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LawsonDrillInfo" sheetId="13" state="veryHidden" r:id="rId2"/>
    <sheet name="SC 2019 Total" sheetId="11" r:id="rId3"/>
    <sheet name="Transmittal" sheetId="2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's" sheetId="9" r:id="rId11"/>
    <sheet name="Prior Year" sheetId="10" r:id="rId12"/>
    <sheet name="Purch Svc Other" sheetId="15" r:id="rId13"/>
    <sheet name="Other Dir Exp" sheetId="16" r:id="rId14"/>
    <sheet name="Query" sheetId="17" r:id="rId15"/>
    <sheet name="Lookup" sheetId="14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P">#REF!</definedName>
    <definedName name="_Fill" localSheetId="11" hidden="1">'Prior Year'!$DR$819:$DR$864</definedName>
    <definedName name="_Fill" hidden="1">data!$DR$822:$DR$867</definedName>
    <definedName name="_xlnm._FilterDatabase" localSheetId="12" hidden="1">'Purch Svc Other'!$A$1:$H$3620</definedName>
    <definedName name="_xlnm._FilterDatabase" localSheetId="14" hidden="1">Query!$A$1:$F$1446</definedName>
    <definedName name="_MAY2000">#REF!</definedName>
    <definedName name="A">#REF!</definedName>
    <definedName name="AccountingPeriod">#REF!</definedName>
    <definedName name="Actual">#REF!</definedName>
    <definedName name="again">[1]Sheet1!$A$1:$C$432</definedName>
    <definedName name="ann">#REF!</definedName>
    <definedName name="annie">#REF!</definedName>
    <definedName name="APdata">#REF!</definedName>
    <definedName name="APRIL2000">#REF!</definedName>
    <definedName name="AutoReverse">#REF!</definedName>
    <definedName name="B">#REF!</definedName>
    <definedName name="BALANCEDTOTALS">#REF!</definedName>
    <definedName name="BEST">#REF!</definedName>
    <definedName name="BOTH">#REF!</definedName>
    <definedName name="Budget">#REF!</definedName>
    <definedName name="CAPITAL">#REF!</definedName>
    <definedName name="ClearRange">#REF!</definedName>
    <definedName name="ColumnNumber">[2]DEFAULTS!$B$16</definedName>
    <definedName name="Company">#REF!</definedName>
    <definedName name="Consolidated_Actual">#REF!</definedName>
    <definedName name="Consolidated_Budget">#REF!</definedName>
    <definedName name="Consolidated_Prior">#REF!</definedName>
    <definedName name="Costcenter" localSheetId="11">'Prior Year'!#REF!</definedName>
    <definedName name="Costcenter">data!#REF!</definedName>
    <definedName name="cris">#REF!</definedName>
    <definedName name="DataArea">#REF!</definedName>
    <definedName name="_xlnm.Database">#REF!</definedName>
    <definedName name="DataRange">Query!$A$1:$D$1446</definedName>
    <definedName name="dave">'[3]Jun06 worksheet'!#REF!</definedName>
    <definedName name="deb">#REF!</definedName>
    <definedName name="Deductions">#REF!</definedName>
    <definedName name="den">#REF!</definedName>
    <definedName name="DESC">#REF!</definedName>
    <definedName name="Description">#REF!</definedName>
    <definedName name="DescriptionDefault">#REF!</definedName>
    <definedName name="drey">#REF!</definedName>
    <definedName name="E1_Actual">#REF!</definedName>
    <definedName name="E1_Budget">#REF!</definedName>
    <definedName name="E1_Prior">#REF!</definedName>
    <definedName name="E2_Actual">#REF!</definedName>
    <definedName name="E2_Budget">#REF!</definedName>
    <definedName name="E2_Prior">#REF!</definedName>
    <definedName name="E3_Actual">#REF!</definedName>
    <definedName name="E3_Budget">#REF!</definedName>
    <definedName name="E3_Prior">#REF!</definedName>
    <definedName name="Edit" localSheetId="11">'Prior Year'!$A$410:$E$477</definedName>
    <definedName name="Edit">data!$A$411:$E$478</definedName>
    <definedName name="EDUC">#REF!</definedName>
    <definedName name="Eliminations_Actual">#REF!</definedName>
    <definedName name="Eliminations_Budget">#REF!</definedName>
    <definedName name="Eliminations_Prior">#REF!</definedName>
    <definedName name="EntryDate">#REF!</definedName>
    <definedName name="Expenses">#REF!</definedName>
    <definedName name="fac">[4]fac!$A$1:$AA$398</definedName>
    <definedName name="files1">#REF!</definedName>
    <definedName name="FiscalYear">#REF!</definedName>
    <definedName name="fundeddeprec">#REF!</definedName>
    <definedName name="Funds" localSheetId="11">'Prior Year'!#REF!</definedName>
    <definedName name="Funds">data!#REF!</definedName>
    <definedName name="george">#REF!</definedName>
    <definedName name="glor">#REF!</definedName>
    <definedName name="gloria">#REF!</definedName>
    <definedName name="HeaderRange">Query!$A$1:$D$1</definedName>
    <definedName name="HELP">#REF!</definedName>
    <definedName name="Hospital" localSheetId="11">'Prior Year'!#REF!</definedName>
    <definedName name="Hospital">data!#REF!</definedName>
    <definedName name="Input">#REF!</definedName>
    <definedName name="Instr_Setup">#REF!</definedName>
    <definedName name="INV">#REF!</definedName>
    <definedName name="jann">#REF!</definedName>
    <definedName name="JEType">#REF!</definedName>
    <definedName name="JV">#REF!</definedName>
    <definedName name="KeyFields" localSheetId="1">LawsonDrillInfo!$A$5:$C$6</definedName>
    <definedName name="kris">#REF!</definedName>
    <definedName name="Liabilities">#REF!</definedName>
    <definedName name="liz">#REF!</definedName>
    <definedName name="look">#REF!</definedName>
    <definedName name="MappedFields" localSheetId="1">LawsonDrillInfo!$D$5:$F$6</definedName>
    <definedName name="Month">[5]Start!$A$2,[5]Start!$H$26:$H$61</definedName>
    <definedName name="months">[5]Start!$A$2,[5]Start!$H$26:$H$61</definedName>
    <definedName name="mysortrange">"a3:z1360"</definedName>
    <definedName name="nada">'[6]03-06'!#REF!</definedName>
    <definedName name="names">'[1]Aug 06'!#REF!</definedName>
    <definedName name="New">#REF!</definedName>
    <definedName name="nnn">#REF!</definedName>
    <definedName name="OOR">#REF!</definedName>
    <definedName name="pam">#REF!</definedName>
    <definedName name="pan">#REF!</definedName>
    <definedName name="pool">#REF!</definedName>
    <definedName name="poolplusfundeddeprec">#REF!</definedName>
    <definedName name="_xlnm.Print_Area" localSheetId="10">'CC''s'!$A$1:$I$384</definedName>
    <definedName name="_xlnm.Print_Area" localSheetId="0">data!$A$411:$E$478</definedName>
    <definedName name="_xlnm.Print_Area" localSheetId="9">FS!$A$1:$D$153</definedName>
    <definedName name="_xlnm.Print_Area" localSheetId="4">INFO_PG1!$A$1:$G$40</definedName>
    <definedName name="_xlnm.Print_Area" localSheetId="5">INFO_PG2!$A$1:$G$33</definedName>
    <definedName name="_xlnm.Print_Area" localSheetId="11">'Prior Year'!$A$410:$E$477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PRINT_AREA_MI">#REF!</definedName>
    <definedName name="PrintArea">#REF!</definedName>
    <definedName name="Prior">#REF!</definedName>
    <definedName name="ProductLine" localSheetId="1">LawsonDrillInfo!$B$2</definedName>
    <definedName name="Record_Mode">#REF!</definedName>
    <definedName name="Reference">#REF!</definedName>
    <definedName name="Report">#REF!</definedName>
    <definedName name="rest">#REF!</definedName>
    <definedName name="Result40_1">#REF!</definedName>
    <definedName name="Result40_2">#REF!</definedName>
    <definedName name="Results">#REF!</definedName>
    <definedName name="scpcmb">#REF!</definedName>
    <definedName name="SCRECON">#REF!</definedName>
    <definedName name="SFRECON">#REF!</definedName>
    <definedName name="smoke">#REF!</definedName>
    <definedName name="SortRange">Query!$A$2:$D$1446</definedName>
    <definedName name="SourceCode">#REF!</definedName>
    <definedName name="Spec">#REF!</definedName>
    <definedName name="SSType" localSheetId="1">LawsonDrillInfo!$D$3</definedName>
    <definedName name="stev">[6]MC!#REF!</definedName>
    <definedName name="steve">#REF!</definedName>
    <definedName name="sue">#REF!</definedName>
    <definedName name="SUM">#REF!</definedName>
    <definedName name="Support" localSheetId="11">'Prior Year'!#REF!</definedName>
    <definedName name="Support">data!#REF!</definedName>
    <definedName name="System">#REF!</definedName>
    <definedName name="SystemCode" localSheetId="1">LawsonDrillInfo!$B$3</definedName>
    <definedName name="Tables_AutoReverse">[7]Tables!$E$5:$E$6</definedName>
    <definedName name="Tables_DescDefault">[7]Tables!$B$5:$B$6</definedName>
    <definedName name="Tables_JEType">[7]Tables!$H$5:$H$6</definedName>
    <definedName name="Titles">Query!$A$1:$A$1</definedName>
    <definedName name="TopSection">Query!$A$1:$D$1</definedName>
    <definedName name="Z_71E024E8_30E9_4800_A5BD_86FF6413DD82_.wvu.PrintArea" hidden="1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C64" i="1" l="1"/>
  <c r="CC51" i="1"/>
  <c r="D213" i="1" l="1"/>
  <c r="C213" i="1"/>
  <c r="D200" i="1"/>
  <c r="C203" i="1"/>
  <c r="C200" i="1"/>
  <c r="C202" i="1"/>
  <c r="C332" i="1" l="1"/>
  <c r="C324" i="1"/>
  <c r="C323" i="1"/>
  <c r="C313" i="1"/>
  <c r="C307" i="1"/>
  <c r="C257" i="1"/>
  <c r="C253" i="1"/>
  <c r="C171" i="1" l="1"/>
  <c r="C170" i="1"/>
  <c r="C169" i="1"/>
  <c r="C168" i="1"/>
  <c r="C167" i="1"/>
  <c r="C166" i="1"/>
  <c r="AE55" i="11" l="1"/>
  <c r="CC66" i="1" l="1"/>
  <c r="BN66" i="1"/>
  <c r="D66" i="1" l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66" i="1"/>
  <c r="D69" i="1"/>
  <c r="F69" i="1"/>
  <c r="H69" i="1"/>
  <c r="I69" i="1"/>
  <c r="J69" i="1"/>
  <c r="K69" i="1"/>
  <c r="L69" i="1"/>
  <c r="M69" i="1"/>
  <c r="O69" i="1"/>
  <c r="R69" i="1"/>
  <c r="V69" i="1"/>
  <c r="W69" i="1"/>
  <c r="Z69" i="1"/>
  <c r="AD69" i="1"/>
  <c r="AF69" i="1"/>
  <c r="AH69" i="1"/>
  <c r="AI69" i="1"/>
  <c r="AM69" i="1"/>
  <c r="AN69" i="1"/>
  <c r="AO69" i="1"/>
  <c r="AP69" i="1"/>
  <c r="AQ69" i="1"/>
  <c r="AR69" i="1"/>
  <c r="AS69" i="1"/>
  <c r="AT69" i="1"/>
  <c r="AU69" i="1"/>
  <c r="AW69" i="1"/>
  <c r="AY69" i="1"/>
  <c r="BB69" i="1"/>
  <c r="BD69" i="1"/>
  <c r="BM69" i="1"/>
  <c r="BQ69" i="1"/>
  <c r="BZ69" i="1"/>
  <c r="CA69" i="1"/>
  <c r="G1444" i="17"/>
  <c r="G1429" i="17"/>
  <c r="G1426" i="17"/>
  <c r="G1425" i="17"/>
  <c r="G1422" i="17"/>
  <c r="G1421" i="17"/>
  <c r="G1418" i="17"/>
  <c r="G1417" i="17"/>
  <c r="G1414" i="17"/>
  <c r="G1413" i="17"/>
  <c r="G1410" i="17"/>
  <c r="G1409" i="17"/>
  <c r="G1406" i="17"/>
  <c r="G1405" i="17"/>
  <c r="G1402" i="17"/>
  <c r="G1401" i="17"/>
  <c r="G1398" i="17"/>
  <c r="G1397" i="17"/>
  <c r="G1394" i="17"/>
  <c r="G1393" i="17"/>
  <c r="G1390" i="17"/>
  <c r="G1389" i="17"/>
  <c r="G1386" i="17"/>
  <c r="G1385" i="17"/>
  <c r="G1382" i="17"/>
  <c r="G1381" i="17"/>
  <c r="G1378" i="17"/>
  <c r="G1377" i="17"/>
  <c r="G1374" i="17"/>
  <c r="G1373" i="17"/>
  <c r="G1370" i="17"/>
  <c r="G1369" i="17"/>
  <c r="G1366" i="17"/>
  <c r="G1365" i="17"/>
  <c r="G1362" i="17"/>
  <c r="G1361" i="17"/>
  <c r="G1358" i="17"/>
  <c r="G1357" i="17"/>
  <c r="G1354" i="17"/>
  <c r="G1353" i="17"/>
  <c r="G1350" i="17"/>
  <c r="G1349" i="17"/>
  <c r="G1346" i="17"/>
  <c r="G1345" i="17"/>
  <c r="G1342" i="17"/>
  <c r="G1341" i="17"/>
  <c r="G1338" i="17"/>
  <c r="G1337" i="17"/>
  <c r="G1334" i="17"/>
  <c r="G1333" i="17"/>
  <c r="G1316" i="17"/>
  <c r="G1315" i="17"/>
  <c r="G1312" i="17"/>
  <c r="G1311" i="17"/>
  <c r="G1308" i="17"/>
  <c r="G1307" i="17"/>
  <c r="G1304" i="17"/>
  <c r="G1303" i="17"/>
  <c r="G1300" i="17"/>
  <c r="G1299" i="17"/>
  <c r="G1296" i="17"/>
  <c r="G1295" i="17"/>
  <c r="G1292" i="17"/>
  <c r="G1291" i="17"/>
  <c r="G1288" i="17"/>
  <c r="G1287" i="17"/>
  <c r="G1284" i="17"/>
  <c r="G1283" i="17"/>
  <c r="G1280" i="17"/>
  <c r="G1279" i="17"/>
  <c r="G1276" i="17"/>
  <c r="G1275" i="17"/>
  <c r="G1270" i="17"/>
  <c r="G1269" i="17"/>
  <c r="G1266" i="17"/>
  <c r="G1265" i="17"/>
  <c r="G1262" i="17"/>
  <c r="G1261" i="17"/>
  <c r="G1258" i="17"/>
  <c r="G1257" i="17"/>
  <c r="G1254" i="17"/>
  <c r="G1253" i="17"/>
  <c r="G1250" i="17"/>
  <c r="G1249" i="17"/>
  <c r="G1246" i="17"/>
  <c r="G1245" i="17"/>
  <c r="G1242" i="17"/>
  <c r="G1241" i="17"/>
  <c r="G1238" i="17"/>
  <c r="G1237" i="17"/>
  <c r="G1234" i="17"/>
  <c r="G1233" i="17"/>
  <c r="G1230" i="17"/>
  <c r="G1229" i="17"/>
  <c r="G1226" i="17"/>
  <c r="G1225" i="17"/>
  <c r="G1222" i="17"/>
  <c r="G1221" i="17"/>
  <c r="G1218" i="17"/>
  <c r="G1208" i="17"/>
  <c r="G1205" i="17"/>
  <c r="G1204" i="17"/>
  <c r="G1201" i="17"/>
  <c r="G1200" i="17"/>
  <c r="G1197" i="17"/>
  <c r="G1196" i="17"/>
  <c r="G1193" i="17"/>
  <c r="G1192" i="17"/>
  <c r="G1189" i="17"/>
  <c r="G1188" i="17"/>
  <c r="G1185" i="17"/>
  <c r="G1184" i="17"/>
  <c r="G1181" i="17"/>
  <c r="G1180" i="17"/>
  <c r="G1177" i="17"/>
  <c r="H1446" i="17"/>
  <c r="G1446" i="17" s="1"/>
  <c r="H1445" i="17"/>
  <c r="G1445" i="17" s="1"/>
  <c r="H1444" i="17"/>
  <c r="H1429" i="17"/>
  <c r="H1428" i="17"/>
  <c r="G1428" i="17" s="1"/>
  <c r="H1427" i="17"/>
  <c r="G1427" i="17" s="1"/>
  <c r="H1426" i="17"/>
  <c r="H1425" i="17"/>
  <c r="H1424" i="17"/>
  <c r="G1424" i="17" s="1"/>
  <c r="H1423" i="17"/>
  <c r="G1423" i="17" s="1"/>
  <c r="H1422" i="17"/>
  <c r="H1421" i="17"/>
  <c r="H1420" i="17"/>
  <c r="G1420" i="17" s="1"/>
  <c r="H1419" i="17"/>
  <c r="G1419" i="17" s="1"/>
  <c r="H1418" i="17"/>
  <c r="H1417" i="17"/>
  <c r="H1416" i="17"/>
  <c r="G1416" i="17" s="1"/>
  <c r="H1415" i="17"/>
  <c r="G1415" i="17" s="1"/>
  <c r="H1414" i="17"/>
  <c r="H1413" i="17"/>
  <c r="H1412" i="17"/>
  <c r="G1412" i="17" s="1"/>
  <c r="H1411" i="17"/>
  <c r="G1411" i="17" s="1"/>
  <c r="H1410" i="17"/>
  <c r="H1409" i="17"/>
  <c r="H1408" i="17"/>
  <c r="G1408" i="17" s="1"/>
  <c r="H1407" i="17"/>
  <c r="G1407" i="17" s="1"/>
  <c r="H1406" i="17"/>
  <c r="H1405" i="17"/>
  <c r="H1404" i="17"/>
  <c r="G1404" i="17" s="1"/>
  <c r="H1403" i="17"/>
  <c r="G1403" i="17" s="1"/>
  <c r="H1402" i="17"/>
  <c r="H1401" i="17"/>
  <c r="H1400" i="17"/>
  <c r="G1400" i="17" s="1"/>
  <c r="H1399" i="17"/>
  <c r="G1399" i="17" s="1"/>
  <c r="H1398" i="17"/>
  <c r="H1397" i="17"/>
  <c r="H1396" i="17"/>
  <c r="G1396" i="17" s="1"/>
  <c r="H1395" i="17"/>
  <c r="G1395" i="17" s="1"/>
  <c r="H1394" i="17"/>
  <c r="H1393" i="17"/>
  <c r="H1392" i="17"/>
  <c r="G1392" i="17" s="1"/>
  <c r="H1391" i="17"/>
  <c r="G1391" i="17" s="1"/>
  <c r="H1390" i="17"/>
  <c r="H1389" i="17"/>
  <c r="H1388" i="17"/>
  <c r="G1388" i="17" s="1"/>
  <c r="H1387" i="17"/>
  <c r="G1387" i="17" s="1"/>
  <c r="H1386" i="17"/>
  <c r="H1385" i="17"/>
  <c r="H1384" i="17"/>
  <c r="G1384" i="17" s="1"/>
  <c r="H1383" i="17"/>
  <c r="G1383" i="17" s="1"/>
  <c r="H1382" i="17"/>
  <c r="H1381" i="17"/>
  <c r="H1380" i="17"/>
  <c r="G1380" i="17" s="1"/>
  <c r="H1379" i="17"/>
  <c r="G1379" i="17" s="1"/>
  <c r="H1378" i="17"/>
  <c r="H1377" i="17"/>
  <c r="H1376" i="17"/>
  <c r="G1376" i="17" s="1"/>
  <c r="H1375" i="17"/>
  <c r="G1375" i="17" s="1"/>
  <c r="H1374" i="17"/>
  <c r="H1373" i="17"/>
  <c r="H1372" i="17"/>
  <c r="G1372" i="17" s="1"/>
  <c r="H1371" i="17"/>
  <c r="G1371" i="17" s="1"/>
  <c r="H1370" i="17"/>
  <c r="H1369" i="17"/>
  <c r="H1368" i="17"/>
  <c r="G1368" i="17" s="1"/>
  <c r="H1367" i="17"/>
  <c r="G1367" i="17" s="1"/>
  <c r="H1366" i="17"/>
  <c r="H1365" i="17"/>
  <c r="H1364" i="17"/>
  <c r="G1364" i="17" s="1"/>
  <c r="H1363" i="17"/>
  <c r="G1363" i="17" s="1"/>
  <c r="H1362" i="17"/>
  <c r="H1361" i="17"/>
  <c r="H1360" i="17"/>
  <c r="G1360" i="17" s="1"/>
  <c r="H1359" i="17"/>
  <c r="G1359" i="17" s="1"/>
  <c r="H1358" i="17"/>
  <c r="H1357" i="17"/>
  <c r="H1356" i="17"/>
  <c r="G1356" i="17" s="1"/>
  <c r="H1355" i="17"/>
  <c r="G1355" i="17" s="1"/>
  <c r="H1354" i="17"/>
  <c r="H1353" i="17"/>
  <c r="H1352" i="17"/>
  <c r="G1352" i="17" s="1"/>
  <c r="H1351" i="17"/>
  <c r="G1351" i="17" s="1"/>
  <c r="H1350" i="17"/>
  <c r="H1349" i="17"/>
  <c r="H1348" i="17"/>
  <c r="G1348" i="17" s="1"/>
  <c r="H1347" i="17"/>
  <c r="G1347" i="17" s="1"/>
  <c r="H1346" i="17"/>
  <c r="H1345" i="17"/>
  <c r="H1344" i="17"/>
  <c r="G1344" i="17" s="1"/>
  <c r="H1343" i="17"/>
  <c r="G1343" i="17" s="1"/>
  <c r="H1342" i="17"/>
  <c r="H1341" i="17"/>
  <c r="H1340" i="17"/>
  <c r="G1340" i="17" s="1"/>
  <c r="H1339" i="17"/>
  <c r="G1339" i="17" s="1"/>
  <c r="H1338" i="17"/>
  <c r="H1337" i="17"/>
  <c r="H1336" i="17"/>
  <c r="G1336" i="17" s="1"/>
  <c r="H1335" i="17"/>
  <c r="G1335" i="17" s="1"/>
  <c r="H1334" i="17"/>
  <c r="H1333" i="17"/>
  <c r="H1332" i="17"/>
  <c r="G1332" i="17" s="1"/>
  <c r="H1317" i="17"/>
  <c r="G1317" i="17" s="1"/>
  <c r="H1316" i="17"/>
  <c r="H1315" i="17"/>
  <c r="H1314" i="17"/>
  <c r="G1314" i="17" s="1"/>
  <c r="H1313" i="17"/>
  <c r="G1313" i="17" s="1"/>
  <c r="H1312" i="17"/>
  <c r="H1311" i="17"/>
  <c r="H1310" i="17"/>
  <c r="G1310" i="17" s="1"/>
  <c r="H1309" i="17"/>
  <c r="G1309" i="17" s="1"/>
  <c r="H1308" i="17"/>
  <c r="H1307" i="17"/>
  <c r="H1306" i="17"/>
  <c r="G1306" i="17" s="1"/>
  <c r="H1305" i="17"/>
  <c r="G1305" i="17" s="1"/>
  <c r="H1304" i="17"/>
  <c r="H1303" i="17"/>
  <c r="H1302" i="17"/>
  <c r="G1302" i="17" s="1"/>
  <c r="H1301" i="17"/>
  <c r="G1301" i="17" s="1"/>
  <c r="H1300" i="17"/>
  <c r="H1299" i="17"/>
  <c r="H1298" i="17"/>
  <c r="G1298" i="17" s="1"/>
  <c r="H1297" i="17"/>
  <c r="G1297" i="17" s="1"/>
  <c r="H1296" i="17"/>
  <c r="H1295" i="17"/>
  <c r="H1294" i="17"/>
  <c r="G1294" i="17" s="1"/>
  <c r="H1293" i="17"/>
  <c r="G1293" i="17" s="1"/>
  <c r="H1292" i="17"/>
  <c r="H1291" i="17"/>
  <c r="H1290" i="17"/>
  <c r="G1290" i="17" s="1"/>
  <c r="H1289" i="17"/>
  <c r="G1289" i="17" s="1"/>
  <c r="H1288" i="17"/>
  <c r="H1287" i="17"/>
  <c r="H1286" i="17"/>
  <c r="G1286" i="17" s="1"/>
  <c r="H1285" i="17"/>
  <c r="G1285" i="17" s="1"/>
  <c r="H1284" i="17"/>
  <c r="H1283" i="17"/>
  <c r="H1282" i="17"/>
  <c r="G1282" i="17" s="1"/>
  <c r="H1281" i="17"/>
  <c r="G1281" i="17" s="1"/>
  <c r="H1280" i="17"/>
  <c r="H1279" i="17"/>
  <c r="H1278" i="17"/>
  <c r="G1278" i="17" s="1"/>
  <c r="H1277" i="17"/>
  <c r="G1277" i="17" s="1"/>
  <c r="H1276" i="17"/>
  <c r="H1275" i="17"/>
  <c r="H1274" i="17"/>
  <c r="G1274" i="17" s="1"/>
  <c r="H1271" i="17"/>
  <c r="G1271" i="17" s="1"/>
  <c r="H1270" i="17"/>
  <c r="H1269" i="17"/>
  <c r="H1268" i="17"/>
  <c r="G1268" i="17" s="1"/>
  <c r="H1267" i="17"/>
  <c r="G1267" i="17" s="1"/>
  <c r="H1266" i="17"/>
  <c r="H1265" i="17"/>
  <c r="H1264" i="17"/>
  <c r="G1264" i="17" s="1"/>
  <c r="H1263" i="17"/>
  <c r="G1263" i="17" s="1"/>
  <c r="H1262" i="17"/>
  <c r="H1261" i="17"/>
  <c r="H1260" i="17"/>
  <c r="G1260" i="17" s="1"/>
  <c r="H1259" i="17"/>
  <c r="G1259" i="17" s="1"/>
  <c r="H1258" i="17"/>
  <c r="H1257" i="17"/>
  <c r="H1256" i="17"/>
  <c r="G1256" i="17" s="1"/>
  <c r="H1255" i="17"/>
  <c r="G1255" i="17" s="1"/>
  <c r="H1254" i="17"/>
  <c r="H1253" i="17"/>
  <c r="H1252" i="17"/>
  <c r="G1252" i="17" s="1"/>
  <c r="H1251" i="17"/>
  <c r="G1251" i="17" s="1"/>
  <c r="H1250" i="17"/>
  <c r="H1249" i="17"/>
  <c r="H1248" i="17"/>
  <c r="G1248" i="17" s="1"/>
  <c r="H1247" i="17"/>
  <c r="G1247" i="17" s="1"/>
  <c r="H1246" i="17"/>
  <c r="H1245" i="17"/>
  <c r="H1244" i="17"/>
  <c r="G1244" i="17" s="1"/>
  <c r="H1243" i="17"/>
  <c r="G1243" i="17" s="1"/>
  <c r="H1242" i="17"/>
  <c r="H1241" i="17"/>
  <c r="H1240" i="17"/>
  <c r="G1240" i="17" s="1"/>
  <c r="H1239" i="17"/>
  <c r="G1239" i="17" s="1"/>
  <c r="H1238" i="17"/>
  <c r="H1237" i="17"/>
  <c r="H1236" i="17"/>
  <c r="G1236" i="17" s="1"/>
  <c r="H1235" i="17"/>
  <c r="G1235" i="17" s="1"/>
  <c r="H1234" i="17"/>
  <c r="H1233" i="17"/>
  <c r="H1232" i="17"/>
  <c r="G1232" i="17" s="1"/>
  <c r="H1231" i="17"/>
  <c r="G1231" i="17" s="1"/>
  <c r="H1230" i="17"/>
  <c r="H1229" i="17"/>
  <c r="H1228" i="17"/>
  <c r="G1228" i="17" s="1"/>
  <c r="H1227" i="17"/>
  <c r="G1227" i="17" s="1"/>
  <c r="H1226" i="17"/>
  <c r="H1225" i="17"/>
  <c r="H1224" i="17"/>
  <c r="G1224" i="17" s="1"/>
  <c r="H1223" i="17"/>
  <c r="G1223" i="17" s="1"/>
  <c r="H1222" i="17"/>
  <c r="H1221" i="17"/>
  <c r="H1220" i="17"/>
  <c r="G1220" i="17" s="1"/>
  <c r="H1219" i="17"/>
  <c r="G1219" i="17" s="1"/>
  <c r="H1218" i="17"/>
  <c r="H1208" i="17"/>
  <c r="H1207" i="17"/>
  <c r="G1207" i="17" s="1"/>
  <c r="H1206" i="17"/>
  <c r="G1206" i="17" s="1"/>
  <c r="H1205" i="17"/>
  <c r="H1204" i="17"/>
  <c r="H1203" i="17"/>
  <c r="G1203" i="17" s="1"/>
  <c r="H1202" i="17"/>
  <c r="G1202" i="17" s="1"/>
  <c r="H1201" i="17"/>
  <c r="H1200" i="17"/>
  <c r="H1199" i="17"/>
  <c r="G1199" i="17" s="1"/>
  <c r="H1198" i="17"/>
  <c r="G1198" i="17" s="1"/>
  <c r="H1197" i="17"/>
  <c r="H1196" i="17"/>
  <c r="H1195" i="17"/>
  <c r="G1195" i="17" s="1"/>
  <c r="H1194" i="17"/>
  <c r="G1194" i="17" s="1"/>
  <c r="H1193" i="17"/>
  <c r="H1192" i="17"/>
  <c r="H1191" i="17"/>
  <c r="G1191" i="17" s="1"/>
  <c r="H1190" i="17"/>
  <c r="G1190" i="17" s="1"/>
  <c r="H1189" i="17"/>
  <c r="H1188" i="17"/>
  <c r="H1187" i="17"/>
  <c r="G1187" i="17" s="1"/>
  <c r="H1186" i="17"/>
  <c r="G1186" i="17" s="1"/>
  <c r="H1185" i="17"/>
  <c r="H1184" i="17"/>
  <c r="H1183" i="17"/>
  <c r="G1183" i="17" s="1"/>
  <c r="H1182" i="17"/>
  <c r="G1182" i="17" s="1"/>
  <c r="H1181" i="17"/>
  <c r="H1180" i="17"/>
  <c r="H1179" i="17"/>
  <c r="G1179" i="17" s="1"/>
  <c r="H1178" i="17"/>
  <c r="G1178" i="17" s="1"/>
  <c r="H1177" i="17"/>
  <c r="E123" i="17"/>
  <c r="E66" i="17"/>
  <c r="E39" i="17"/>
  <c r="E21" i="17"/>
  <c r="E230" i="17"/>
  <c r="E211" i="17"/>
  <c r="E312" i="17"/>
  <c r="E300" i="17"/>
  <c r="E290" i="17"/>
  <c r="E261" i="17"/>
  <c r="E335" i="17"/>
  <c r="E365" i="17"/>
  <c r="E376" i="17"/>
  <c r="E403" i="17"/>
  <c r="E444" i="17"/>
  <c r="E430" i="17"/>
  <c r="E508" i="17"/>
  <c r="E497" i="17"/>
  <c r="E482" i="17"/>
  <c r="E531" i="17"/>
  <c r="E549" i="17"/>
  <c r="E572" i="17"/>
  <c r="E599" i="17"/>
  <c r="E590" i="17"/>
  <c r="E622" i="17"/>
  <c r="E638" i="17"/>
  <c r="E677" i="17"/>
  <c r="E714" i="17"/>
  <c r="E739" i="17"/>
  <c r="E793" i="17"/>
  <c r="E776" i="17"/>
  <c r="E826" i="17"/>
  <c r="E863" i="17"/>
  <c r="E859" i="17"/>
  <c r="E977" i="17"/>
  <c r="E943" i="17"/>
  <c r="E1053" i="17"/>
  <c r="E1041" i="17"/>
  <c r="E1018" i="17"/>
  <c r="E1073" i="17"/>
  <c r="E1091" i="17"/>
  <c r="E1145" i="17"/>
  <c r="E1180" i="17"/>
  <c r="E1249" i="17"/>
  <c r="E1333" i="17"/>
  <c r="E1318" i="17"/>
  <c r="E1299" i="17"/>
  <c r="E1281" i="17"/>
  <c r="E1387" i="17"/>
  <c r="E124" i="17"/>
  <c r="E67" i="17"/>
  <c r="E40" i="17"/>
  <c r="E22" i="17"/>
  <c r="E231" i="17"/>
  <c r="E212" i="17"/>
  <c r="E313" i="17"/>
  <c r="E301" i="17"/>
  <c r="E291" i="17"/>
  <c r="E262" i="17"/>
  <c r="E377" i="17"/>
  <c r="E404" i="17"/>
  <c r="E445" i="17"/>
  <c r="E431" i="17"/>
  <c r="E509" i="17"/>
  <c r="E498" i="17"/>
  <c r="E483" i="17"/>
  <c r="E532" i="17"/>
  <c r="E550" i="17"/>
  <c r="E573" i="17"/>
  <c r="E600" i="17"/>
  <c r="E591" i="17"/>
  <c r="E623" i="17"/>
  <c r="E639" i="17"/>
  <c r="E678" i="17"/>
  <c r="E715" i="17"/>
  <c r="E740" i="17"/>
  <c r="E794" i="17"/>
  <c r="E777" i="17"/>
  <c r="E827" i="17"/>
  <c r="E864" i="17"/>
  <c r="E978" i="17"/>
  <c r="E944" i="17"/>
  <c r="E1054" i="17"/>
  <c r="E1042" i="17"/>
  <c r="E1019" i="17"/>
  <c r="E1074" i="17"/>
  <c r="E1120" i="17"/>
  <c r="E1146" i="17"/>
  <c r="E1181" i="17"/>
  <c r="E1218" i="17"/>
  <c r="E1250" i="17"/>
  <c r="E1334" i="17"/>
  <c r="E1282" i="17"/>
  <c r="E1412" i="17"/>
  <c r="E232" i="17"/>
  <c r="E213" i="17"/>
  <c r="E378" i="17"/>
  <c r="E446" i="17"/>
  <c r="E533" i="17"/>
  <c r="E551" i="17"/>
  <c r="E601" i="17"/>
  <c r="E640" i="17"/>
  <c r="E741" i="17"/>
  <c r="E795" i="17"/>
  <c r="E1335" i="17"/>
  <c r="E641" i="17"/>
  <c r="E125" i="17"/>
  <c r="E233" i="17"/>
  <c r="E314" i="17"/>
  <c r="E379" i="17"/>
  <c r="E447" i="17"/>
  <c r="E510" i="17"/>
  <c r="E552" i="17"/>
  <c r="E574" i="17"/>
  <c r="E624" i="17"/>
  <c r="E642" i="17"/>
  <c r="E679" i="17"/>
  <c r="E796" i="17"/>
  <c r="E828" i="17"/>
  <c r="E865" i="17"/>
  <c r="E1147" i="17"/>
  <c r="E1182" i="17"/>
  <c r="E1336" i="17"/>
  <c r="E1183" i="17"/>
  <c r="E1337" i="17"/>
  <c r="E1374" i="17"/>
  <c r="E126" i="17"/>
  <c r="E100" i="17"/>
  <c r="E68" i="17"/>
  <c r="E643" i="17"/>
  <c r="E680" i="17"/>
  <c r="E716" i="17"/>
  <c r="E742" i="17"/>
  <c r="E829" i="17"/>
  <c r="E866" i="17"/>
  <c r="E928" i="17"/>
  <c r="E919" i="17"/>
  <c r="E945" i="17"/>
  <c r="E992" i="17"/>
  <c r="E1043" i="17"/>
  <c r="E1020" i="17"/>
  <c r="E1184" i="17"/>
  <c r="E1338" i="17"/>
  <c r="E1332" i="17"/>
  <c r="E1319" i="17"/>
  <c r="E1314" i="17"/>
  <c r="E1283" i="17"/>
  <c r="E1388" i="17"/>
  <c r="E1375" i="17"/>
  <c r="E1413" i="17"/>
  <c r="E127" i="17"/>
  <c r="E69" i="17"/>
  <c r="E41" i="17"/>
  <c r="E234" i="17"/>
  <c r="E214" i="17"/>
  <c r="E315" i="17"/>
  <c r="E302" i="17"/>
  <c r="E292" i="17"/>
  <c r="E263" i="17"/>
  <c r="E380" i="17"/>
  <c r="E448" i="17"/>
  <c r="E432" i="17"/>
  <c r="E511" i="17"/>
  <c r="E499" i="17"/>
  <c r="E484" i="17"/>
  <c r="E534" i="17"/>
  <c r="E553" i="17"/>
  <c r="E575" i="17"/>
  <c r="E602" i="17"/>
  <c r="E592" i="17"/>
  <c r="E625" i="17"/>
  <c r="E644" i="17"/>
  <c r="E681" i="17"/>
  <c r="E717" i="17"/>
  <c r="E743" i="17"/>
  <c r="E797" i="17"/>
  <c r="E778" i="17"/>
  <c r="E830" i="17"/>
  <c r="E867" i="17"/>
  <c r="E979" i="17"/>
  <c r="E946" i="17"/>
  <c r="E1055" i="17"/>
  <c r="E1044" i="17"/>
  <c r="E1021" i="17"/>
  <c r="E1092" i="17"/>
  <c r="E1148" i="17"/>
  <c r="E1185" i="17"/>
  <c r="E1206" i="17"/>
  <c r="E1251" i="17"/>
  <c r="E1339" i="17"/>
  <c r="E1284" i="17"/>
  <c r="E1389" i="17"/>
  <c r="E128" i="17"/>
  <c r="E70" i="17"/>
  <c r="E42" i="17"/>
  <c r="E23" i="17"/>
  <c r="E235" i="17"/>
  <c r="E215" i="17"/>
  <c r="E316" i="17"/>
  <c r="E303" i="17"/>
  <c r="E293" i="17"/>
  <c r="E264" i="17"/>
  <c r="E336" i="17"/>
  <c r="E332" i="17"/>
  <c r="E366" i="17"/>
  <c r="E381" i="17"/>
  <c r="E405" i="17"/>
  <c r="E449" i="17"/>
  <c r="E433" i="17"/>
  <c r="E512" i="17"/>
  <c r="E500" i="17"/>
  <c r="E485" i="17"/>
  <c r="E535" i="17"/>
  <c r="E554" i="17"/>
  <c r="E576" i="17"/>
  <c r="E603" i="17"/>
  <c r="E593" i="17"/>
  <c r="E626" i="17"/>
  <c r="E645" i="17"/>
  <c r="E682" i="17"/>
  <c r="E718" i="17"/>
  <c r="E744" i="17"/>
  <c r="E798" i="17"/>
  <c r="E779" i="17"/>
  <c r="E831" i="17"/>
  <c r="E868" i="17"/>
  <c r="E980" i="17"/>
  <c r="E947" i="17"/>
  <c r="E1056" i="17"/>
  <c r="E1045" i="17"/>
  <c r="E1022" i="17"/>
  <c r="E1075" i="17"/>
  <c r="E1093" i="17"/>
  <c r="E1121" i="17"/>
  <c r="E1133" i="17"/>
  <c r="E1149" i="17"/>
  <c r="E1186" i="17"/>
  <c r="E1252" i="17"/>
  <c r="E1340" i="17"/>
  <c r="E1300" i="17"/>
  <c r="E1285" i="17"/>
  <c r="E1390" i="17"/>
  <c r="E1376" i="17"/>
  <c r="E1414" i="17"/>
  <c r="E129" i="17"/>
  <c r="E101" i="17"/>
  <c r="E71" i="17"/>
  <c r="E43" i="17"/>
  <c r="E24" i="17"/>
  <c r="E193" i="17"/>
  <c r="E236" i="17"/>
  <c r="E216" i="17"/>
  <c r="E317" i="17"/>
  <c r="E304" i="17"/>
  <c r="E294" i="17"/>
  <c r="E265" i="17"/>
  <c r="E337" i="17"/>
  <c r="E333" i="17"/>
  <c r="E367" i="17"/>
  <c r="E382" i="17"/>
  <c r="E406" i="17"/>
  <c r="E450" i="17"/>
  <c r="E434" i="17"/>
  <c r="E513" i="17"/>
  <c r="E501" i="17"/>
  <c r="E486" i="17"/>
  <c r="E536" i="17"/>
  <c r="E555" i="17"/>
  <c r="E577" i="17"/>
  <c r="E604" i="17"/>
  <c r="E594" i="17"/>
  <c r="E627" i="17"/>
  <c r="E646" i="17"/>
  <c r="E683" i="17"/>
  <c r="E719" i="17"/>
  <c r="E745" i="17"/>
  <c r="E799" i="17"/>
  <c r="E780" i="17"/>
  <c r="E832" i="17"/>
  <c r="E869" i="17"/>
  <c r="E948" i="17"/>
  <c r="E1057" i="17"/>
  <c r="E1046" i="17"/>
  <c r="E1023" i="17"/>
  <c r="E1076" i="17"/>
  <c r="E1094" i="17"/>
  <c r="E1122" i="17"/>
  <c r="E1134" i="17"/>
  <c r="E1150" i="17"/>
  <c r="E1177" i="17"/>
  <c r="E1187" i="17"/>
  <c r="E1221" i="17"/>
  <c r="E1341" i="17"/>
  <c r="E1301" i="17"/>
  <c r="E1286" i="17"/>
  <c r="E1391" i="17"/>
  <c r="E1415" i="17"/>
  <c r="E102" i="17"/>
  <c r="E44" i="17"/>
  <c r="E25" i="17"/>
  <c r="E237" i="17"/>
  <c r="E217" i="17"/>
  <c r="E318" i="17"/>
  <c r="E451" i="17"/>
  <c r="E514" i="17"/>
  <c r="E628" i="17"/>
  <c r="E647" i="17"/>
  <c r="E684" i="17"/>
  <c r="E720" i="17"/>
  <c r="E746" i="17"/>
  <c r="E800" i="17"/>
  <c r="E833" i="17"/>
  <c r="E870" i="17"/>
  <c r="E929" i="17"/>
  <c r="E920" i="17"/>
  <c r="E949" i="17"/>
  <c r="E993" i="17"/>
  <c r="E1001" i="17"/>
  <c r="E1024" i="17"/>
  <c r="E1095" i="17"/>
  <c r="E1151" i="17"/>
  <c r="E1188" i="17"/>
  <c r="E1342" i="17"/>
  <c r="E1421" i="17"/>
  <c r="E45" i="17"/>
  <c r="E238" i="17"/>
  <c r="E452" i="17"/>
  <c r="E834" i="17"/>
  <c r="E871" i="17"/>
  <c r="E1025" i="17"/>
  <c r="E1189" i="17"/>
  <c r="E1343" i="17"/>
  <c r="E1377" i="17"/>
  <c r="E46" i="17"/>
  <c r="E835" i="17"/>
  <c r="E1287" i="17"/>
  <c r="E155" i="17"/>
  <c r="E194" i="17"/>
  <c r="E950" i="17"/>
  <c r="E1190" i="17"/>
  <c r="E1242" i="17"/>
  <c r="E1344" i="17"/>
  <c r="E1392" i="17"/>
  <c r="E1378" i="17"/>
  <c r="E130" i="17"/>
  <c r="E103" i="17"/>
  <c r="E72" i="17"/>
  <c r="E64" i="17"/>
  <c r="E26" i="17"/>
  <c r="E18" i="17"/>
  <c r="E166" i="17"/>
  <c r="E195" i="17"/>
  <c r="E239" i="17"/>
  <c r="E218" i="17"/>
  <c r="E319" i="17"/>
  <c r="E305" i="17"/>
  <c r="E295" i="17"/>
  <c r="E288" i="17"/>
  <c r="E282" i="17"/>
  <c r="E279" i="17"/>
  <c r="E275" i="17"/>
  <c r="E273" i="17"/>
  <c r="E266" i="17"/>
  <c r="E338" i="17"/>
  <c r="E334" i="17"/>
  <c r="E349" i="17"/>
  <c r="E355" i="17"/>
  <c r="E354" i="17"/>
  <c r="E353" i="17"/>
  <c r="E352" i="17"/>
  <c r="E351" i="17"/>
  <c r="E361" i="17"/>
  <c r="E359" i="17"/>
  <c r="E357" i="17"/>
  <c r="E356" i="17"/>
  <c r="E368" i="17"/>
  <c r="E383" i="17"/>
  <c r="E453" i="17"/>
  <c r="E435" i="17"/>
  <c r="E515" i="17"/>
  <c r="E502" i="17"/>
  <c r="E487" i="17"/>
  <c r="E537" i="17"/>
  <c r="E556" i="17"/>
  <c r="E578" i="17"/>
  <c r="E605" i="17"/>
  <c r="E595" i="17"/>
  <c r="E629" i="17"/>
  <c r="E648" i="17"/>
  <c r="E685" i="17"/>
  <c r="E721" i="17"/>
  <c r="E747" i="17"/>
  <c r="E801" i="17"/>
  <c r="E781" i="17"/>
  <c r="E836" i="17"/>
  <c r="E872" i="17"/>
  <c r="E860" i="17"/>
  <c r="E900" i="17"/>
  <c r="E981" i="17"/>
  <c r="E951" i="17"/>
  <c r="E1058" i="17"/>
  <c r="E1047" i="17"/>
  <c r="E1026" i="17"/>
  <c r="E1069" i="17"/>
  <c r="E1077" i="17"/>
  <c r="E1096" i="17"/>
  <c r="E1111" i="17"/>
  <c r="E1123" i="17"/>
  <c r="E1152" i="17"/>
  <c r="E1144" i="17"/>
  <c r="E1191" i="17"/>
  <c r="E1222" i="17"/>
  <c r="E1253" i="17"/>
  <c r="E1345" i="17"/>
  <c r="E1320" i="17"/>
  <c r="E1302" i="17"/>
  <c r="E1393" i="17"/>
  <c r="E1416" i="17"/>
  <c r="E2" i="17"/>
  <c r="E131" i="17"/>
  <c r="E104" i="17"/>
  <c r="E47" i="17"/>
  <c r="E27" i="17"/>
  <c r="E240" i="17"/>
  <c r="E219" i="17"/>
  <c r="E320" i="17"/>
  <c r="E267" i="17"/>
  <c r="E384" i="17"/>
  <c r="E407" i="17"/>
  <c r="E454" i="17"/>
  <c r="E436" i="17"/>
  <c r="E516" i="17"/>
  <c r="E503" i="17"/>
  <c r="E538" i="17"/>
  <c r="E557" i="17"/>
  <c r="E606" i="17"/>
  <c r="E649" i="17"/>
  <c r="E686" i="17"/>
  <c r="E722" i="17"/>
  <c r="E748" i="17"/>
  <c r="E802" i="17"/>
  <c r="E782" i="17"/>
  <c r="E873" i="17"/>
  <c r="E952" i="17"/>
  <c r="E1048" i="17"/>
  <c r="E1027" i="17"/>
  <c r="E1124" i="17"/>
  <c r="E1153" i="17"/>
  <c r="E1192" i="17"/>
  <c r="E1254" i="17"/>
  <c r="E1346" i="17"/>
  <c r="E241" i="17"/>
  <c r="E220" i="17"/>
  <c r="E455" i="17"/>
  <c r="E607" i="17"/>
  <c r="E650" i="17"/>
  <c r="E687" i="17"/>
  <c r="E749" i="17"/>
  <c r="E803" i="17"/>
  <c r="E953" i="17"/>
  <c r="E132" i="17"/>
  <c r="E73" i="17"/>
  <c r="E28" i="17"/>
  <c r="E167" i="17"/>
  <c r="E242" i="17"/>
  <c r="E321" i="17"/>
  <c r="E296" i="17"/>
  <c r="E283" i="17"/>
  <c r="E456" i="17"/>
  <c r="E517" i="17"/>
  <c r="E488" i="17"/>
  <c r="E651" i="17"/>
  <c r="E688" i="17"/>
  <c r="E723" i="17"/>
  <c r="E750" i="17"/>
  <c r="E804" i="17"/>
  <c r="E783" i="17"/>
  <c r="E837" i="17"/>
  <c r="E874" i="17"/>
  <c r="E861" i="17"/>
  <c r="E982" i="17"/>
  <c r="E954" i="17"/>
  <c r="E1070" i="17"/>
  <c r="E1097" i="17"/>
  <c r="E1154" i="17"/>
  <c r="E1193" i="17"/>
  <c r="E1347" i="17"/>
  <c r="E133" i="17"/>
  <c r="E74" i="17"/>
  <c r="E48" i="17"/>
  <c r="E168" i="17"/>
  <c r="E196" i="17"/>
  <c r="E243" i="17"/>
  <c r="E221" i="17"/>
  <c r="E322" i="17"/>
  <c r="E284" i="17"/>
  <c r="E276" i="17"/>
  <c r="E268" i="17"/>
  <c r="E339" i="17"/>
  <c r="E348" i="17"/>
  <c r="E385" i="17"/>
  <c r="E408" i="17"/>
  <c r="E457" i="17"/>
  <c r="E518" i="17"/>
  <c r="E504" i="17"/>
  <c r="E489" i="17"/>
  <c r="E539" i="17"/>
  <c r="E558" i="17"/>
  <c r="E579" i="17"/>
  <c r="E608" i="17"/>
  <c r="E751" i="17"/>
  <c r="E805" i="17"/>
  <c r="E784" i="17"/>
  <c r="E838" i="17"/>
  <c r="E875" i="17"/>
  <c r="E955" i="17"/>
  <c r="E1155" i="17"/>
  <c r="E1348" i="17"/>
  <c r="E1288" i="17"/>
  <c r="E11" i="17"/>
  <c r="E10" i="17"/>
  <c r="E134" i="17"/>
  <c r="E105" i="17"/>
  <c r="E75" i="17"/>
  <c r="E65" i="17"/>
  <c r="E14" i="17"/>
  <c r="E169" i="17"/>
  <c r="E197" i="17"/>
  <c r="E369" i="17"/>
  <c r="E386" i="17"/>
  <c r="E422" i="17"/>
  <c r="E458" i="17"/>
  <c r="E559" i="17"/>
  <c r="E609" i="17"/>
  <c r="E596" i="17"/>
  <c r="E652" i="17"/>
  <c r="E689" i="17"/>
  <c r="E724" i="17"/>
  <c r="E752" i="17"/>
  <c r="E806" i="17"/>
  <c r="E839" i="17"/>
  <c r="E876" i="17"/>
  <c r="E901" i="17"/>
  <c r="E983" i="17"/>
  <c r="E956" i="17"/>
  <c r="E1028" i="17"/>
  <c r="E1135" i="17"/>
  <c r="E1156" i="17"/>
  <c r="E1223" i="17"/>
  <c r="E1234" i="17"/>
  <c r="E1255" i="17"/>
  <c r="E1349" i="17"/>
  <c r="E1321" i="17"/>
  <c r="E1289" i="17"/>
  <c r="E1379" i="17"/>
  <c r="E1434" i="17"/>
  <c r="E106" i="17"/>
  <c r="E49" i="17"/>
  <c r="E170" i="17"/>
  <c r="E244" i="17"/>
  <c r="E222" i="17"/>
  <c r="E340" i="17"/>
  <c r="E387" i="17"/>
  <c r="E409" i="17"/>
  <c r="E423" i="17"/>
  <c r="E459" i="17"/>
  <c r="E519" i="17"/>
  <c r="E490" i="17"/>
  <c r="E560" i="17"/>
  <c r="E580" i="17"/>
  <c r="E610" i="17"/>
  <c r="E630" i="17"/>
  <c r="E653" i="17"/>
  <c r="E753" i="17"/>
  <c r="E807" i="17"/>
  <c r="E840" i="17"/>
  <c r="E877" i="17"/>
  <c r="E930" i="17"/>
  <c r="E1002" i="17"/>
  <c r="E1029" i="17"/>
  <c r="E1157" i="17"/>
  <c r="E1350" i="17"/>
  <c r="E135" i="17"/>
  <c r="E50" i="17"/>
  <c r="E29" i="17"/>
  <c r="E171" i="17"/>
  <c r="E245" i="17"/>
  <c r="E323" i="17"/>
  <c r="E306" i="17"/>
  <c r="E285" i="17"/>
  <c r="E341" i="17"/>
  <c r="E388" i="17"/>
  <c r="E410" i="17"/>
  <c r="E428" i="17"/>
  <c r="E424" i="17"/>
  <c r="E460" i="17"/>
  <c r="E520" i="17"/>
  <c r="E540" i="17"/>
  <c r="E561" i="17"/>
  <c r="E581" i="17"/>
  <c r="E611" i="17"/>
  <c r="E631" i="17"/>
  <c r="E654" i="17"/>
  <c r="E690" i="17"/>
  <c r="E754" i="17"/>
  <c r="E808" i="17"/>
  <c r="E785" i="17"/>
  <c r="E841" i="17"/>
  <c r="E878" i="17"/>
  <c r="E931" i="17"/>
  <c r="E1003" i="17"/>
  <c r="E1030" i="17"/>
  <c r="E1136" i="17"/>
  <c r="E1158" i="17"/>
  <c r="E1351" i="17"/>
  <c r="E136" i="17"/>
  <c r="E76" i="17"/>
  <c r="E51" i="17"/>
  <c r="E30" i="17"/>
  <c r="E172" i="17"/>
  <c r="E187" i="17"/>
  <c r="E246" i="17"/>
  <c r="E223" i="17"/>
  <c r="E324" i="17"/>
  <c r="E307" i="17"/>
  <c r="E297" i="17"/>
  <c r="E280" i="17"/>
  <c r="E277" i="17"/>
  <c r="E274" i="17"/>
  <c r="E269" i="17"/>
  <c r="E342" i="17"/>
  <c r="E350" i="17"/>
  <c r="E360" i="17"/>
  <c r="E370" i="17"/>
  <c r="E389" i="17"/>
  <c r="E411" i="17"/>
  <c r="E425" i="17"/>
  <c r="E461" i="17"/>
  <c r="E437" i="17"/>
  <c r="E521" i="17"/>
  <c r="E491" i="17"/>
  <c r="E541" i="17"/>
  <c r="E562" i="17"/>
  <c r="E582" i="17"/>
  <c r="E612" i="17"/>
  <c r="E632" i="17"/>
  <c r="E655" i="17"/>
  <c r="E691" i="17"/>
  <c r="E725" i="17"/>
  <c r="E755" i="17"/>
  <c r="E809" i="17"/>
  <c r="E786" i="17"/>
  <c r="E842" i="17"/>
  <c r="E879" i="17"/>
  <c r="E902" i="17"/>
  <c r="E932" i="17"/>
  <c r="E957" i="17"/>
  <c r="E1004" i="17"/>
  <c r="E1031" i="17"/>
  <c r="E1137" i="17"/>
  <c r="E1159" i="17"/>
  <c r="E1352" i="17"/>
  <c r="E1322" i="17"/>
  <c r="E137" i="17"/>
  <c r="E52" i="17"/>
  <c r="E173" i="17"/>
  <c r="E247" i="17"/>
  <c r="E325" i="17"/>
  <c r="E343" i="17"/>
  <c r="E390" i="17"/>
  <c r="E412" i="17"/>
  <c r="E426" i="17"/>
  <c r="E462" i="17"/>
  <c r="E522" i="17"/>
  <c r="E492" i="17"/>
  <c r="E542" i="17"/>
  <c r="E563" i="17"/>
  <c r="E583" i="17"/>
  <c r="E613" i="17"/>
  <c r="E633" i="17"/>
  <c r="E656" i="17"/>
  <c r="E756" i="17"/>
  <c r="E810" i="17"/>
  <c r="E843" i="17"/>
  <c r="E880" i="17"/>
  <c r="E933" i="17"/>
  <c r="E921" i="17"/>
  <c r="E994" i="17"/>
  <c r="E1005" i="17"/>
  <c r="E1353" i="17"/>
  <c r="E138" i="17"/>
  <c r="E77" i="17"/>
  <c r="E53" i="17"/>
  <c r="E31" i="17"/>
  <c r="E174" i="17"/>
  <c r="E188" i="17"/>
  <c r="E248" i="17"/>
  <c r="E224" i="17"/>
  <c r="E391" i="17"/>
  <c r="E413" i="17"/>
  <c r="E402" i="17"/>
  <c r="E463" i="17"/>
  <c r="E438" i="17"/>
  <c r="E523" i="17"/>
  <c r="E543" i="17"/>
  <c r="E564" i="17"/>
  <c r="E657" i="17"/>
  <c r="E692" i="17"/>
  <c r="E757" i="17"/>
  <c r="E811" i="17"/>
  <c r="E787" i="17"/>
  <c r="E881" i="17"/>
  <c r="E858" i="17"/>
  <c r="E1032" i="17"/>
  <c r="E1323" i="17"/>
  <c r="E139" i="17"/>
  <c r="E107" i="17"/>
  <c r="E54" i="17"/>
  <c r="E189" i="17"/>
  <c r="E198" i="17"/>
  <c r="E464" i="17"/>
  <c r="E658" i="17"/>
  <c r="E693" i="17"/>
  <c r="E726" i="17"/>
  <c r="E844" i="17"/>
  <c r="E1033" i="17"/>
  <c r="E1354" i="17"/>
  <c r="E1290" i="17"/>
  <c r="E140" i="17"/>
  <c r="E78" i="17"/>
  <c r="E175" i="17"/>
  <c r="E249" i="17"/>
  <c r="E326" i="17"/>
  <c r="E308" i="17"/>
  <c r="E344" i="17"/>
  <c r="E392" i="17"/>
  <c r="E414" i="17"/>
  <c r="E465" i="17"/>
  <c r="E524" i="17"/>
  <c r="E493" i="17"/>
  <c r="E565" i="17"/>
  <c r="E584" i="17"/>
  <c r="E614" i="17"/>
  <c r="E634" i="17"/>
  <c r="E659" i="17"/>
  <c r="E694" i="17"/>
  <c r="E758" i="17"/>
  <c r="E812" i="17"/>
  <c r="E788" i="17"/>
  <c r="E845" i="17"/>
  <c r="E882" i="17"/>
  <c r="E934" i="17"/>
  <c r="E1006" i="17"/>
  <c r="E1034" i="17"/>
  <c r="E1160" i="17"/>
  <c r="E1355" i="17"/>
  <c r="E141" i="17"/>
  <c r="E55" i="17"/>
  <c r="E176" i="17"/>
  <c r="E190" i="17"/>
  <c r="E199" i="17"/>
  <c r="E225" i="17"/>
  <c r="E427" i="17"/>
  <c r="E466" i="17"/>
  <c r="E505" i="17"/>
  <c r="E566" i="17"/>
  <c r="E585" i="17"/>
  <c r="E635" i="17"/>
  <c r="E660" i="17"/>
  <c r="E695" i="17"/>
  <c r="E759" i="17"/>
  <c r="E813" i="17"/>
  <c r="E846" i="17"/>
  <c r="E1161" i="17"/>
  <c r="E1194" i="17"/>
  <c r="E1380" i="17"/>
  <c r="E108" i="17"/>
  <c r="E79" i="17"/>
  <c r="E56" i="17"/>
  <c r="E32" i="17"/>
  <c r="E191" i="17"/>
  <c r="E200" i="17"/>
  <c r="E345" i="17"/>
  <c r="E661" i="17"/>
  <c r="E958" i="17"/>
  <c r="E1162" i="17"/>
  <c r="E109" i="17"/>
  <c r="E177" i="17"/>
  <c r="E250" i="17"/>
  <c r="E226" i="17"/>
  <c r="E327" i="17"/>
  <c r="E286" i="17"/>
  <c r="E270" i="17"/>
  <c r="E362" i="17"/>
  <c r="E371" i="17"/>
  <c r="E393" i="17"/>
  <c r="E467" i="17"/>
  <c r="E439" i="17"/>
  <c r="E525" i="17"/>
  <c r="E506" i="17"/>
  <c r="E494" i="17"/>
  <c r="E544" i="17"/>
  <c r="E586" i="17"/>
  <c r="E615" i="17"/>
  <c r="E597" i="17"/>
  <c r="E662" i="17"/>
  <c r="E696" i="17"/>
  <c r="E760" i="17"/>
  <c r="E814" i="17"/>
  <c r="E789" i="17"/>
  <c r="E883" i="17"/>
  <c r="E903" i="17"/>
  <c r="E984" i="17"/>
  <c r="E1049" i="17"/>
  <c r="E1035" i="17"/>
  <c r="E1163" i="17"/>
  <c r="E1195" i="17"/>
  <c r="E1235" i="17"/>
  <c r="E1256" i="17"/>
  <c r="E1356" i="17"/>
  <c r="E1291" i="17"/>
  <c r="E1394" i="17"/>
  <c r="E142" i="17"/>
  <c r="E110" i="17"/>
  <c r="E80" i="17"/>
  <c r="E57" i="17"/>
  <c r="E33" i="17"/>
  <c r="E251" i="17"/>
  <c r="E227" i="17"/>
  <c r="E394" i="17"/>
  <c r="E468" i="17"/>
  <c r="E440" i="17"/>
  <c r="E526" i="17"/>
  <c r="E545" i="17"/>
  <c r="E616" i="17"/>
  <c r="E663" i="17"/>
  <c r="E697" i="17"/>
  <c r="E727" i="17"/>
  <c r="E761" i="17"/>
  <c r="E815" i="17"/>
  <c r="E790" i="17"/>
  <c r="E847" i="17"/>
  <c r="E884" i="17"/>
  <c r="E935" i="17"/>
  <c r="E922" i="17"/>
  <c r="E985" i="17"/>
  <c r="E959" i="17"/>
  <c r="E995" i="17"/>
  <c r="E1078" i="17"/>
  <c r="E1128" i="17"/>
  <c r="E1164" i="17"/>
  <c r="E1236" i="17"/>
  <c r="E1357" i="17"/>
  <c r="E1324" i="17"/>
  <c r="E1292" i="17"/>
  <c r="E1410" i="17"/>
  <c r="E5" i="17"/>
  <c r="E143" i="17"/>
  <c r="E111" i="17"/>
  <c r="E81" i="17"/>
  <c r="E58" i="17"/>
  <c r="E178" i="17"/>
  <c r="E201" i="17"/>
  <c r="E252" i="17"/>
  <c r="E328" i="17"/>
  <c r="E309" i="17"/>
  <c r="E298" i="17"/>
  <c r="E395" i="17"/>
  <c r="E415" i="17"/>
  <c r="E400" i="17"/>
  <c r="E421" i="17"/>
  <c r="E469" i="17"/>
  <c r="E527" i="17"/>
  <c r="E546" i="17"/>
  <c r="E567" i="17"/>
  <c r="E587" i="17"/>
  <c r="E617" i="17"/>
  <c r="E664" i="17"/>
  <c r="E698" i="17"/>
  <c r="E728" i="17"/>
  <c r="E762" i="17"/>
  <c r="E816" i="17"/>
  <c r="E848" i="17"/>
  <c r="E885" i="17"/>
  <c r="E904" i="17"/>
  <c r="E986" i="17"/>
  <c r="E960" i="17"/>
  <c r="E1059" i="17"/>
  <c r="E1050" i="17"/>
  <c r="E1036" i="17"/>
  <c r="E1079" i="17"/>
  <c r="E1098" i="17"/>
  <c r="E1112" i="17"/>
  <c r="E1129" i="17"/>
  <c r="E1138" i="17"/>
  <c r="E1165" i="17"/>
  <c r="E1196" i="17"/>
  <c r="E1224" i="17"/>
  <c r="E1228" i="17"/>
  <c r="E1243" i="17"/>
  <c r="E1257" i="17"/>
  <c r="E1358" i="17"/>
  <c r="E1325" i="17"/>
  <c r="E1293" i="17"/>
  <c r="E1395" i="17"/>
  <c r="E1381" i="17"/>
  <c r="E1417" i="17"/>
  <c r="E1435" i="17"/>
  <c r="E82" i="17"/>
  <c r="E59" i="17"/>
  <c r="E202" i="17"/>
  <c r="E416" i="17"/>
  <c r="E401" i="17"/>
  <c r="E470" i="17"/>
  <c r="E618" i="17"/>
  <c r="E699" i="17"/>
  <c r="E729" i="17"/>
  <c r="E763" i="17"/>
  <c r="E817" i="17"/>
  <c r="E936" i="17"/>
  <c r="E923" i="17"/>
  <c r="E961" i="17"/>
  <c r="E996" i="17"/>
  <c r="E1064" i="17"/>
  <c r="E1326" i="17"/>
  <c r="E112" i="17"/>
  <c r="E83" i="17"/>
  <c r="E60" i="17"/>
  <c r="E34" i="17"/>
  <c r="E203" i="17"/>
  <c r="E253" i="17"/>
  <c r="E228" i="17"/>
  <c r="E329" i="17"/>
  <c r="E271" i="17"/>
  <c r="E396" i="17"/>
  <c r="E471" i="17"/>
  <c r="E441" i="17"/>
  <c r="E528" i="17"/>
  <c r="E547" i="17"/>
  <c r="E568" i="17"/>
  <c r="E619" i="17"/>
  <c r="E665" i="17"/>
  <c r="E700" i="17"/>
  <c r="E764" i="17"/>
  <c r="E818" i="17"/>
  <c r="E886" i="17"/>
  <c r="E937" i="17"/>
  <c r="E924" i="17"/>
  <c r="E962" i="17"/>
  <c r="E997" i="17"/>
  <c r="E1007" i="17"/>
  <c r="E1139" i="17"/>
  <c r="E1166" i="17"/>
  <c r="E1197" i="17"/>
  <c r="E1258" i="17"/>
  <c r="E1359" i="17"/>
  <c r="E84" i="17"/>
  <c r="E254" i="17"/>
  <c r="E310" i="17"/>
  <c r="E397" i="17"/>
  <c r="E472" i="17"/>
  <c r="E569" i="17"/>
  <c r="E598" i="17"/>
  <c r="E765" i="17"/>
  <c r="E887" i="17"/>
  <c r="E701" i="17"/>
  <c r="E963" i="17"/>
  <c r="E35" i="17"/>
  <c r="E204" i="17"/>
  <c r="E702" i="17"/>
  <c r="E964" i="17"/>
  <c r="E1008" i="17"/>
  <c r="E144" i="17"/>
  <c r="E85" i="17"/>
  <c r="E36" i="17"/>
  <c r="E255" i="17"/>
  <c r="E473" i="17"/>
  <c r="E666" i="17"/>
  <c r="E703" i="17"/>
  <c r="E730" i="17"/>
  <c r="E766" i="17"/>
  <c r="E774" i="17"/>
  <c r="E819" i="17"/>
  <c r="E849" i="17"/>
  <c r="E888" i="17"/>
  <c r="E965" i="17"/>
  <c r="E1051" i="17"/>
  <c r="E1099" i="17"/>
  <c r="E1167" i="17"/>
  <c r="E1229" i="17"/>
  <c r="E1360" i="17"/>
  <c r="E1396" i="17"/>
  <c r="E1418" i="17"/>
  <c r="E145" i="17"/>
  <c r="E86" i="17"/>
  <c r="E146" i="17"/>
  <c r="E113" i="17"/>
  <c r="E99" i="17"/>
  <c r="E98" i="17"/>
  <c r="E87" i="17"/>
  <c r="E19" i="17"/>
  <c r="E13" i="17"/>
  <c r="E182" i="17"/>
  <c r="E372" i="17"/>
  <c r="E474" i="17"/>
  <c r="E667" i="17"/>
  <c r="E704" i="17"/>
  <c r="E738" i="17"/>
  <c r="E767" i="17"/>
  <c r="E820" i="17"/>
  <c r="E850" i="17"/>
  <c r="E889" i="17"/>
  <c r="E966" i="17"/>
  <c r="E1000" i="17"/>
  <c r="E1009" i="17"/>
  <c r="E1013" i="17"/>
  <c r="E1015" i="17"/>
  <c r="E1016" i="17"/>
  <c r="E1037" i="17"/>
  <c r="E1065" i="17"/>
  <c r="E1068" i="17"/>
  <c r="E1067" i="17"/>
  <c r="E1071" i="17"/>
  <c r="E1080" i="17"/>
  <c r="E1100" i="17"/>
  <c r="E1090" i="17"/>
  <c r="E1087" i="17"/>
  <c r="E1086" i="17"/>
  <c r="E1085" i="17"/>
  <c r="E1084" i="17"/>
  <c r="E1082" i="17"/>
  <c r="E1113" i="17"/>
  <c r="E1107" i="17"/>
  <c r="E1105" i="17"/>
  <c r="E1125" i="17"/>
  <c r="E1130" i="17"/>
  <c r="E1140" i="17"/>
  <c r="E1168" i="17"/>
  <c r="E1230" i="17"/>
  <c r="E1244" i="17"/>
  <c r="E1259" i="17"/>
  <c r="E1361" i="17"/>
  <c r="E1327" i="17"/>
  <c r="E1315" i="17"/>
  <c r="E1280" i="17"/>
  <c r="E1101" i="17"/>
  <c r="E1083" i="17"/>
  <c r="E1109" i="17"/>
  <c r="E1108" i="17"/>
  <c r="E1106" i="17"/>
  <c r="E1209" i="17"/>
  <c r="E1213" i="17"/>
  <c r="E1316" i="17"/>
  <c r="E1436" i="17"/>
  <c r="E179" i="17"/>
  <c r="E668" i="17"/>
  <c r="E768" i="17"/>
  <c r="E821" i="17"/>
  <c r="E890" i="17"/>
  <c r="E967" i="17"/>
  <c r="E8" i="17"/>
  <c r="E147" i="17"/>
  <c r="E88" i="17"/>
  <c r="E37" i="17"/>
  <c r="E16" i="17"/>
  <c r="E205" i="17"/>
  <c r="E417" i="17"/>
  <c r="E475" i="17"/>
  <c r="E588" i="17"/>
  <c r="E669" i="17"/>
  <c r="E637" i="17"/>
  <c r="E705" i="17"/>
  <c r="E731" i="17"/>
  <c r="E769" i="17"/>
  <c r="E822" i="17"/>
  <c r="E851" i="17"/>
  <c r="E891" i="17"/>
  <c r="E905" i="17"/>
  <c r="E938" i="17"/>
  <c r="E987" i="17"/>
  <c r="E968" i="17"/>
  <c r="E1038" i="17"/>
  <c r="E1102" i="17"/>
  <c r="E1114" i="17"/>
  <c r="E1110" i="17"/>
  <c r="E1141" i="17"/>
  <c r="E1169" i="17"/>
  <c r="E1178" i="17"/>
  <c r="E1207" i="17"/>
  <c r="E1237" i="17"/>
  <c r="E1260" i="17"/>
  <c r="E1362" i="17"/>
  <c r="E1328" i="17"/>
  <c r="E1310" i="17"/>
  <c r="E1306" i="17"/>
  <c r="E1305" i="17"/>
  <c r="E1294" i="17"/>
  <c r="E1397" i="17"/>
  <c r="E1382" i="17"/>
  <c r="E1408" i="17"/>
  <c r="E1422" i="17"/>
  <c r="E148" i="17"/>
  <c r="E114" i="17"/>
  <c r="E89" i="17"/>
  <c r="E256" i="17"/>
  <c r="E229" i="17"/>
  <c r="E330" i="17"/>
  <c r="E311" i="17"/>
  <c r="E299" i="17"/>
  <c r="E289" i="17"/>
  <c r="E287" i="17"/>
  <c r="E281" i="17"/>
  <c r="E272" i="17"/>
  <c r="E346" i="17"/>
  <c r="E363" i="17"/>
  <c r="E358" i="17"/>
  <c r="E373" i="17"/>
  <c r="E398" i="17"/>
  <c r="E418" i="17"/>
  <c r="E429" i="17"/>
  <c r="E476" i="17"/>
  <c r="E442" i="17"/>
  <c r="E529" i="17"/>
  <c r="E507" i="17"/>
  <c r="E495" i="17"/>
  <c r="E548" i="17"/>
  <c r="E570" i="17"/>
  <c r="E589" i="17"/>
  <c r="E620" i="17"/>
  <c r="E636" i="17"/>
  <c r="E670" i="17"/>
  <c r="E706" i="17"/>
  <c r="E770" i="17"/>
  <c r="E823" i="17"/>
  <c r="E791" i="17"/>
  <c r="E852" i="17"/>
  <c r="E892" i="17"/>
  <c r="E862" i="17"/>
  <c r="E899" i="17"/>
  <c r="E906" i="17"/>
  <c r="E910" i="17"/>
  <c r="E911" i="17"/>
  <c r="E914" i="17"/>
  <c r="E916" i="17"/>
  <c r="E917" i="17"/>
  <c r="E918" i="17"/>
  <c r="E988" i="17"/>
  <c r="E969" i="17"/>
  <c r="E1081" i="17"/>
  <c r="E1103" i="17"/>
  <c r="E1170" i="17"/>
  <c r="E1225" i="17"/>
  <c r="E1233" i="17"/>
  <c r="E1261" i="17"/>
  <c r="E1269" i="17"/>
  <c r="E1295" i="17"/>
  <c r="E149" i="17"/>
  <c r="E115" i="17"/>
  <c r="E61" i="17"/>
  <c r="E156" i="17"/>
  <c r="E477" i="17"/>
  <c r="E671" i="17"/>
  <c r="E707" i="17"/>
  <c r="E732" i="17"/>
  <c r="E771" i="17"/>
  <c r="E824" i="17"/>
  <c r="E893" i="17"/>
  <c r="E970" i="17"/>
  <c r="E1363" i="17"/>
  <c r="E1423" i="17"/>
  <c r="E150" i="17"/>
  <c r="E157" i="17"/>
  <c r="E257" i="17"/>
  <c r="E708" i="17"/>
  <c r="E971" i="17"/>
  <c r="E1060" i="17"/>
  <c r="E1039" i="17"/>
  <c r="E1364" i="17"/>
  <c r="E1424" i="17"/>
  <c r="E1171" i="17"/>
  <c r="E672" i="17"/>
  <c r="E733" i="17"/>
  <c r="E1311" i="17"/>
  <c r="E1445" i="17"/>
  <c r="E151" i="17"/>
  <c r="E116" i="17"/>
  <c r="E90" i="17"/>
  <c r="E206" i="17"/>
  <c r="E258" i="17"/>
  <c r="E478" i="17"/>
  <c r="E673" i="17"/>
  <c r="E709" i="17"/>
  <c r="E734" i="17"/>
  <c r="E772" i="17"/>
  <c r="E853" i="17"/>
  <c r="E894" i="17"/>
  <c r="E939" i="17"/>
  <c r="E925" i="17"/>
  <c r="E972" i="17"/>
  <c r="E998" i="17"/>
  <c r="E1061" i="17"/>
  <c r="E1088" i="17"/>
  <c r="E1172" i="17"/>
  <c r="E1198" i="17"/>
  <c r="E1238" i="17"/>
  <c r="E1245" i="17"/>
  <c r="E1262" i="17"/>
  <c r="E1365" i="17"/>
  <c r="E1329" i="17"/>
  <c r="E1317" i="17"/>
  <c r="E1312" i="17"/>
  <c r="E1309" i="17"/>
  <c r="E1308" i="17"/>
  <c r="E1278" i="17"/>
  <c r="E1398" i="17"/>
  <c r="E1383" i="17"/>
  <c r="E1419" i="17"/>
  <c r="E1411" i="17"/>
  <c r="E158" i="17"/>
  <c r="E207" i="17"/>
  <c r="E735" i="17"/>
  <c r="E152" i="17"/>
  <c r="E117" i="17"/>
  <c r="E91" i="17"/>
  <c r="E710" i="17"/>
  <c r="E940" i="17"/>
  <c r="E1010" i="17"/>
  <c r="E989" i="17"/>
  <c r="E1384" i="17"/>
  <c r="E1385" i="17"/>
  <c r="E92" i="17"/>
  <c r="E62" i="17"/>
  <c r="E15" i="17"/>
  <c r="E160" i="17"/>
  <c r="E162" i="17"/>
  <c r="E164" i="17"/>
  <c r="E180" i="17"/>
  <c r="E183" i="17"/>
  <c r="E185" i="17"/>
  <c r="E259" i="17"/>
  <c r="E331" i="17"/>
  <c r="E364" i="17"/>
  <c r="E479" i="17"/>
  <c r="E621" i="17"/>
  <c r="E711" i="17"/>
  <c r="E854" i="17"/>
  <c r="E895" i="17"/>
  <c r="E907" i="17"/>
  <c r="E912" i="17"/>
  <c r="E941" i="17"/>
  <c r="E926" i="17"/>
  <c r="E990" i="17"/>
  <c r="E973" i="17"/>
  <c r="E1011" i="17"/>
  <c r="E1115" i="17"/>
  <c r="E1118" i="17"/>
  <c r="E1119" i="17"/>
  <c r="E1126" i="17"/>
  <c r="E1131" i="17"/>
  <c r="E1142" i="17"/>
  <c r="E1173" i="17"/>
  <c r="E1210" i="17"/>
  <c r="E1214" i="17"/>
  <c r="E1216" i="17"/>
  <c r="E1270" i="17"/>
  <c r="E1272" i="17"/>
  <c r="E1366" i="17"/>
  <c r="E1303" i="17"/>
  <c r="E1296" i="17"/>
  <c r="E1372" i="17"/>
  <c r="E1430" i="17"/>
  <c r="E1431" i="17"/>
  <c r="E1437" i="17"/>
  <c r="E1439" i="17"/>
  <c r="E1441" i="17"/>
  <c r="E1443" i="17"/>
  <c r="E1444" i="17"/>
  <c r="E208" i="17"/>
  <c r="E93" i="17"/>
  <c r="E374" i="17"/>
  <c r="E674" i="17"/>
  <c r="E855" i="17"/>
  <c r="E896" i="17"/>
  <c r="E974" i="17"/>
  <c r="E1116" i="17"/>
  <c r="E1174" i="17"/>
  <c r="E1367" i="17"/>
  <c r="E1425" i="17"/>
  <c r="E118" i="17"/>
  <c r="E94" i="17"/>
  <c r="E209" i="17"/>
  <c r="E419" i="17"/>
  <c r="E480" i="17"/>
  <c r="E675" i="17"/>
  <c r="E712" i="17"/>
  <c r="E736" i="17"/>
  <c r="E856" i="17"/>
  <c r="E897" i="17"/>
  <c r="E908" i="17"/>
  <c r="E975" i="17"/>
  <c r="E1219" i="17"/>
  <c r="E1226" i="17"/>
  <c r="E1231" i="17"/>
  <c r="E1239" i="17"/>
  <c r="E1263" i="17"/>
  <c r="E1274" i="17"/>
  <c r="E1276" i="17"/>
  <c r="E1277" i="17"/>
  <c r="E1368" i="17"/>
  <c r="E1330" i="17"/>
  <c r="E1297" i="17"/>
  <c r="E1399" i="17"/>
  <c r="E1426" i="17"/>
  <c r="E1429" i="17"/>
  <c r="E3" i="17"/>
  <c r="E4" i="17"/>
  <c r="E6" i="17"/>
  <c r="E9" i="17"/>
  <c r="E7" i="17"/>
  <c r="E12" i="17"/>
  <c r="E153" i="17"/>
  <c r="E122" i="17"/>
  <c r="E121" i="17"/>
  <c r="E120" i="17"/>
  <c r="E119" i="17"/>
  <c r="E97" i="17"/>
  <c r="E96" i="17"/>
  <c r="E95" i="17"/>
  <c r="E63" i="17"/>
  <c r="E38" i="17"/>
  <c r="E20" i="17"/>
  <c r="E17" i="17"/>
  <c r="E154" i="17"/>
  <c r="E159" i="17"/>
  <c r="E161" i="17"/>
  <c r="E163" i="17"/>
  <c r="E165" i="17"/>
  <c r="E181" i="17"/>
  <c r="E184" i="17"/>
  <c r="E186" i="17"/>
  <c r="E192" i="17"/>
  <c r="E210" i="17"/>
  <c r="E260" i="17"/>
  <c r="E278" i="17"/>
  <c r="E347" i="17"/>
  <c r="E375" i="17"/>
  <c r="E399" i="17"/>
  <c r="E420" i="17"/>
  <c r="E481" i="17"/>
  <c r="E443" i="17"/>
  <c r="E530" i="17"/>
  <c r="E496" i="17"/>
  <c r="E571" i="17"/>
  <c r="E676" i="17"/>
  <c r="E713" i="17"/>
  <c r="E737" i="17"/>
  <c r="E773" i="17"/>
  <c r="E775" i="17"/>
  <c r="E825" i="17"/>
  <c r="E792" i="17"/>
  <c r="E857" i="17"/>
  <c r="E898" i="17"/>
  <c r="E909" i="17"/>
  <c r="E913" i="17"/>
  <c r="E915" i="17"/>
  <c r="E942" i="17"/>
  <c r="E927" i="17"/>
  <c r="E991" i="17"/>
  <c r="E976" i="17"/>
  <c r="E999" i="17"/>
  <c r="E1012" i="17"/>
  <c r="E1014" i="17"/>
  <c r="E1017" i="17"/>
  <c r="E1062" i="17"/>
  <c r="E1052" i="17"/>
  <c r="E1040" i="17"/>
  <c r="E1063" i="17"/>
  <c r="E1066" i="17"/>
  <c r="E1072" i="17"/>
  <c r="E1104" i="17"/>
  <c r="E1089" i="17"/>
  <c r="E1117" i="17"/>
  <c r="E1127" i="17"/>
  <c r="E1132" i="17"/>
  <c r="E1143" i="17"/>
  <c r="E1175" i="17"/>
  <c r="E1176" i="17"/>
  <c r="E1179" i="17"/>
  <c r="E1199" i="17"/>
  <c r="E1202" i="17"/>
  <c r="E1201" i="17"/>
  <c r="E1200" i="17"/>
  <c r="E1205" i="17"/>
  <c r="E1204" i="17"/>
  <c r="E1203" i="17"/>
  <c r="E1208" i="17"/>
  <c r="E1211" i="17"/>
  <c r="E1212" i="17"/>
  <c r="E1215" i="17"/>
  <c r="E1217" i="17"/>
  <c r="E1220" i="17"/>
  <c r="E1227" i="17"/>
  <c r="E1232" i="17"/>
  <c r="E1240" i="17"/>
  <c r="E1246" i="17"/>
  <c r="E1241" i="17"/>
  <c r="E1247" i="17"/>
  <c r="E1248" i="17"/>
  <c r="E1264" i="17"/>
  <c r="E1265" i="17"/>
  <c r="E1266" i="17"/>
  <c r="E1267" i="17"/>
  <c r="E1268" i="17"/>
  <c r="E1271" i="17"/>
  <c r="E1273" i="17"/>
  <c r="E1275" i="17"/>
  <c r="E1369" i="17"/>
  <c r="E1331" i="17"/>
  <c r="E1313" i="17"/>
  <c r="E1307" i="17"/>
  <c r="E1304" i="17"/>
  <c r="E1298" i="17"/>
  <c r="E1279" i="17"/>
  <c r="E1370" i="17"/>
  <c r="E1371" i="17"/>
  <c r="E1373" i="17"/>
  <c r="E1400" i="17"/>
  <c r="E1386" i="17"/>
  <c r="E1403" i="17"/>
  <c r="E1402" i="17"/>
  <c r="E1401" i="17"/>
  <c r="E1406" i="17"/>
  <c r="E1405" i="17"/>
  <c r="E1404" i="17"/>
  <c r="E1420" i="17"/>
  <c r="E1409" i="17"/>
  <c r="E1407" i="17"/>
  <c r="E1427" i="17"/>
  <c r="E1428" i="17"/>
  <c r="E1432" i="17"/>
  <c r="E1433" i="17"/>
  <c r="E1438" i="17"/>
  <c r="E1440" i="17"/>
  <c r="E1442" i="17"/>
  <c r="E1446" i="17"/>
  <c r="Z7" i="11" l="1"/>
  <c r="N69" i="1" s="1"/>
  <c r="Z46" i="11"/>
  <c r="BY69" i="1" s="1"/>
  <c r="Z31" i="11"/>
  <c r="BH69" i="1" s="1"/>
  <c r="Z15" i="11"/>
  <c r="AA69" i="1" s="1"/>
  <c r="Z8" i="11"/>
  <c r="P69" i="1" s="1"/>
  <c r="Z43" i="11"/>
  <c r="BV69" i="1" s="1"/>
  <c r="Z27" i="11"/>
  <c r="BC69" i="1" s="1"/>
  <c r="Z11" i="11"/>
  <c r="T69" i="1" s="1"/>
  <c r="Z4" i="11"/>
  <c r="Z39" i="11"/>
  <c r="BR69" i="1" s="1"/>
  <c r="Z23" i="11"/>
  <c r="AV69" i="1" s="1"/>
  <c r="Z10" i="11"/>
  <c r="S69" i="1" s="1"/>
  <c r="Z22" i="11"/>
  <c r="AL69" i="1" s="1"/>
  <c r="Z34" i="11"/>
  <c r="BK69" i="1" s="1"/>
  <c r="Z6" i="11"/>
  <c r="G69" i="1" s="1"/>
  <c r="Z18" i="11"/>
  <c r="AE69" i="1" s="1"/>
  <c r="Z30" i="11"/>
  <c r="BG69" i="1" s="1"/>
  <c r="Z42" i="11"/>
  <c r="BU69" i="1" s="1"/>
  <c r="Z14" i="11"/>
  <c r="Y69" i="1" s="1"/>
  <c r="Z26" i="11"/>
  <c r="BA69" i="1" s="1"/>
  <c r="Z38" i="11"/>
  <c r="BP69" i="1" s="1"/>
  <c r="Z48" i="11"/>
  <c r="CB69" i="1" s="1"/>
  <c r="Z35" i="11"/>
  <c r="BL69" i="1" s="1"/>
  <c r="Z19" i="11"/>
  <c r="AG69" i="1" s="1"/>
  <c r="Z50" i="11"/>
  <c r="Z45" i="11"/>
  <c r="BX69" i="1" s="1"/>
  <c r="Z41" i="11"/>
  <c r="BT69" i="1" s="1"/>
  <c r="Z37" i="11"/>
  <c r="BO69" i="1" s="1"/>
  <c r="Z33" i="11"/>
  <c r="BJ69" i="1" s="1"/>
  <c r="Z29" i="11"/>
  <c r="BF69" i="1" s="1"/>
  <c r="Z25" i="11"/>
  <c r="AZ69" i="1" s="1"/>
  <c r="Z21" i="11"/>
  <c r="AK69" i="1" s="1"/>
  <c r="Z17" i="11"/>
  <c r="AC69" i="1" s="1"/>
  <c r="Z13" i="11"/>
  <c r="X69" i="1" s="1"/>
  <c r="Z9" i="11"/>
  <c r="Q69" i="1" s="1"/>
  <c r="Z5" i="11"/>
  <c r="E69" i="1" s="1"/>
  <c r="Z49" i="11"/>
  <c r="CC69" i="1" s="1"/>
  <c r="Z44" i="11"/>
  <c r="BW69" i="1" s="1"/>
  <c r="Z40" i="11"/>
  <c r="BS69" i="1" s="1"/>
  <c r="Z36" i="11"/>
  <c r="BN69" i="1" s="1"/>
  <c r="Z32" i="11"/>
  <c r="BI69" i="1" s="1"/>
  <c r="Z28" i="11"/>
  <c r="BE69" i="1" s="1"/>
  <c r="Z24" i="11"/>
  <c r="AX69" i="1" s="1"/>
  <c r="Z20" i="11"/>
  <c r="AJ69" i="1" s="1"/>
  <c r="Z16" i="11"/>
  <c r="AB69" i="1" s="1"/>
  <c r="Z12" i="11"/>
  <c r="U69" i="1" s="1"/>
  <c r="Z52" i="11" l="1"/>
  <c r="C274" i="1" l="1"/>
  <c r="C272" i="1"/>
  <c r="C271" i="1"/>
  <c r="C273" i="1"/>
  <c r="C270" i="1"/>
  <c r="C306" i="1" l="1"/>
  <c r="C305" i="1"/>
  <c r="C258" i="1"/>
  <c r="C255" i="1"/>
  <c r="C252" i="1"/>
  <c r="AA52" i="11" l="1"/>
  <c r="AA5" i="11"/>
  <c r="AA6" i="11"/>
  <c r="AA7" i="11"/>
  <c r="AA8" i="11"/>
  <c r="AA9" i="11"/>
  <c r="AA10" i="11"/>
  <c r="AA11" i="11"/>
  <c r="AA12" i="11"/>
  <c r="AA13" i="11"/>
  <c r="AA14" i="11"/>
  <c r="AA15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A49" i="11"/>
  <c r="AA50" i="11"/>
  <c r="AA51" i="11"/>
  <c r="AA4" i="11"/>
  <c r="G3471" i="15"/>
  <c r="F3471" i="15"/>
  <c r="H3471" i="15" s="1"/>
  <c r="G3470" i="15"/>
  <c r="F3470" i="15"/>
  <c r="H3470" i="15" s="1"/>
  <c r="H3469" i="15"/>
  <c r="G3469" i="15"/>
  <c r="F3469" i="15"/>
  <c r="G3468" i="15"/>
  <c r="F3468" i="15" s="1"/>
  <c r="H3468" i="15" s="1"/>
  <c r="G3467" i="15"/>
  <c r="F3467" i="15"/>
  <c r="H3467" i="15" s="1"/>
  <c r="G3466" i="15"/>
  <c r="F3466" i="15"/>
  <c r="H3466" i="15" s="1"/>
  <c r="H3465" i="15"/>
  <c r="G3465" i="15"/>
  <c r="F3465" i="15"/>
  <c r="G3464" i="15"/>
  <c r="F3464" i="15" s="1"/>
  <c r="H3464" i="15" s="1"/>
  <c r="G3463" i="15"/>
  <c r="F3463" i="15"/>
  <c r="H3463" i="15" s="1"/>
  <c r="G3462" i="15"/>
  <c r="F3462" i="15"/>
  <c r="H3462" i="15" s="1"/>
  <c r="H3461" i="15"/>
  <c r="G3461" i="15"/>
  <c r="F3461" i="15"/>
  <c r="G3460" i="15"/>
  <c r="F3460" i="15" s="1"/>
  <c r="H3460" i="15" s="1"/>
  <c r="G3459" i="15"/>
  <c r="F3459" i="15"/>
  <c r="H3459" i="15" s="1"/>
  <c r="G3458" i="15"/>
  <c r="F3458" i="15"/>
  <c r="H3458" i="15" s="1"/>
  <c r="H3457" i="15"/>
  <c r="G3457" i="15"/>
  <c r="F3457" i="15"/>
  <c r="G3456" i="15"/>
  <c r="F3456" i="15" s="1"/>
  <c r="H3456" i="15" s="1"/>
  <c r="G3455" i="15"/>
  <c r="F3455" i="15"/>
  <c r="H3455" i="15" s="1"/>
  <c r="G3454" i="15"/>
  <c r="F3454" i="15"/>
  <c r="H3454" i="15" s="1"/>
  <c r="H3453" i="15"/>
  <c r="G3453" i="15"/>
  <c r="F3453" i="15"/>
  <c r="G3452" i="15"/>
  <c r="F3452" i="15" s="1"/>
  <c r="H3452" i="15" s="1"/>
  <c r="G3451" i="15"/>
  <c r="F3451" i="15"/>
  <c r="H3451" i="15" s="1"/>
  <c r="G3450" i="15"/>
  <c r="F3450" i="15"/>
  <c r="H3450" i="15" s="1"/>
  <c r="H3449" i="15"/>
  <c r="G3449" i="15"/>
  <c r="F3449" i="15"/>
  <c r="G3448" i="15"/>
  <c r="F3448" i="15" s="1"/>
  <c r="H3448" i="15" s="1"/>
  <c r="G3447" i="15"/>
  <c r="F3447" i="15"/>
  <c r="H3447" i="15" s="1"/>
  <c r="G3446" i="15"/>
  <c r="F3446" i="15"/>
  <c r="H3446" i="15" s="1"/>
  <c r="H3445" i="15"/>
  <c r="G3445" i="15"/>
  <c r="F3445" i="15"/>
  <c r="G3444" i="15"/>
  <c r="F3444" i="15" s="1"/>
  <c r="H3444" i="15" s="1"/>
  <c r="G663" i="15"/>
  <c r="F663" i="15" s="1"/>
  <c r="H663" i="15" s="1"/>
  <c r="G664" i="15"/>
  <c r="F664" i="15" s="1"/>
  <c r="H664" i="15" s="1"/>
  <c r="F665" i="15"/>
  <c r="H665" i="15" s="1"/>
  <c r="G665" i="15"/>
  <c r="G666" i="15"/>
  <c r="F666" i="15" s="1"/>
  <c r="H666" i="15" s="1"/>
  <c r="G667" i="15"/>
  <c r="F667" i="15" s="1"/>
  <c r="H667" i="15"/>
  <c r="G668" i="15"/>
  <c r="F668" i="15" s="1"/>
  <c r="H668" i="15" s="1"/>
  <c r="F669" i="15"/>
  <c r="H669" i="15" s="1"/>
  <c r="G669" i="15"/>
  <c r="G670" i="15"/>
  <c r="F670" i="15" s="1"/>
  <c r="H670" i="15" s="1"/>
  <c r="G671" i="15"/>
  <c r="F671" i="15" s="1"/>
  <c r="H671" i="15" s="1"/>
  <c r="G672" i="15"/>
  <c r="F672" i="15" s="1"/>
  <c r="H672" i="15" s="1"/>
  <c r="F673" i="15"/>
  <c r="H673" i="15" s="1"/>
  <c r="G673" i="15"/>
  <c r="G674" i="15"/>
  <c r="F674" i="15" s="1"/>
  <c r="H674" i="15" s="1"/>
  <c r="G675" i="15"/>
  <c r="F675" i="15" s="1"/>
  <c r="H675" i="15"/>
  <c r="G676" i="15"/>
  <c r="F676" i="15" s="1"/>
  <c r="H676" i="15" s="1"/>
  <c r="F677" i="15"/>
  <c r="H677" i="15" s="1"/>
  <c r="G677" i="15"/>
  <c r="G678" i="15"/>
  <c r="F678" i="15" s="1"/>
  <c r="H678" i="15" s="1"/>
  <c r="G679" i="15"/>
  <c r="F679" i="15" s="1"/>
  <c r="H679" i="15" s="1"/>
  <c r="G680" i="15"/>
  <c r="F680" i="15" s="1"/>
  <c r="H680" i="15" s="1"/>
  <c r="F681" i="15"/>
  <c r="H681" i="15" s="1"/>
  <c r="G681" i="15"/>
  <c r="G682" i="15"/>
  <c r="F682" i="15" s="1"/>
  <c r="H682" i="15" s="1"/>
  <c r="G683" i="15"/>
  <c r="F683" i="15" s="1"/>
  <c r="H683" i="15"/>
  <c r="G684" i="15"/>
  <c r="F684" i="15" s="1"/>
  <c r="H684" i="15" s="1"/>
  <c r="F685" i="15"/>
  <c r="H685" i="15" s="1"/>
  <c r="G685" i="15"/>
  <c r="G686" i="15"/>
  <c r="F686" i="15" s="1"/>
  <c r="H686" i="15" s="1"/>
  <c r="G687" i="15"/>
  <c r="F687" i="15" s="1"/>
  <c r="H687" i="15" s="1"/>
  <c r="G688" i="15"/>
  <c r="F688" i="15" s="1"/>
  <c r="H688" i="15" s="1"/>
  <c r="F689" i="15"/>
  <c r="H689" i="15" s="1"/>
  <c r="G689" i="15"/>
  <c r="G690" i="15"/>
  <c r="F690" i="15" s="1"/>
  <c r="H690" i="15" s="1"/>
  <c r="G691" i="15"/>
  <c r="F691" i="15" s="1"/>
  <c r="H691" i="15"/>
  <c r="G692" i="15"/>
  <c r="F692" i="15" s="1"/>
  <c r="H692" i="15" s="1"/>
  <c r="F693" i="15"/>
  <c r="H693" i="15" s="1"/>
  <c r="G693" i="15"/>
  <c r="G694" i="15"/>
  <c r="F694" i="15" s="1"/>
  <c r="H694" i="15" s="1"/>
  <c r="G695" i="15"/>
  <c r="F695" i="15" s="1"/>
  <c r="H695" i="15" s="1"/>
  <c r="G696" i="15"/>
  <c r="F696" i="15" s="1"/>
  <c r="H696" i="15" s="1"/>
  <c r="F697" i="15"/>
  <c r="H697" i="15" s="1"/>
  <c r="G697" i="15"/>
  <c r="G698" i="15"/>
  <c r="F698" i="15" s="1"/>
  <c r="H698" i="15" s="1"/>
  <c r="G699" i="15"/>
  <c r="F699" i="15" s="1"/>
  <c r="H699" i="15"/>
  <c r="G700" i="15"/>
  <c r="F700" i="15" s="1"/>
  <c r="H700" i="15" s="1"/>
  <c r="F701" i="15"/>
  <c r="H701" i="15" s="1"/>
  <c r="G701" i="15"/>
  <c r="G702" i="15"/>
  <c r="F702" i="15" s="1"/>
  <c r="H702" i="15" s="1"/>
  <c r="G703" i="15"/>
  <c r="F703" i="15" s="1"/>
  <c r="H703" i="15" s="1"/>
  <c r="G704" i="15"/>
  <c r="F704" i="15" s="1"/>
  <c r="H704" i="15" s="1"/>
  <c r="F705" i="15"/>
  <c r="H705" i="15" s="1"/>
  <c r="G705" i="15"/>
  <c r="G706" i="15"/>
  <c r="F706" i="15" s="1"/>
  <c r="H706" i="15" s="1"/>
  <c r="G707" i="15"/>
  <c r="F707" i="15" s="1"/>
  <c r="H707" i="15"/>
  <c r="G708" i="15"/>
  <c r="F708" i="15" s="1"/>
  <c r="H708" i="15" s="1"/>
  <c r="F709" i="15"/>
  <c r="H709" i="15" s="1"/>
  <c r="G709" i="15"/>
  <c r="G710" i="15"/>
  <c r="F710" i="15" s="1"/>
  <c r="H710" i="15" s="1"/>
  <c r="G711" i="15"/>
  <c r="F711" i="15" s="1"/>
  <c r="H711" i="15" s="1"/>
  <c r="G712" i="15"/>
  <c r="F712" i="15" s="1"/>
  <c r="H712" i="15" s="1"/>
  <c r="F713" i="15"/>
  <c r="H713" i="15" s="1"/>
  <c r="G713" i="15"/>
  <c r="G714" i="15"/>
  <c r="F714" i="15" s="1"/>
  <c r="H714" i="15" s="1"/>
  <c r="G715" i="15"/>
  <c r="F715" i="15" s="1"/>
  <c r="H715" i="15"/>
  <c r="G716" i="15"/>
  <c r="F716" i="15" s="1"/>
  <c r="H716" i="15" s="1"/>
  <c r="F717" i="15"/>
  <c r="H717" i="15" s="1"/>
  <c r="G717" i="15"/>
  <c r="G718" i="15"/>
  <c r="F718" i="15" s="1"/>
  <c r="H718" i="15" s="1"/>
  <c r="G719" i="15"/>
  <c r="F719" i="15" s="1"/>
  <c r="H719" i="15" s="1"/>
  <c r="G720" i="15"/>
  <c r="F720" i="15" s="1"/>
  <c r="H720" i="15" s="1"/>
  <c r="F721" i="15"/>
  <c r="H721" i="15" s="1"/>
  <c r="G721" i="15"/>
  <c r="G722" i="15"/>
  <c r="F722" i="15" s="1"/>
  <c r="H722" i="15" s="1"/>
  <c r="G723" i="15"/>
  <c r="F723" i="15" s="1"/>
  <c r="H723" i="15"/>
  <c r="G724" i="15"/>
  <c r="F724" i="15" s="1"/>
  <c r="H724" i="15" s="1"/>
  <c r="F725" i="15"/>
  <c r="H725" i="15" s="1"/>
  <c r="G725" i="15"/>
  <c r="G726" i="15"/>
  <c r="F726" i="15" s="1"/>
  <c r="H726" i="15"/>
  <c r="G727" i="15"/>
  <c r="F727" i="15" s="1"/>
  <c r="H727" i="15" s="1"/>
  <c r="F728" i="15"/>
  <c r="H728" i="15" s="1"/>
  <c r="G728" i="15"/>
  <c r="F729" i="15"/>
  <c r="H729" i="15" s="1"/>
  <c r="G729" i="15"/>
  <c r="G730" i="15"/>
  <c r="F730" i="15" s="1"/>
  <c r="H730" i="15"/>
  <c r="G731" i="15"/>
  <c r="F731" i="15" s="1"/>
  <c r="H731" i="15" s="1"/>
  <c r="F732" i="15"/>
  <c r="H732" i="15" s="1"/>
  <c r="G732" i="15"/>
  <c r="F733" i="15"/>
  <c r="H733" i="15" s="1"/>
  <c r="G733" i="15"/>
  <c r="G734" i="15"/>
  <c r="F734" i="15" s="1"/>
  <c r="H734" i="15"/>
  <c r="G735" i="15"/>
  <c r="F735" i="15" s="1"/>
  <c r="H735" i="15" s="1"/>
  <c r="F736" i="15"/>
  <c r="H736" i="15" s="1"/>
  <c r="G736" i="15"/>
  <c r="F737" i="15"/>
  <c r="H737" i="15" s="1"/>
  <c r="G737" i="15"/>
  <c r="G738" i="15"/>
  <c r="F738" i="15" s="1"/>
  <c r="H738" i="15"/>
  <c r="G739" i="15"/>
  <c r="F739" i="15" s="1"/>
  <c r="H739" i="15" s="1"/>
  <c r="F740" i="15"/>
  <c r="H740" i="15" s="1"/>
  <c r="G740" i="15"/>
  <c r="F741" i="15"/>
  <c r="H741" i="15" s="1"/>
  <c r="G741" i="15"/>
  <c r="G742" i="15"/>
  <c r="F742" i="15" s="1"/>
  <c r="H742" i="15"/>
  <c r="G743" i="15"/>
  <c r="F743" i="15" s="1"/>
  <c r="H743" i="15" s="1"/>
  <c r="F744" i="15"/>
  <c r="H744" i="15" s="1"/>
  <c r="G744" i="15"/>
  <c r="F745" i="15"/>
  <c r="H745" i="15" s="1"/>
  <c r="G745" i="15"/>
  <c r="G746" i="15"/>
  <c r="F746" i="15" s="1"/>
  <c r="H746" i="15"/>
  <c r="G747" i="15"/>
  <c r="F747" i="15" s="1"/>
  <c r="H747" i="15" s="1"/>
  <c r="F748" i="15"/>
  <c r="H748" i="15" s="1"/>
  <c r="G748" i="15"/>
  <c r="F749" i="15"/>
  <c r="H749" i="15" s="1"/>
  <c r="G749" i="15"/>
  <c r="G750" i="15"/>
  <c r="F750" i="15" s="1"/>
  <c r="H750" i="15"/>
  <c r="G751" i="15"/>
  <c r="F751" i="15" s="1"/>
  <c r="H751" i="15" s="1"/>
  <c r="F752" i="15"/>
  <c r="H752" i="15" s="1"/>
  <c r="G752" i="15"/>
  <c r="F753" i="15"/>
  <c r="H753" i="15" s="1"/>
  <c r="G753" i="15"/>
  <c r="G754" i="15"/>
  <c r="F754" i="15" s="1"/>
  <c r="H754" i="15"/>
  <c r="G755" i="15"/>
  <c r="F755" i="15" s="1"/>
  <c r="H755" i="15" s="1"/>
  <c r="F756" i="15"/>
  <c r="H756" i="15" s="1"/>
  <c r="G756" i="15"/>
  <c r="F757" i="15"/>
  <c r="H757" i="15" s="1"/>
  <c r="G757" i="15"/>
  <c r="G758" i="15"/>
  <c r="F758" i="15" s="1"/>
  <c r="H758" i="15"/>
  <c r="G759" i="15"/>
  <c r="F759" i="15" s="1"/>
  <c r="H759" i="15" s="1"/>
  <c r="F760" i="15"/>
  <c r="H760" i="15" s="1"/>
  <c r="G760" i="15"/>
  <c r="F761" i="15"/>
  <c r="H761" i="15" s="1"/>
  <c r="G761" i="15"/>
  <c r="G762" i="15"/>
  <c r="F762" i="15" s="1"/>
  <c r="H762" i="15"/>
  <c r="G763" i="15"/>
  <c r="F763" i="15" s="1"/>
  <c r="H763" i="15" s="1"/>
  <c r="F764" i="15"/>
  <c r="H764" i="15" s="1"/>
  <c r="G764" i="15"/>
  <c r="F765" i="15"/>
  <c r="H765" i="15" s="1"/>
  <c r="G765" i="15"/>
  <c r="G766" i="15"/>
  <c r="F766" i="15" s="1"/>
  <c r="H766" i="15"/>
  <c r="G767" i="15"/>
  <c r="F767" i="15" s="1"/>
  <c r="H767" i="15" s="1"/>
  <c r="F768" i="15"/>
  <c r="H768" i="15" s="1"/>
  <c r="G768" i="15"/>
  <c r="G769" i="15"/>
  <c r="F769" i="15" s="1"/>
  <c r="H769" i="15" s="1"/>
  <c r="F770" i="15"/>
  <c r="H770" i="15" s="1"/>
  <c r="G770" i="15"/>
  <c r="G771" i="15"/>
  <c r="F771" i="15" s="1"/>
  <c r="H771" i="15"/>
  <c r="F772" i="15"/>
  <c r="G772" i="15"/>
  <c r="H772" i="15"/>
  <c r="F773" i="15"/>
  <c r="H773" i="15" s="1"/>
  <c r="G773" i="15"/>
  <c r="G774" i="15"/>
  <c r="F774" i="15" s="1"/>
  <c r="H774" i="15" s="1"/>
  <c r="G775" i="15"/>
  <c r="F775" i="15" s="1"/>
  <c r="H775" i="15" s="1"/>
  <c r="F776" i="15"/>
  <c r="H776" i="15" s="1"/>
  <c r="G776" i="15"/>
  <c r="G777" i="15"/>
  <c r="F777" i="15" s="1"/>
  <c r="H777" i="15" s="1"/>
  <c r="F778" i="15"/>
  <c r="H778" i="15" s="1"/>
  <c r="G778" i="15"/>
  <c r="G779" i="15"/>
  <c r="F779" i="15" s="1"/>
  <c r="H779" i="15"/>
  <c r="F780" i="15"/>
  <c r="G780" i="15"/>
  <c r="H780" i="15"/>
  <c r="F781" i="15"/>
  <c r="H781" i="15" s="1"/>
  <c r="G781" i="15"/>
  <c r="G782" i="15"/>
  <c r="F782" i="15" s="1"/>
  <c r="H782" i="15" s="1"/>
  <c r="G783" i="15"/>
  <c r="F783" i="15" s="1"/>
  <c r="H783" i="15" s="1"/>
  <c r="F784" i="15"/>
  <c r="H784" i="15" s="1"/>
  <c r="G784" i="15"/>
  <c r="G785" i="15"/>
  <c r="F785" i="15" s="1"/>
  <c r="H785" i="15" s="1"/>
  <c r="F786" i="15"/>
  <c r="H786" i="15" s="1"/>
  <c r="G786" i="15"/>
  <c r="G787" i="15"/>
  <c r="F787" i="15" s="1"/>
  <c r="H787" i="15"/>
  <c r="F788" i="15"/>
  <c r="G788" i="15"/>
  <c r="H788" i="15"/>
  <c r="F789" i="15"/>
  <c r="H789" i="15" s="1"/>
  <c r="G789" i="15"/>
  <c r="G790" i="15"/>
  <c r="F790" i="15" s="1"/>
  <c r="H790" i="15" s="1"/>
  <c r="G791" i="15"/>
  <c r="F791" i="15" s="1"/>
  <c r="H791" i="15" s="1"/>
  <c r="F792" i="15"/>
  <c r="H792" i="15" s="1"/>
  <c r="G792" i="15"/>
  <c r="G793" i="15"/>
  <c r="F793" i="15" s="1"/>
  <c r="H793" i="15" s="1"/>
  <c r="F794" i="15"/>
  <c r="H794" i="15" s="1"/>
  <c r="G794" i="15"/>
  <c r="G795" i="15"/>
  <c r="F795" i="15" s="1"/>
  <c r="H795" i="15"/>
  <c r="F796" i="15"/>
  <c r="G796" i="15"/>
  <c r="H796" i="15"/>
  <c r="F797" i="15"/>
  <c r="H797" i="15" s="1"/>
  <c r="G797" i="15"/>
  <c r="G798" i="15"/>
  <c r="F798" i="15" s="1"/>
  <c r="H798" i="15" s="1"/>
  <c r="G799" i="15"/>
  <c r="F799" i="15" s="1"/>
  <c r="H799" i="15" s="1"/>
  <c r="F800" i="15"/>
  <c r="H800" i="15" s="1"/>
  <c r="G800" i="15"/>
  <c r="G801" i="15"/>
  <c r="F801" i="15" s="1"/>
  <c r="H801" i="15" s="1"/>
  <c r="F802" i="15"/>
  <c r="H802" i="15" s="1"/>
  <c r="G802" i="15"/>
  <c r="G803" i="15"/>
  <c r="F803" i="15" s="1"/>
  <c r="H803" i="15"/>
  <c r="F804" i="15"/>
  <c r="G804" i="15"/>
  <c r="H804" i="15"/>
  <c r="F805" i="15"/>
  <c r="H805" i="15" s="1"/>
  <c r="G805" i="15"/>
  <c r="G806" i="15"/>
  <c r="F806" i="15" s="1"/>
  <c r="H806" i="15" s="1"/>
  <c r="G807" i="15"/>
  <c r="F807" i="15" s="1"/>
  <c r="H807" i="15" s="1"/>
  <c r="F808" i="15"/>
  <c r="H808" i="15" s="1"/>
  <c r="G808" i="15"/>
  <c r="G809" i="15"/>
  <c r="F809" i="15" s="1"/>
  <c r="H809" i="15" s="1"/>
  <c r="F810" i="15"/>
  <c r="H810" i="15" s="1"/>
  <c r="G810" i="15"/>
  <c r="G811" i="15"/>
  <c r="F811" i="15" s="1"/>
  <c r="H811" i="15"/>
  <c r="F812" i="15"/>
  <c r="G812" i="15"/>
  <c r="H812" i="15"/>
  <c r="F813" i="15"/>
  <c r="H813" i="15" s="1"/>
  <c r="G813" i="15"/>
  <c r="G814" i="15"/>
  <c r="F814" i="15" s="1"/>
  <c r="H814" i="15" s="1"/>
  <c r="G815" i="15"/>
  <c r="F815" i="15" s="1"/>
  <c r="H815" i="15" s="1"/>
  <c r="F816" i="15"/>
  <c r="H816" i="15" s="1"/>
  <c r="G816" i="15"/>
  <c r="G817" i="15"/>
  <c r="F817" i="15" s="1"/>
  <c r="H817" i="15" s="1"/>
  <c r="F818" i="15"/>
  <c r="H818" i="15" s="1"/>
  <c r="G818" i="15"/>
  <c r="G819" i="15"/>
  <c r="F819" i="15" s="1"/>
  <c r="H819" i="15"/>
  <c r="F820" i="15"/>
  <c r="G820" i="15"/>
  <c r="H820" i="15"/>
  <c r="F821" i="15"/>
  <c r="H821" i="15" s="1"/>
  <c r="G821" i="15"/>
  <c r="G822" i="15"/>
  <c r="F822" i="15" s="1"/>
  <c r="H822" i="15" s="1"/>
  <c r="G823" i="15"/>
  <c r="F823" i="15" s="1"/>
  <c r="H823" i="15" s="1"/>
  <c r="F824" i="15"/>
  <c r="H824" i="15" s="1"/>
  <c r="G824" i="15"/>
  <c r="G825" i="15"/>
  <c r="F825" i="15" s="1"/>
  <c r="H825" i="15" s="1"/>
  <c r="F826" i="15"/>
  <c r="H826" i="15" s="1"/>
  <c r="G826" i="15"/>
  <c r="G827" i="15"/>
  <c r="F827" i="15" s="1"/>
  <c r="H827" i="15"/>
  <c r="F828" i="15"/>
  <c r="G828" i="15"/>
  <c r="H828" i="15"/>
  <c r="F829" i="15"/>
  <c r="H829" i="15" s="1"/>
  <c r="G829" i="15"/>
  <c r="G830" i="15"/>
  <c r="F830" i="15" s="1"/>
  <c r="H830" i="15" s="1"/>
  <c r="G831" i="15"/>
  <c r="F831" i="15" s="1"/>
  <c r="H831" i="15" s="1"/>
  <c r="G832" i="15"/>
  <c r="F832" i="15" s="1"/>
  <c r="H832" i="15" s="1"/>
  <c r="G833" i="15"/>
  <c r="F833" i="15" s="1"/>
  <c r="H833" i="15" s="1"/>
  <c r="F834" i="15"/>
  <c r="G834" i="15"/>
  <c r="H834" i="15"/>
  <c r="F835" i="15"/>
  <c r="H835" i="15" s="1"/>
  <c r="G835" i="15"/>
  <c r="G836" i="15"/>
  <c r="F836" i="15" s="1"/>
  <c r="H836" i="15" s="1"/>
  <c r="G837" i="15"/>
  <c r="F837" i="15" s="1"/>
  <c r="H837" i="15" s="1"/>
  <c r="F838" i="15"/>
  <c r="G838" i="15"/>
  <c r="H838" i="15"/>
  <c r="F839" i="15"/>
  <c r="H839" i="15" s="1"/>
  <c r="G839" i="15"/>
  <c r="G840" i="15"/>
  <c r="F840" i="15" s="1"/>
  <c r="H840" i="15" s="1"/>
  <c r="G841" i="15"/>
  <c r="F841" i="15" s="1"/>
  <c r="H841" i="15" s="1"/>
  <c r="F842" i="15"/>
  <c r="G842" i="15"/>
  <c r="H842" i="15"/>
  <c r="G662" i="15"/>
  <c r="F662" i="15" s="1"/>
  <c r="H662" i="15" s="1"/>
  <c r="E1613" i="15"/>
  <c r="E1614" i="15"/>
  <c r="E1615" i="15"/>
  <c r="E1616" i="15"/>
  <c r="E1617" i="15"/>
  <c r="E1618" i="15"/>
  <c r="E1619" i="15"/>
  <c r="E1620" i="15"/>
  <c r="E1621" i="15"/>
  <c r="E1622" i="15"/>
  <c r="E1623" i="15"/>
  <c r="E1624" i="15"/>
  <c r="E1625" i="15"/>
  <c r="E1626" i="15"/>
  <c r="E1627" i="15"/>
  <c r="E1628" i="15"/>
  <c r="E1629" i="15"/>
  <c r="E1630" i="15"/>
  <c r="E1631" i="15"/>
  <c r="E1632" i="15"/>
  <c r="E1633" i="15"/>
  <c r="E1634" i="15"/>
  <c r="E1635" i="15"/>
  <c r="E1636" i="15"/>
  <c r="E1637" i="15"/>
  <c r="E1638" i="15"/>
  <c r="E1639" i="15"/>
  <c r="E1640" i="15"/>
  <c r="E1641" i="15"/>
  <c r="E1642" i="15"/>
  <c r="E1643" i="15"/>
  <c r="E1644" i="15"/>
  <c r="E1645" i="15"/>
  <c r="E1646" i="15"/>
  <c r="E1647" i="15"/>
  <c r="E1648" i="15"/>
  <c r="E1649" i="15"/>
  <c r="E1650" i="15"/>
  <c r="E1651" i="15"/>
  <c r="E1652" i="15"/>
  <c r="E1653" i="15"/>
  <c r="E1654" i="15"/>
  <c r="E1655" i="15"/>
  <c r="E1656" i="15"/>
  <c r="E1657" i="15"/>
  <c r="E1658" i="15"/>
  <c r="E1659" i="15"/>
  <c r="E1660" i="15"/>
  <c r="E1661" i="15"/>
  <c r="E1662" i="15"/>
  <c r="E1663" i="15"/>
  <c r="E1664" i="15"/>
  <c r="E1665" i="15"/>
  <c r="E1666" i="15"/>
  <c r="E1667" i="15"/>
  <c r="E1668" i="15"/>
  <c r="E1669" i="15"/>
  <c r="E1670" i="15"/>
  <c r="E1671" i="15"/>
  <c r="E1672" i="15"/>
  <c r="E1673" i="15"/>
  <c r="E1674" i="15"/>
  <c r="E1675" i="15"/>
  <c r="E1676" i="15"/>
  <c r="E1677" i="15"/>
  <c r="E1678" i="15"/>
  <c r="E1679" i="15"/>
  <c r="E1680" i="15"/>
  <c r="E1681" i="15"/>
  <c r="E1682" i="15"/>
  <c r="E1683" i="15"/>
  <c r="E1684" i="15"/>
  <c r="E1685" i="15"/>
  <c r="E1686" i="15"/>
  <c r="E1687" i="15"/>
  <c r="E1688" i="15"/>
  <c r="E1689" i="15"/>
  <c r="E1690" i="15"/>
  <c r="E1691" i="15"/>
  <c r="E1692" i="15"/>
  <c r="E1693" i="15"/>
  <c r="E1694" i="15"/>
  <c r="E1695" i="15"/>
  <c r="E1696" i="15"/>
  <c r="E1697" i="15"/>
  <c r="E1698" i="15"/>
  <c r="E1699" i="15"/>
  <c r="E1700" i="15"/>
  <c r="E1701" i="15"/>
  <c r="E1702" i="15"/>
  <c r="E1703" i="15"/>
  <c r="E1704" i="15"/>
  <c r="E1705" i="15"/>
  <c r="E1706" i="15"/>
  <c r="E1707" i="15"/>
  <c r="E1708" i="15"/>
  <c r="E1709" i="15"/>
  <c r="E1710" i="15"/>
  <c r="E1711" i="15"/>
  <c r="E1712" i="15"/>
  <c r="E1713" i="15"/>
  <c r="E1714" i="15"/>
  <c r="E1715" i="15"/>
  <c r="E1716" i="15"/>
  <c r="E1717" i="15"/>
  <c r="E1718" i="15"/>
  <c r="E1719" i="15"/>
  <c r="E1720" i="15"/>
  <c r="E3049" i="15"/>
  <c r="E1721" i="15"/>
  <c r="E1722" i="15"/>
  <c r="E1723" i="15"/>
  <c r="E1724" i="15"/>
  <c r="E1725" i="15"/>
  <c r="E1726" i="15"/>
  <c r="E1727" i="15"/>
  <c r="E1728" i="15"/>
  <c r="E1729" i="15"/>
  <c r="E1730" i="15"/>
  <c r="E1731" i="15"/>
  <c r="E1732" i="15"/>
  <c r="E1733" i="15"/>
  <c r="E1734" i="15"/>
  <c r="E1735" i="15"/>
  <c r="E1736" i="15"/>
  <c r="E1737" i="15"/>
  <c r="E1738" i="15"/>
  <c r="E1739" i="15"/>
  <c r="E1740" i="15"/>
  <c r="E1741" i="15"/>
  <c r="E1742" i="15"/>
  <c r="E1743" i="15"/>
  <c r="E1744" i="15"/>
  <c r="E1745" i="15"/>
  <c r="E1746" i="15"/>
  <c r="E1747" i="15"/>
  <c r="E1748" i="15"/>
  <c r="E1749" i="15"/>
  <c r="E1750" i="15"/>
  <c r="E1751" i="15"/>
  <c r="E1752" i="15"/>
  <c r="E1753" i="15"/>
  <c r="E1754" i="15"/>
  <c r="E1755" i="15"/>
  <c r="E1756" i="15"/>
  <c r="E1757" i="15"/>
  <c r="E1758" i="15"/>
  <c r="E1759" i="15"/>
  <c r="E1760" i="15"/>
  <c r="E1761" i="15"/>
  <c r="E1762" i="15"/>
  <c r="E1763" i="15"/>
  <c r="E1764" i="15"/>
  <c r="E1765" i="15"/>
  <c r="E1766" i="15"/>
  <c r="E1767" i="15"/>
  <c r="E1768" i="15"/>
  <c r="E1769" i="15"/>
  <c r="E1770" i="15"/>
  <c r="E1771" i="15"/>
  <c r="E1772" i="15"/>
  <c r="E1773" i="15"/>
  <c r="E1774" i="15"/>
  <c r="E1775" i="15"/>
  <c r="E1776" i="15"/>
  <c r="E1777" i="15"/>
  <c r="E1778" i="15"/>
  <c r="E1779" i="15"/>
  <c r="E1780" i="15"/>
  <c r="E1781" i="15"/>
  <c r="E1782" i="15"/>
  <c r="E1783" i="15"/>
  <c r="E1784" i="15"/>
  <c r="E1785" i="15"/>
  <c r="E1786" i="15"/>
  <c r="E1787" i="15"/>
  <c r="E1788" i="15"/>
  <c r="E1789" i="15"/>
  <c r="E1790" i="15"/>
  <c r="E1791" i="15"/>
  <c r="E1792" i="15"/>
  <c r="E1793" i="15"/>
  <c r="E1794" i="15"/>
  <c r="E1795" i="15"/>
  <c r="E1796" i="15"/>
  <c r="E1797" i="15"/>
  <c r="E1798" i="15"/>
  <c r="E1799" i="15"/>
  <c r="E1800" i="15"/>
  <c r="E1801" i="15"/>
  <c r="E1802" i="15"/>
  <c r="E1803" i="15"/>
  <c r="E1804" i="15"/>
  <c r="E1805" i="15"/>
  <c r="E1806" i="15"/>
  <c r="E1807" i="15"/>
  <c r="E1808" i="15"/>
  <c r="E1809" i="15"/>
  <c r="E1810" i="15"/>
  <c r="E1811" i="15"/>
  <c r="E1812" i="15"/>
  <c r="E1813" i="15"/>
  <c r="E1814" i="15"/>
  <c r="E1815" i="15"/>
  <c r="E1816" i="15"/>
  <c r="E1817" i="15"/>
  <c r="E1818" i="15"/>
  <c r="E1819" i="15"/>
  <c r="E1820" i="15"/>
  <c r="E1821" i="15"/>
  <c r="E1822" i="15"/>
  <c r="E1823" i="15"/>
  <c r="E1824" i="15"/>
  <c r="E1825" i="15"/>
  <c r="E1826" i="15"/>
  <c r="E1827" i="15"/>
  <c r="E1828" i="15"/>
  <c r="E1829" i="15"/>
  <c r="E1830" i="15"/>
  <c r="E1831" i="15"/>
  <c r="E1832" i="15"/>
  <c r="E1833" i="15"/>
  <c r="E1834" i="15"/>
  <c r="E1835" i="15"/>
  <c r="E1836" i="15"/>
  <c r="E1837" i="15"/>
  <c r="E1838" i="15"/>
  <c r="E1839" i="15"/>
  <c r="E1840" i="15"/>
  <c r="E1841" i="15"/>
  <c r="E1842" i="15"/>
  <c r="E1843" i="15"/>
  <c r="E1844" i="15"/>
  <c r="E1845" i="15"/>
  <c r="E1846" i="15"/>
  <c r="E1847" i="15"/>
  <c r="E1848" i="15"/>
  <c r="E1849" i="15"/>
  <c r="E1850" i="15"/>
  <c r="E1851" i="15"/>
  <c r="E1852" i="15"/>
  <c r="E1853" i="15"/>
  <c r="E1854" i="15"/>
  <c r="E1855" i="15"/>
  <c r="E1856" i="15"/>
  <c r="E1857" i="15"/>
  <c r="E1858" i="15"/>
  <c r="E1859" i="15"/>
  <c r="E1860" i="15"/>
  <c r="E1861" i="15"/>
  <c r="E1862" i="15"/>
  <c r="E1863" i="15"/>
  <c r="E1864" i="15"/>
  <c r="E1865" i="15"/>
  <c r="E1866" i="15"/>
  <c r="E1867" i="15"/>
  <c r="E1868" i="15"/>
  <c r="E1869" i="15"/>
  <c r="E1870" i="15"/>
  <c r="E1871" i="15"/>
  <c r="E1872" i="15"/>
  <c r="E1873" i="15"/>
  <c r="E1874" i="15"/>
  <c r="E1875" i="15"/>
  <c r="E1876" i="15"/>
  <c r="E1877" i="15"/>
  <c r="E1878" i="15"/>
  <c r="E1879" i="15"/>
  <c r="E1880" i="15"/>
  <c r="E1881" i="15"/>
  <c r="E1882" i="15"/>
  <c r="E1883" i="15"/>
  <c r="E1884" i="15"/>
  <c r="E1885" i="15"/>
  <c r="E1886" i="15"/>
  <c r="E1887" i="15"/>
  <c r="E1888" i="15"/>
  <c r="E1889" i="15"/>
  <c r="E1890" i="15"/>
  <c r="E1891" i="15"/>
  <c r="E1892" i="15"/>
  <c r="E1893" i="15"/>
  <c r="E1894" i="15"/>
  <c r="E1895" i="15"/>
  <c r="E1896" i="15"/>
  <c r="E1897" i="15"/>
  <c r="E1898" i="15"/>
  <c r="E1899" i="15"/>
  <c r="E1900" i="15"/>
  <c r="E1901" i="15"/>
  <c r="E1902" i="15"/>
  <c r="E1903" i="15"/>
  <c r="E1904" i="15"/>
  <c r="E1905" i="15"/>
  <c r="E1906" i="15"/>
  <c r="E1907" i="15"/>
  <c r="E1908" i="15"/>
  <c r="E1909" i="15"/>
  <c r="E1910" i="15"/>
  <c r="E1911" i="15"/>
  <c r="E1912" i="15"/>
  <c r="E1913" i="15"/>
  <c r="E1914" i="15"/>
  <c r="E1915" i="15"/>
  <c r="E1916" i="15"/>
  <c r="E1917" i="15"/>
  <c r="E1918" i="15"/>
  <c r="E1919" i="15"/>
  <c r="E1920" i="15"/>
  <c r="E1921" i="15"/>
  <c r="E1922" i="15"/>
  <c r="E1923" i="15"/>
  <c r="E1924" i="15"/>
  <c r="E1925" i="15"/>
  <c r="E1926" i="15"/>
  <c r="E1927" i="15"/>
  <c r="E1928" i="15"/>
  <c r="E1929" i="15"/>
  <c r="E1930" i="15"/>
  <c r="E1931" i="15"/>
  <c r="E1932" i="15"/>
  <c r="E1933" i="15"/>
  <c r="E1934" i="15"/>
  <c r="E1935" i="15"/>
  <c r="E1936" i="15"/>
  <c r="E1937" i="15"/>
  <c r="E1938" i="15"/>
  <c r="E1939" i="15"/>
  <c r="E1940" i="15"/>
  <c r="E1941" i="15"/>
  <c r="E1942" i="15"/>
  <c r="E1943" i="15"/>
  <c r="E1944" i="15"/>
  <c r="E1945" i="15"/>
  <c r="E1946" i="15"/>
  <c r="E1947" i="15"/>
  <c r="E1948" i="15"/>
  <c r="E1949" i="15"/>
  <c r="E1950" i="15"/>
  <c r="E1951" i="15"/>
  <c r="E1952" i="15"/>
  <c r="E1953" i="15"/>
  <c r="E2" i="15"/>
  <c r="E3" i="15"/>
  <c r="E4" i="15"/>
  <c r="E5" i="15"/>
  <c r="E6" i="15"/>
  <c r="E662" i="15"/>
  <c r="E663" i="15"/>
  <c r="E664" i="15"/>
  <c r="E665" i="15"/>
  <c r="E988" i="15"/>
  <c r="E989" i="15"/>
  <c r="E990" i="15"/>
  <c r="E991" i="15"/>
  <c r="E992" i="15"/>
  <c r="E1228" i="15"/>
  <c r="E1229" i="15"/>
  <c r="E1517" i="15"/>
  <c r="E1518" i="15"/>
  <c r="E1519" i="15"/>
  <c r="E7" i="15"/>
  <c r="E8" i="15"/>
  <c r="E9" i="15"/>
  <c r="E10" i="15"/>
  <c r="E11" i="15"/>
  <c r="E12" i="15"/>
  <c r="E415" i="15"/>
  <c r="E416" i="15"/>
  <c r="E417" i="15"/>
  <c r="E418" i="15"/>
  <c r="E843" i="15"/>
  <c r="E844" i="15"/>
  <c r="E845" i="15"/>
  <c r="E846" i="15"/>
  <c r="E1230" i="15"/>
  <c r="E1231" i="15"/>
  <c r="E13" i="15"/>
  <c r="E14" i="15"/>
  <c r="E15" i="15"/>
  <c r="E16" i="15"/>
  <c r="E17" i="15"/>
  <c r="E419" i="15"/>
  <c r="E420" i="15"/>
  <c r="E421" i="15"/>
  <c r="E422" i="15"/>
  <c r="E847" i="15"/>
  <c r="E848" i="15"/>
  <c r="E849" i="15"/>
  <c r="E1232" i="15"/>
  <c r="E1233" i="15"/>
  <c r="E18" i="15"/>
  <c r="E19" i="15"/>
  <c r="E20" i="15"/>
  <c r="E423" i="15"/>
  <c r="E424" i="15"/>
  <c r="E425" i="15"/>
  <c r="E426" i="15"/>
  <c r="E850" i="15"/>
  <c r="E1234" i="15"/>
  <c r="E1235" i="15"/>
  <c r="E1236" i="15"/>
  <c r="E21" i="15"/>
  <c r="E22" i="15"/>
  <c r="E23" i="15"/>
  <c r="E24" i="15"/>
  <c r="E427" i="15"/>
  <c r="E428" i="15"/>
  <c r="E429" i="15"/>
  <c r="E430" i="15"/>
  <c r="E431" i="15"/>
  <c r="E1237" i="15"/>
  <c r="E1238" i="15"/>
  <c r="E1239" i="15"/>
  <c r="E25" i="15"/>
  <c r="E26" i="15"/>
  <c r="E27" i="15"/>
  <c r="E28" i="15"/>
  <c r="E29" i="15"/>
  <c r="E993" i="15"/>
  <c r="E994" i="15"/>
  <c r="E995" i="15"/>
  <c r="E996" i="15"/>
  <c r="E997" i="15"/>
  <c r="E1240" i="15"/>
  <c r="E1241" i="15"/>
  <c r="E1242" i="15"/>
  <c r="E30" i="15"/>
  <c r="E1243" i="15"/>
  <c r="E1244" i="15"/>
  <c r="E31" i="15"/>
  <c r="E32" i="15"/>
  <c r="E33" i="15"/>
  <c r="E34" i="15"/>
  <c r="E35" i="15"/>
  <c r="E36" i="15"/>
  <c r="E666" i="15"/>
  <c r="E667" i="15"/>
  <c r="E668" i="15"/>
  <c r="E669" i="15"/>
  <c r="E37" i="15"/>
  <c r="E38" i="15"/>
  <c r="E3149" i="15"/>
  <c r="E3150" i="15"/>
  <c r="E3151" i="15"/>
  <c r="E3152" i="15"/>
  <c r="E3153" i="15"/>
  <c r="E3154" i="15"/>
  <c r="E1245" i="15"/>
  <c r="E3155" i="15"/>
  <c r="E3156" i="15"/>
  <c r="E3157" i="15"/>
  <c r="E3158" i="15"/>
  <c r="E3159" i="15"/>
  <c r="E3160" i="15"/>
  <c r="E3161" i="15"/>
  <c r="E3162" i="15"/>
  <c r="E39" i="15"/>
  <c r="E670" i="15"/>
  <c r="E3053" i="15"/>
  <c r="E1246" i="15"/>
  <c r="E1247" i="15"/>
  <c r="E3163" i="15"/>
  <c r="E3164" i="15"/>
  <c r="E40" i="15"/>
  <c r="E41" i="15"/>
  <c r="E432" i="15"/>
  <c r="E433" i="15"/>
  <c r="E671" i="15"/>
  <c r="E672" i="15"/>
  <c r="E673" i="15"/>
  <c r="E851" i="15"/>
  <c r="E1248" i="15"/>
  <c r="E1249" i="15"/>
  <c r="E3165" i="15"/>
  <c r="E3166" i="15"/>
  <c r="E42" i="15"/>
  <c r="E43" i="15"/>
  <c r="E44" i="15"/>
  <c r="E434" i="15"/>
  <c r="E435" i="15"/>
  <c r="E436" i="15"/>
  <c r="E437" i="15"/>
  <c r="E674" i="15"/>
  <c r="E675" i="15"/>
  <c r="E676" i="15"/>
  <c r="E852" i="15"/>
  <c r="E998" i="15"/>
  <c r="E999" i="15"/>
  <c r="E1000" i="15"/>
  <c r="E1250" i="15"/>
  <c r="E1251" i="15"/>
  <c r="E1252" i="15"/>
  <c r="E1253" i="15"/>
  <c r="E45" i="15"/>
  <c r="E46" i="15"/>
  <c r="E47" i="15"/>
  <c r="E48" i="15"/>
  <c r="E49" i="15"/>
  <c r="E50" i="15"/>
  <c r="E438" i="15"/>
  <c r="E439" i="15"/>
  <c r="E440" i="15"/>
  <c r="E441" i="15"/>
  <c r="E677" i="15"/>
  <c r="E678" i="15"/>
  <c r="E679" i="15"/>
  <c r="E680" i="15"/>
  <c r="E853" i="15"/>
  <c r="E854" i="15"/>
  <c r="E855" i="15"/>
  <c r="E856" i="15"/>
  <c r="E857" i="15"/>
  <c r="E1001" i="15"/>
  <c r="E1002" i="15"/>
  <c r="E1003" i="15"/>
  <c r="E1254" i="15"/>
  <c r="E1255" i="15"/>
  <c r="E1256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442" i="15"/>
  <c r="E443" i="15"/>
  <c r="E444" i="15"/>
  <c r="E445" i="15"/>
  <c r="E446" i="15"/>
  <c r="E447" i="15"/>
  <c r="E448" i="15"/>
  <c r="E1004" i="15"/>
  <c r="E1005" i="15"/>
  <c r="E1006" i="15"/>
  <c r="E1007" i="15"/>
  <c r="E1008" i="15"/>
  <c r="E1009" i="15"/>
  <c r="E1257" i="15"/>
  <c r="E1258" i="15"/>
  <c r="E1259" i="15"/>
  <c r="E1260" i="15"/>
  <c r="E1261" i="15"/>
  <c r="E1262" i="15"/>
  <c r="E1520" i="15"/>
  <c r="E1521" i="15"/>
  <c r="E1522" i="15"/>
  <c r="E1523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449" i="15"/>
  <c r="E450" i="15"/>
  <c r="E451" i="15"/>
  <c r="E452" i="15"/>
  <c r="E453" i="15"/>
  <c r="E454" i="15"/>
  <c r="E455" i="15"/>
  <c r="E456" i="15"/>
  <c r="E681" i="15"/>
  <c r="E682" i="15"/>
  <c r="E683" i="15"/>
  <c r="E684" i="15"/>
  <c r="E685" i="15"/>
  <c r="E686" i="15"/>
  <c r="E858" i="15"/>
  <c r="E859" i="15"/>
  <c r="E860" i="15"/>
  <c r="E861" i="15"/>
  <c r="E862" i="15"/>
  <c r="E863" i="15"/>
  <c r="E864" i="15"/>
  <c r="E1010" i="15"/>
  <c r="E1011" i="15"/>
  <c r="E1012" i="15"/>
  <c r="E1013" i="15"/>
  <c r="E1014" i="15"/>
  <c r="E1015" i="15"/>
  <c r="E1016" i="15"/>
  <c r="E1017" i="15"/>
  <c r="E1018" i="15"/>
  <c r="E1263" i="15"/>
  <c r="E1264" i="15"/>
  <c r="E1265" i="15"/>
  <c r="E1266" i="15"/>
  <c r="E1524" i="15"/>
  <c r="E1525" i="15"/>
  <c r="E1526" i="15"/>
  <c r="E1267" i="15"/>
  <c r="E1268" i="15"/>
  <c r="E1269" i="15"/>
  <c r="E1270" i="15"/>
  <c r="E3167" i="15"/>
  <c r="E1271" i="15"/>
  <c r="E1272" i="15"/>
  <c r="E1273" i="15"/>
  <c r="E1274" i="15"/>
  <c r="E1275" i="15"/>
  <c r="E1276" i="15"/>
  <c r="E1277" i="15"/>
  <c r="E1278" i="15"/>
  <c r="E1279" i="15"/>
  <c r="E1280" i="15"/>
  <c r="E3054" i="15"/>
  <c r="E3055" i="15"/>
  <c r="E3056" i="15"/>
  <c r="E3057" i="15"/>
  <c r="E3058" i="15"/>
  <c r="E82" i="15"/>
  <c r="E83" i="15"/>
  <c r="E84" i="15"/>
  <c r="E85" i="15"/>
  <c r="E86" i="15"/>
  <c r="E3168" i="15"/>
  <c r="E3169" i="15"/>
  <c r="E3170" i="15"/>
  <c r="E3171" i="15"/>
  <c r="E87" i="15"/>
  <c r="E88" i="15"/>
  <c r="E89" i="15"/>
  <c r="E90" i="15"/>
  <c r="E91" i="15"/>
  <c r="E92" i="15"/>
  <c r="E93" i="15"/>
  <c r="E457" i="15"/>
  <c r="E458" i="15"/>
  <c r="E459" i="15"/>
  <c r="E460" i="15"/>
  <c r="E1281" i="15"/>
  <c r="E1282" i="15"/>
  <c r="E1283" i="15"/>
  <c r="E1284" i="15"/>
  <c r="E94" i="15"/>
  <c r="E95" i="15"/>
  <c r="E1285" i="15"/>
  <c r="E1286" i="15"/>
  <c r="E1287" i="15"/>
  <c r="E1288" i="15"/>
  <c r="E96" i="15"/>
  <c r="E1289" i="15"/>
  <c r="E1290" i="15"/>
  <c r="E1291" i="15"/>
  <c r="E461" i="15"/>
  <c r="E462" i="15"/>
  <c r="E687" i="15"/>
  <c r="E688" i="15"/>
  <c r="E689" i="15"/>
  <c r="E865" i="15"/>
  <c r="E866" i="15"/>
  <c r="E867" i="15"/>
  <c r="E1019" i="15"/>
  <c r="E1020" i="15"/>
  <c r="E1021" i="15"/>
  <c r="E1292" i="15"/>
  <c r="E1527" i="15"/>
  <c r="E1528" i="15"/>
  <c r="E3059" i="15"/>
  <c r="E1293" i="15"/>
  <c r="E1294" i="15"/>
  <c r="E1295" i="15"/>
  <c r="E97" i="15"/>
  <c r="E98" i="15"/>
  <c r="E99" i="15"/>
  <c r="E100" i="15"/>
  <c r="E1296" i="15"/>
  <c r="E1297" i="15"/>
  <c r="E1298" i="15"/>
  <c r="E1299" i="15"/>
  <c r="E1300" i="15"/>
  <c r="E463" i="15"/>
  <c r="E690" i="15"/>
  <c r="E1022" i="15"/>
  <c r="E1023" i="15"/>
  <c r="E1529" i="15"/>
  <c r="E3060" i="15"/>
  <c r="E101" i="15"/>
  <c r="E464" i="15"/>
  <c r="E691" i="15"/>
  <c r="E1024" i="15"/>
  <c r="E1025" i="15"/>
  <c r="E1530" i="15"/>
  <c r="E3061" i="15"/>
  <c r="E1301" i="15"/>
  <c r="E465" i="15"/>
  <c r="E1954" i="15"/>
  <c r="E1955" i="15"/>
  <c r="E1956" i="15"/>
  <c r="E1957" i="15"/>
  <c r="E1958" i="15"/>
  <c r="E1959" i="15"/>
  <c r="E1960" i="15"/>
  <c r="E1961" i="15"/>
  <c r="E1962" i="15"/>
  <c r="E1963" i="15"/>
  <c r="E1964" i="15"/>
  <c r="E1302" i="15"/>
  <c r="E1303" i="15"/>
  <c r="E1304" i="15"/>
  <c r="E102" i="15"/>
  <c r="E103" i="15"/>
  <c r="E466" i="15"/>
  <c r="E467" i="15"/>
  <c r="E692" i="15"/>
  <c r="E693" i="15"/>
  <c r="E868" i="15"/>
  <c r="E1305" i="15"/>
  <c r="E3172" i="15"/>
  <c r="E3173" i="15"/>
  <c r="E104" i="15"/>
  <c r="E105" i="15"/>
  <c r="E106" i="15"/>
  <c r="E107" i="15"/>
  <c r="E108" i="15"/>
  <c r="E109" i="15"/>
  <c r="E110" i="15"/>
  <c r="E111" i="15"/>
  <c r="E112" i="15"/>
  <c r="E468" i="15"/>
  <c r="E469" i="15"/>
  <c r="E470" i="15"/>
  <c r="E471" i="15"/>
  <c r="E472" i="15"/>
  <c r="E473" i="15"/>
  <c r="E474" i="15"/>
  <c r="E475" i="15"/>
  <c r="E694" i="15"/>
  <c r="E695" i="15"/>
  <c r="E696" i="15"/>
  <c r="E697" i="15"/>
  <c r="E698" i="15"/>
  <c r="E699" i="15"/>
  <c r="E700" i="15"/>
  <c r="E701" i="15"/>
  <c r="E869" i="15"/>
  <c r="E870" i="15"/>
  <c r="E871" i="15"/>
  <c r="E872" i="15"/>
  <c r="E873" i="15"/>
  <c r="E874" i="15"/>
  <c r="E875" i="15"/>
  <c r="E876" i="15"/>
  <c r="E1026" i="15"/>
  <c r="E1027" i="15"/>
  <c r="E1028" i="15"/>
  <c r="E1029" i="15"/>
  <c r="E1030" i="15"/>
  <c r="E1031" i="15"/>
  <c r="E1032" i="15"/>
  <c r="E1033" i="15"/>
  <c r="E1034" i="15"/>
  <c r="E1306" i="15"/>
  <c r="E1307" i="15"/>
  <c r="E1308" i="15"/>
  <c r="E1309" i="15"/>
  <c r="E1310" i="15"/>
  <c r="E1531" i="15"/>
  <c r="E1532" i="15"/>
  <c r="E1533" i="15"/>
  <c r="E1534" i="15"/>
  <c r="E1535" i="15"/>
  <c r="E1536" i="15"/>
  <c r="E1311" i="15"/>
  <c r="E1312" i="15"/>
  <c r="E1313" i="15"/>
  <c r="E1314" i="15"/>
  <c r="E1315" i="15"/>
  <c r="E1316" i="15"/>
  <c r="E1317" i="15"/>
  <c r="E1318" i="15"/>
  <c r="E1319" i="15"/>
  <c r="E113" i="15"/>
  <c r="E114" i="15"/>
  <c r="E476" i="15"/>
  <c r="E477" i="15"/>
  <c r="E877" i="15"/>
  <c r="E878" i="15"/>
  <c r="E879" i="15"/>
  <c r="E115" i="15"/>
  <c r="E116" i="15"/>
  <c r="E117" i="15"/>
  <c r="E118" i="15"/>
  <c r="E119" i="15"/>
  <c r="E120" i="15"/>
  <c r="E121" i="15"/>
  <c r="E122" i="15"/>
  <c r="E123" i="15"/>
  <c r="E124" i="15"/>
  <c r="E125" i="15"/>
  <c r="E126" i="15"/>
  <c r="E127" i="15"/>
  <c r="E128" i="15"/>
  <c r="E129" i="15"/>
  <c r="E1320" i="15"/>
  <c r="E1321" i="15"/>
  <c r="E1537" i="15"/>
  <c r="E3174" i="15"/>
  <c r="E3175" i="15"/>
  <c r="E130" i="15"/>
  <c r="E131" i="15"/>
  <c r="E132" i="15"/>
  <c r="E133" i="15"/>
  <c r="E134" i="15"/>
  <c r="E478" i="15"/>
  <c r="E479" i="15"/>
  <c r="E480" i="15"/>
  <c r="E481" i="15"/>
  <c r="E482" i="15"/>
  <c r="E702" i="15"/>
  <c r="E703" i="15"/>
  <c r="E704" i="15"/>
  <c r="E705" i="15"/>
  <c r="E706" i="15"/>
  <c r="E880" i="15"/>
  <c r="E881" i="15"/>
  <c r="E882" i="15"/>
  <c r="E1035" i="15"/>
  <c r="E1036" i="15"/>
  <c r="E1037" i="15"/>
  <c r="E1038" i="15"/>
  <c r="E1538" i="15"/>
  <c r="E1539" i="15"/>
  <c r="E1322" i="15"/>
  <c r="E1323" i="15"/>
  <c r="E1324" i="15"/>
  <c r="E135" i="15"/>
  <c r="E483" i="15"/>
  <c r="E883" i="15"/>
  <c r="E884" i="15"/>
  <c r="E136" i="15"/>
  <c r="E137" i="15"/>
  <c r="E138" i="15"/>
  <c r="E139" i="15"/>
  <c r="E484" i="15"/>
  <c r="E485" i="15"/>
  <c r="E707" i="15"/>
  <c r="E708" i="15"/>
  <c r="E709" i="15"/>
  <c r="E710" i="15"/>
  <c r="E885" i="15"/>
  <c r="E886" i="15"/>
  <c r="E887" i="15"/>
  <c r="E1039" i="15"/>
  <c r="E1040" i="15"/>
  <c r="E1325" i="15"/>
  <c r="E1326" i="15"/>
  <c r="E1327" i="15"/>
  <c r="E1328" i="15"/>
  <c r="E140" i="15"/>
  <c r="E141" i="15"/>
  <c r="E142" i="15"/>
  <c r="E143" i="15"/>
  <c r="E144" i="15"/>
  <c r="E145" i="15"/>
  <c r="E146" i="15"/>
  <c r="E486" i="15"/>
  <c r="E487" i="15"/>
  <c r="E488" i="15"/>
  <c r="E489" i="15"/>
  <c r="E711" i="15"/>
  <c r="E712" i="15"/>
  <c r="E713" i="15"/>
  <c r="E714" i="15"/>
  <c r="E715" i="15"/>
  <c r="E888" i="15"/>
  <c r="E889" i="15"/>
  <c r="E890" i="15"/>
  <c r="E1041" i="15"/>
  <c r="E1042" i="15"/>
  <c r="E1043" i="15"/>
  <c r="E1044" i="15"/>
  <c r="E1329" i="15"/>
  <c r="E1330" i="15"/>
  <c r="E1540" i="15"/>
  <c r="E1541" i="15"/>
  <c r="E1542" i="15"/>
  <c r="E1543" i="15"/>
  <c r="E1544" i="15"/>
  <c r="E3062" i="15"/>
  <c r="E490" i="15"/>
  <c r="E491" i="15"/>
  <c r="E492" i="15"/>
  <c r="E493" i="15"/>
  <c r="E494" i="15"/>
  <c r="E495" i="15"/>
  <c r="E496" i="15"/>
  <c r="E497" i="15"/>
  <c r="E498" i="15"/>
  <c r="E499" i="15"/>
  <c r="E500" i="15"/>
  <c r="E501" i="15"/>
  <c r="E502" i="15"/>
  <c r="E503" i="15"/>
  <c r="E504" i="15"/>
  <c r="E505" i="15"/>
  <c r="E506" i="15"/>
  <c r="E507" i="15"/>
  <c r="E508" i="15"/>
  <c r="E509" i="15"/>
  <c r="E1045" i="15"/>
  <c r="E1046" i="15"/>
  <c r="E1047" i="15"/>
  <c r="E1048" i="15"/>
  <c r="E147" i="15"/>
  <c r="E148" i="15"/>
  <c r="E149" i="15"/>
  <c r="E150" i="15"/>
  <c r="E151" i="15"/>
  <c r="E152" i="15"/>
  <c r="E153" i="15"/>
  <c r="E154" i="15"/>
  <c r="E155" i="15"/>
  <c r="E156" i="15"/>
  <c r="E157" i="15"/>
  <c r="E510" i="15"/>
  <c r="E511" i="15"/>
  <c r="E512" i="15"/>
  <c r="E513" i="15"/>
  <c r="E514" i="15"/>
  <c r="E515" i="15"/>
  <c r="E516" i="15"/>
  <c r="E517" i="15"/>
  <c r="E518" i="15"/>
  <c r="E716" i="15"/>
  <c r="E717" i="15"/>
  <c r="E718" i="15"/>
  <c r="E719" i="15"/>
  <c r="E720" i="15"/>
  <c r="E721" i="15"/>
  <c r="E722" i="15"/>
  <c r="E723" i="15"/>
  <c r="E724" i="15"/>
  <c r="E891" i="15"/>
  <c r="E892" i="15"/>
  <c r="E893" i="15"/>
  <c r="E894" i="15"/>
  <c r="E895" i="15"/>
  <c r="E896" i="15"/>
  <c r="E897" i="15"/>
  <c r="E898" i="15"/>
  <c r="E899" i="15"/>
  <c r="E900" i="15"/>
  <c r="E1049" i="15"/>
  <c r="E1050" i="15"/>
  <c r="E1051" i="15"/>
  <c r="E1052" i="15"/>
  <c r="E1053" i="15"/>
  <c r="E1054" i="15"/>
  <c r="E1055" i="15"/>
  <c r="E1056" i="15"/>
  <c r="E1057" i="15"/>
  <c r="E1058" i="15"/>
  <c r="E1331" i="15"/>
  <c r="E1332" i="15"/>
  <c r="E1333" i="15"/>
  <c r="E1334" i="15"/>
  <c r="E1335" i="15"/>
  <c r="E1336" i="15"/>
  <c r="E1337" i="15"/>
  <c r="E1338" i="15"/>
  <c r="E1339" i="15"/>
  <c r="E1545" i="15"/>
  <c r="E1546" i="15"/>
  <c r="E1547" i="15"/>
  <c r="E1548" i="15"/>
  <c r="E1549" i="15"/>
  <c r="E1550" i="15"/>
  <c r="E1551" i="15"/>
  <c r="E1552" i="15"/>
  <c r="E3063" i="15"/>
  <c r="E158" i="15"/>
  <c r="E159" i="15"/>
  <c r="E160" i="15"/>
  <c r="E161" i="15"/>
  <c r="E162" i="15"/>
  <c r="E163" i="15"/>
  <c r="E1340" i="15"/>
  <c r="E1341" i="15"/>
  <c r="E1342" i="15"/>
  <c r="E1343" i="15"/>
  <c r="E1344" i="15"/>
  <c r="E1345" i="15"/>
  <c r="E3064" i="15"/>
  <c r="E1346" i="15"/>
  <c r="E1347" i="15"/>
  <c r="E164" i="15"/>
  <c r="E1348" i="15"/>
  <c r="E1349" i="15"/>
  <c r="E1350" i="15"/>
  <c r="E1351" i="15"/>
  <c r="E3176" i="15"/>
  <c r="E165" i="15"/>
  <c r="E166" i="15"/>
  <c r="E167" i="15"/>
  <c r="E519" i="15"/>
  <c r="E520" i="15"/>
  <c r="E521" i="15"/>
  <c r="E725" i="15"/>
  <c r="E726" i="15"/>
  <c r="E727" i="15"/>
  <c r="E1965" i="15"/>
  <c r="E522" i="15"/>
  <c r="E523" i="15"/>
  <c r="E524" i="15"/>
  <c r="E525" i="15"/>
  <c r="E526" i="15"/>
  <c r="E527" i="15"/>
  <c r="E1059" i="15"/>
  <c r="E1060" i="15"/>
  <c r="E1352" i="15"/>
  <c r="E1061" i="15"/>
  <c r="E1353" i="15"/>
  <c r="E1354" i="15"/>
  <c r="E1355" i="15"/>
  <c r="E1356" i="15"/>
  <c r="E1357" i="15"/>
  <c r="E168" i="15"/>
  <c r="E169" i="15"/>
  <c r="E170" i="15"/>
  <c r="E171" i="15"/>
  <c r="E528" i="15"/>
  <c r="E529" i="15"/>
  <c r="E728" i="15"/>
  <c r="E729" i="15"/>
  <c r="E730" i="15"/>
  <c r="E731" i="15"/>
  <c r="E901" i="15"/>
  <c r="E902" i="15"/>
  <c r="E1062" i="15"/>
  <c r="E1063" i="15"/>
  <c r="E1064" i="15"/>
  <c r="E1065" i="15"/>
  <c r="E1553" i="15"/>
  <c r="E1554" i="15"/>
  <c r="E3065" i="15"/>
  <c r="E1358" i="15"/>
  <c r="E1359" i="15"/>
  <c r="E1360" i="15"/>
  <c r="E1361" i="15"/>
  <c r="E1362" i="15"/>
  <c r="E1363" i="15"/>
  <c r="E1364" i="15"/>
  <c r="E1365" i="15"/>
  <c r="E1366" i="15"/>
  <c r="E1367" i="15"/>
  <c r="E1368" i="15"/>
  <c r="E1369" i="15"/>
  <c r="E1370" i="15"/>
  <c r="E1371" i="15"/>
  <c r="E1372" i="15"/>
  <c r="E172" i="15"/>
  <c r="E173" i="15"/>
  <c r="E174" i="15"/>
  <c r="E175" i="15"/>
  <c r="E530" i="15"/>
  <c r="E531" i="15"/>
  <c r="E532" i="15"/>
  <c r="E732" i="15"/>
  <c r="E733" i="15"/>
  <c r="E734" i="15"/>
  <c r="E735" i="15"/>
  <c r="E736" i="15"/>
  <c r="E737" i="15"/>
  <c r="E903" i="15"/>
  <c r="E904" i="15"/>
  <c r="E905" i="15"/>
  <c r="E906" i="15"/>
  <c r="E907" i="15"/>
  <c r="E1066" i="15"/>
  <c r="E1067" i="15"/>
  <c r="E1068" i="15"/>
  <c r="E1069" i="15"/>
  <c r="E1070" i="15"/>
  <c r="E1071" i="15"/>
  <c r="E1072" i="15"/>
  <c r="E1373" i="15"/>
  <c r="E1374" i="15"/>
  <c r="E1375" i="15"/>
  <c r="E1376" i="15"/>
  <c r="E1377" i="15"/>
  <c r="E1555" i="15"/>
  <c r="E1556" i="15"/>
  <c r="E1557" i="15"/>
  <c r="E1558" i="15"/>
  <c r="E1559" i="15"/>
  <c r="E1560" i="15"/>
  <c r="E1561" i="15"/>
  <c r="E3066" i="15"/>
  <c r="E3067" i="15"/>
  <c r="E1378" i="15"/>
  <c r="E1379" i="15"/>
  <c r="E1380" i="15"/>
  <c r="E1381" i="15"/>
  <c r="E176" i="15"/>
  <c r="E177" i="15"/>
  <c r="E178" i="15"/>
  <c r="E179" i="15"/>
  <c r="E180" i="15"/>
  <c r="E181" i="15"/>
  <c r="E1073" i="15"/>
  <c r="E1074" i="15"/>
  <c r="E1075" i="15"/>
  <c r="E3068" i="15"/>
  <c r="E182" i="15"/>
  <c r="E183" i="15"/>
  <c r="E184" i="15"/>
  <c r="E533" i="15"/>
  <c r="E534" i="15"/>
  <c r="E535" i="15"/>
  <c r="E738" i="15"/>
  <c r="E739" i="15"/>
  <c r="E740" i="15"/>
  <c r="E908" i="15"/>
  <c r="E1076" i="15"/>
  <c r="E1077" i="15"/>
  <c r="E1078" i="15"/>
  <c r="E1079" i="15"/>
  <c r="E1382" i="15"/>
  <c r="E1383" i="15"/>
  <c r="E1384" i="15"/>
  <c r="E1562" i="15"/>
  <c r="E1563" i="15"/>
  <c r="E3069" i="15"/>
  <c r="E1385" i="15"/>
  <c r="E1386" i="15"/>
  <c r="E1080" i="15"/>
  <c r="E1081" i="15"/>
  <c r="E1082" i="15"/>
  <c r="E185" i="15"/>
  <c r="E186" i="15"/>
  <c r="E187" i="15"/>
  <c r="E188" i="15"/>
  <c r="E189" i="15"/>
  <c r="E190" i="15"/>
  <c r="E536" i="15"/>
  <c r="E537" i="15"/>
  <c r="E538" i="15"/>
  <c r="E539" i="15"/>
  <c r="E741" i="15"/>
  <c r="E742" i="15"/>
  <c r="E743" i="15"/>
  <c r="E744" i="15"/>
  <c r="E745" i="15"/>
  <c r="E746" i="15"/>
  <c r="E909" i="15"/>
  <c r="E910" i="15"/>
  <c r="E911" i="15"/>
  <c r="E912" i="15"/>
  <c r="E1083" i="15"/>
  <c r="E1084" i="15"/>
  <c r="E1085" i="15"/>
  <c r="E1086" i="15"/>
  <c r="E1087" i="15"/>
  <c r="E1387" i="15"/>
  <c r="E1388" i="15"/>
  <c r="E1564" i="15"/>
  <c r="E1565" i="15"/>
  <c r="E191" i="15"/>
  <c r="E192" i="15"/>
  <c r="E193" i="15"/>
  <c r="E194" i="15"/>
  <c r="E195" i="15"/>
  <c r="E196" i="15"/>
  <c r="E197" i="15"/>
  <c r="E198" i="15"/>
  <c r="E540" i="15"/>
  <c r="E541" i="15"/>
  <c r="E542" i="15"/>
  <c r="E543" i="15"/>
  <c r="E544" i="15"/>
  <c r="E545" i="15"/>
  <c r="E747" i="15"/>
  <c r="E748" i="15"/>
  <c r="E749" i="15"/>
  <c r="E750" i="15"/>
  <c r="E751" i="15"/>
  <c r="E913" i="15"/>
  <c r="E914" i="15"/>
  <c r="E915" i="15"/>
  <c r="E916" i="15"/>
  <c r="E1088" i="15"/>
  <c r="E1089" i="15"/>
  <c r="E1090" i="15"/>
  <c r="E1091" i="15"/>
  <c r="E1092" i="15"/>
  <c r="E1389" i="15"/>
  <c r="E1566" i="15"/>
  <c r="E3177" i="15"/>
  <c r="E199" i="15"/>
  <c r="E200" i="15"/>
  <c r="E201" i="15"/>
  <c r="E546" i="15"/>
  <c r="E547" i="15"/>
  <c r="E752" i="15"/>
  <c r="E753" i="15"/>
  <c r="E754" i="15"/>
  <c r="E917" i="15"/>
  <c r="E1093" i="15"/>
  <c r="E1094" i="15"/>
  <c r="E1095" i="15"/>
  <c r="E1096" i="15"/>
  <c r="E1567" i="15"/>
  <c r="E3070" i="15"/>
  <c r="E1097" i="15"/>
  <c r="E1098" i="15"/>
  <c r="E1390" i="15"/>
  <c r="E1391" i="15"/>
  <c r="E1392" i="15"/>
  <c r="E3071" i="15"/>
  <c r="E202" i="15"/>
  <c r="E203" i="15"/>
  <c r="E204" i="15"/>
  <c r="E205" i="15"/>
  <c r="E206" i="15"/>
  <c r="E207" i="15"/>
  <c r="E208" i="15"/>
  <c r="E548" i="15"/>
  <c r="E549" i="15"/>
  <c r="E550" i="15"/>
  <c r="E551" i="15"/>
  <c r="E552" i="15"/>
  <c r="E755" i="15"/>
  <c r="E756" i="15"/>
  <c r="E757" i="15"/>
  <c r="E758" i="15"/>
  <c r="E759" i="15"/>
  <c r="E918" i="15"/>
  <c r="E919" i="15"/>
  <c r="E920" i="15"/>
  <c r="E1099" i="15"/>
  <c r="E1100" i="15"/>
  <c r="E1393" i="15"/>
  <c r="E1394" i="15"/>
  <c r="E1395" i="15"/>
  <c r="E3072" i="15"/>
  <c r="E209" i="15"/>
  <c r="E210" i="15"/>
  <c r="E211" i="15"/>
  <c r="E212" i="15"/>
  <c r="E213" i="15"/>
  <c r="E214" i="15"/>
  <c r="E215" i="15"/>
  <c r="E553" i="15"/>
  <c r="E554" i="15"/>
  <c r="E555" i="15"/>
  <c r="E556" i="15"/>
  <c r="E557" i="15"/>
  <c r="E558" i="15"/>
  <c r="E559" i="15"/>
  <c r="E921" i="15"/>
  <c r="E922" i="15"/>
  <c r="E923" i="15"/>
  <c r="E1101" i="15"/>
  <c r="E1102" i="15"/>
  <c r="E1103" i="15"/>
  <c r="E1104" i="15"/>
  <c r="E1105" i="15"/>
  <c r="E1106" i="15"/>
  <c r="E1107" i="15"/>
  <c r="E216" i="15"/>
  <c r="E217" i="15"/>
  <c r="E218" i="15"/>
  <c r="E560" i="15"/>
  <c r="E561" i="15"/>
  <c r="E760" i="15"/>
  <c r="E761" i="15"/>
  <c r="E762" i="15"/>
  <c r="E763" i="15"/>
  <c r="E764" i="15"/>
  <c r="E765" i="15"/>
  <c r="E924" i="15"/>
  <c r="E925" i="15"/>
  <c r="E1396" i="15"/>
  <c r="E1397" i="15"/>
  <c r="E1398" i="15"/>
  <c r="E1399" i="15"/>
  <c r="E1400" i="15"/>
  <c r="E1568" i="15"/>
  <c r="E219" i="15"/>
  <c r="E220" i="15"/>
  <c r="E562" i="15"/>
  <c r="E1108" i="15"/>
  <c r="E1401" i="15"/>
  <c r="E1402" i="15"/>
  <c r="E221" i="15"/>
  <c r="E222" i="15"/>
  <c r="E223" i="15"/>
  <c r="E224" i="15"/>
  <c r="E225" i="15"/>
  <c r="E563" i="15"/>
  <c r="E564" i="15"/>
  <c r="E766" i="15"/>
  <c r="E767" i="15"/>
  <c r="E926" i="15"/>
  <c r="E927" i="15"/>
  <c r="E1109" i="15"/>
  <c r="E1110" i="15"/>
  <c r="E1111" i="15"/>
  <c r="E1112" i="15"/>
  <c r="E1403" i="15"/>
  <c r="E1404" i="15"/>
  <c r="E1569" i="15"/>
  <c r="E1570" i="15"/>
  <c r="E3073" i="15"/>
  <c r="E1405" i="15"/>
  <c r="E3178" i="15"/>
  <c r="E3179" i="15"/>
  <c r="E3180" i="15"/>
  <c r="E565" i="15"/>
  <c r="E566" i="15"/>
  <c r="E567" i="15"/>
  <c r="E568" i="15"/>
  <c r="E569" i="15"/>
  <c r="E570" i="15"/>
  <c r="E768" i="15"/>
  <c r="E769" i="15"/>
  <c r="E770" i="15"/>
  <c r="E771" i="15"/>
  <c r="E772" i="15"/>
  <c r="E928" i="15"/>
  <c r="E929" i="15"/>
  <c r="E930" i="15"/>
  <c r="E1113" i="15"/>
  <c r="E1114" i="15"/>
  <c r="E1115" i="15"/>
  <c r="E1116" i="15"/>
  <c r="E1117" i="15"/>
  <c r="E1406" i="15"/>
  <c r="E1407" i="15"/>
  <c r="E1408" i="15"/>
  <c r="E226" i="15"/>
  <c r="E227" i="15"/>
  <c r="E228" i="15"/>
  <c r="E229" i="15"/>
  <c r="E230" i="15"/>
  <c r="E231" i="15"/>
  <c r="E232" i="15"/>
  <c r="E233" i="15"/>
  <c r="E571" i="15"/>
  <c r="E572" i="15"/>
  <c r="E573" i="15"/>
  <c r="E574" i="15"/>
  <c r="E773" i="15"/>
  <c r="E774" i="15"/>
  <c r="E775" i="15"/>
  <c r="E776" i="15"/>
  <c r="E777" i="15"/>
  <c r="E778" i="15"/>
  <c r="E779" i="15"/>
  <c r="E931" i="15"/>
  <c r="E932" i="15"/>
  <c r="E933" i="15"/>
  <c r="E934" i="15"/>
  <c r="E935" i="15"/>
  <c r="E1118" i="15"/>
  <c r="E1119" i="15"/>
  <c r="E1120" i="15"/>
  <c r="E1121" i="15"/>
  <c r="E1122" i="15"/>
  <c r="E1123" i="15"/>
  <c r="E1124" i="15"/>
  <c r="E1409" i="15"/>
  <c r="E1410" i="15"/>
  <c r="E1411" i="15"/>
  <c r="E1412" i="15"/>
  <c r="E1571" i="15"/>
  <c r="E1572" i="15"/>
  <c r="E1573" i="15"/>
  <c r="E1574" i="15"/>
  <c r="E3074" i="15"/>
  <c r="E1413" i="15"/>
  <c r="E1414" i="15"/>
  <c r="E1415" i="15"/>
  <c r="E1416" i="15"/>
  <c r="E1417" i="15"/>
  <c r="E1418" i="15"/>
  <c r="E1419" i="15"/>
  <c r="E1420" i="15"/>
  <c r="E1421" i="15"/>
  <c r="E234" i="15"/>
  <c r="E235" i="15"/>
  <c r="E236" i="15"/>
  <c r="E237" i="15"/>
  <c r="E238" i="15"/>
  <c r="E575" i="15"/>
  <c r="E576" i="15"/>
  <c r="E577" i="15"/>
  <c r="E780" i="15"/>
  <c r="E781" i="15"/>
  <c r="E782" i="15"/>
  <c r="E936" i="15"/>
  <c r="E1125" i="15"/>
  <c r="E1126" i="15"/>
  <c r="E1127" i="15"/>
  <c r="E1128" i="15"/>
  <c r="E239" i="15"/>
  <c r="E3181" i="15"/>
  <c r="E3182" i="15"/>
  <c r="E578" i="15"/>
  <c r="E579" i="15"/>
  <c r="E580" i="15"/>
  <c r="E581" i="15"/>
  <c r="E582" i="15"/>
  <c r="E583" i="15"/>
  <c r="E1129" i="15"/>
  <c r="E1130" i="15"/>
  <c r="E1131" i="15"/>
  <c r="E1132" i="15"/>
  <c r="E1133" i="15"/>
  <c r="E1134" i="15"/>
  <c r="E1135" i="15"/>
  <c r="E1422" i="15"/>
  <c r="E1423" i="15"/>
  <c r="E1424" i="15"/>
  <c r="E1425" i="15"/>
  <c r="E1426" i="15"/>
  <c r="E240" i="15"/>
  <c r="E241" i="15"/>
  <c r="E242" i="15"/>
  <c r="E243" i="15"/>
  <c r="E244" i="15"/>
  <c r="E584" i="15"/>
  <c r="E585" i="15"/>
  <c r="E586" i="15"/>
  <c r="E587" i="15"/>
  <c r="E588" i="15"/>
  <c r="E589" i="15"/>
  <c r="E783" i="15"/>
  <c r="E784" i="15"/>
  <c r="E785" i="15"/>
  <c r="E786" i="15"/>
  <c r="E787" i="15"/>
  <c r="E937" i="15"/>
  <c r="E938" i="15"/>
  <c r="E939" i="15"/>
  <c r="E940" i="15"/>
  <c r="E1136" i="15"/>
  <c r="E1137" i="15"/>
  <c r="E1138" i="15"/>
  <c r="E1139" i="15"/>
  <c r="E1140" i="15"/>
  <c r="E1141" i="15"/>
  <c r="E1142" i="15"/>
  <c r="E1427" i="15"/>
  <c r="E1428" i="15"/>
  <c r="E1429" i="15"/>
  <c r="E1430" i="15"/>
  <c r="E1431" i="15"/>
  <c r="E3183" i="15"/>
  <c r="E3184" i="15"/>
  <c r="E3185" i="15"/>
  <c r="E3186" i="15"/>
  <c r="E3187" i="15"/>
  <c r="E245" i="15"/>
  <c r="E246" i="15"/>
  <c r="E247" i="15"/>
  <c r="E248" i="15"/>
  <c r="E249" i="15"/>
  <c r="E590" i="15"/>
  <c r="E788" i="15"/>
  <c r="E941" i="15"/>
  <c r="E1143" i="15"/>
  <c r="E1144" i="15"/>
  <c r="E1432" i="15"/>
  <c r="E3075" i="15"/>
  <c r="E250" i="15"/>
  <c r="E251" i="15"/>
  <c r="E252" i="15"/>
  <c r="E253" i="15"/>
  <c r="E254" i="15"/>
  <c r="E1433" i="15"/>
  <c r="E1966" i="15"/>
  <c r="E1967" i="15"/>
  <c r="E1968" i="15"/>
  <c r="E1434" i="15"/>
  <c r="E1435" i="15"/>
  <c r="E3188" i="15"/>
  <c r="E3189" i="15"/>
  <c r="E3190" i="15"/>
  <c r="E255" i="15"/>
  <c r="E256" i="15"/>
  <c r="E257" i="15"/>
  <c r="E258" i="15"/>
  <c r="E591" i="15"/>
  <c r="E592" i="15"/>
  <c r="E593" i="15"/>
  <c r="E594" i="15"/>
  <c r="E595" i="15"/>
  <c r="E596" i="15"/>
  <c r="E597" i="15"/>
  <c r="E598" i="15"/>
  <c r="E599" i="15"/>
  <c r="E1145" i="15"/>
  <c r="E1146" i="15"/>
  <c r="E1147" i="15"/>
  <c r="E1148" i="15"/>
  <c r="E1149" i="15"/>
  <c r="E1150" i="15"/>
  <c r="E600" i="15"/>
  <c r="E601" i="15"/>
  <c r="E602" i="15"/>
  <c r="E603" i="15"/>
  <c r="E604" i="15"/>
  <c r="E605" i="15"/>
  <c r="E259" i="15"/>
  <c r="E260" i="15"/>
  <c r="E261" i="15"/>
  <c r="E262" i="15"/>
  <c r="E263" i="15"/>
  <c r="E264" i="15"/>
  <c r="E265" i="15"/>
  <c r="E266" i="15"/>
  <c r="E267" i="15"/>
  <c r="E268" i="15"/>
  <c r="E269" i="15"/>
  <c r="E1151" i="15"/>
  <c r="E1152" i="15"/>
  <c r="E1153" i="15"/>
  <c r="E1154" i="15"/>
  <c r="E1436" i="15"/>
  <c r="E1437" i="15"/>
  <c r="E270" i="15"/>
  <c r="E271" i="15"/>
  <c r="E272" i="15"/>
  <c r="E273" i="15"/>
  <c r="E274" i="15"/>
  <c r="E275" i="15"/>
  <c r="E606" i="15"/>
  <c r="E789" i="15"/>
  <c r="E790" i="15"/>
  <c r="E942" i="15"/>
  <c r="E276" i="15"/>
  <c r="E277" i="15"/>
  <c r="E278" i="15"/>
  <c r="E1155" i="15"/>
  <c r="E279" i="15"/>
  <c r="E280" i="15"/>
  <c r="E281" i="15"/>
  <c r="E282" i="15"/>
  <c r="E283" i="15"/>
  <c r="E284" i="15"/>
  <c r="E285" i="15"/>
  <c r="E286" i="15"/>
  <c r="E287" i="15"/>
  <c r="E288" i="15"/>
  <c r="E289" i="15"/>
  <c r="E290" i="15"/>
  <c r="E291" i="15"/>
  <c r="E292" i="15"/>
  <c r="E293" i="15"/>
  <c r="E294" i="15"/>
  <c r="E295" i="15"/>
  <c r="E296" i="15"/>
  <c r="E297" i="15"/>
  <c r="E298" i="15"/>
  <c r="E299" i="15"/>
  <c r="E300" i="15"/>
  <c r="E301" i="15"/>
  <c r="E302" i="15"/>
  <c r="E303" i="15"/>
  <c r="E304" i="15"/>
  <c r="E1969" i="15"/>
  <c r="E1970" i="15"/>
  <c r="E1971" i="15"/>
  <c r="E1156" i="15"/>
  <c r="E1157" i="15"/>
  <c r="E1158" i="15"/>
  <c r="E1159" i="15"/>
  <c r="E1972" i="15"/>
  <c r="E1973" i="15"/>
  <c r="E1974" i="15"/>
  <c r="E1975" i="15"/>
  <c r="E1976" i="15"/>
  <c r="E1977" i="15"/>
  <c r="E1978" i="15"/>
  <c r="E1979" i="15"/>
  <c r="E1980" i="15"/>
  <c r="E1981" i="15"/>
  <c r="E1982" i="15"/>
  <c r="E1983" i="15"/>
  <c r="E1984" i="15"/>
  <c r="E1985" i="15"/>
  <c r="E1986" i="15"/>
  <c r="E1987" i="15"/>
  <c r="E1988" i="15"/>
  <c r="E1989" i="15"/>
  <c r="E1990" i="15"/>
  <c r="E1991" i="15"/>
  <c r="E1992" i="15"/>
  <c r="E1993" i="15"/>
  <c r="E1994" i="15"/>
  <c r="E1995" i="15"/>
  <c r="E1996" i="15"/>
  <c r="E1997" i="15"/>
  <c r="E1998" i="15"/>
  <c r="E1999" i="15"/>
  <c r="E2000" i="15"/>
  <c r="E2001" i="15"/>
  <c r="E2002" i="15"/>
  <c r="E2003" i="15"/>
  <c r="E2004" i="15"/>
  <c r="E2005" i="15"/>
  <c r="E2006" i="15"/>
  <c r="E2007" i="15"/>
  <c r="E2008" i="15"/>
  <c r="E2009" i="15"/>
  <c r="E2010" i="15"/>
  <c r="E2011" i="15"/>
  <c r="E2012" i="15"/>
  <c r="E2013" i="15"/>
  <c r="E2014" i="15"/>
  <c r="E2015" i="15"/>
  <c r="E2016" i="15"/>
  <c r="E2017" i="15"/>
  <c r="E2018" i="15"/>
  <c r="E2019" i="15"/>
  <c r="E2020" i="15"/>
  <c r="E2021" i="15"/>
  <c r="E2022" i="15"/>
  <c r="E2023" i="15"/>
  <c r="E2024" i="15"/>
  <c r="E2025" i="15"/>
  <c r="E2026" i="15"/>
  <c r="E2027" i="15"/>
  <c r="E2028" i="15"/>
  <c r="E2029" i="15"/>
  <c r="E2030" i="15"/>
  <c r="E2031" i="15"/>
  <c r="E2032" i="15"/>
  <c r="E2033" i="15"/>
  <c r="E2034" i="15"/>
  <c r="E2035" i="15"/>
  <c r="E2036" i="15"/>
  <c r="E2037" i="15"/>
  <c r="E2038" i="15"/>
  <c r="E2039" i="15"/>
  <c r="E2040" i="15"/>
  <c r="E2041" i="15"/>
  <c r="E2042" i="15"/>
  <c r="E2043" i="15"/>
  <c r="E2044" i="15"/>
  <c r="E2045" i="15"/>
  <c r="E2046" i="15"/>
  <c r="E2047" i="15"/>
  <c r="E2048" i="15"/>
  <c r="E2049" i="15"/>
  <c r="E2050" i="15"/>
  <c r="E2051" i="15"/>
  <c r="E2052" i="15"/>
  <c r="E2053" i="15"/>
  <c r="E2054" i="15"/>
  <c r="E2055" i="15"/>
  <c r="E2056" i="15"/>
  <c r="E2057" i="15"/>
  <c r="E2058" i="15"/>
  <c r="E2059" i="15"/>
  <c r="E2060" i="15"/>
  <c r="E2061" i="15"/>
  <c r="E2062" i="15"/>
  <c r="E2063" i="15"/>
  <c r="E2064" i="15"/>
  <c r="E2065" i="15"/>
  <c r="E2066" i="15"/>
  <c r="E2067" i="15"/>
  <c r="E2068" i="15"/>
  <c r="E2069" i="15"/>
  <c r="E2070" i="15"/>
  <c r="E2071" i="15"/>
  <c r="E2072" i="15"/>
  <c r="E2073" i="15"/>
  <c r="E2074" i="15"/>
  <c r="E2075" i="15"/>
  <c r="E2076" i="15"/>
  <c r="E2077" i="15"/>
  <c r="E2078" i="15"/>
  <c r="E2079" i="15"/>
  <c r="E2080" i="15"/>
  <c r="E2081" i="15"/>
  <c r="E2082" i="15"/>
  <c r="E2083" i="15"/>
  <c r="E2084" i="15"/>
  <c r="E2085" i="15"/>
  <c r="E2086" i="15"/>
  <c r="E2087" i="15"/>
  <c r="E2088" i="15"/>
  <c r="E2089" i="15"/>
  <c r="E2090" i="15"/>
  <c r="E2091" i="15"/>
  <c r="E2092" i="15"/>
  <c r="E2093" i="15"/>
  <c r="E2094" i="15"/>
  <c r="E2095" i="15"/>
  <c r="E2096" i="15"/>
  <c r="E2097" i="15"/>
  <c r="E2098" i="15"/>
  <c r="E2099" i="15"/>
  <c r="E2100" i="15"/>
  <c r="E2101" i="15"/>
  <c r="E2102" i="15"/>
  <c r="E2103" i="15"/>
  <c r="E2104" i="15"/>
  <c r="E2105" i="15"/>
  <c r="E2106" i="15"/>
  <c r="E2107" i="15"/>
  <c r="E2108" i="15"/>
  <c r="E2109" i="15"/>
  <c r="E2110" i="15"/>
  <c r="E2111" i="15"/>
  <c r="E2112" i="15"/>
  <c r="E2113" i="15"/>
  <c r="E2114" i="15"/>
  <c r="E2115" i="15"/>
  <c r="E2116" i="15"/>
  <c r="E2117" i="15"/>
  <c r="E2118" i="15"/>
  <c r="E2119" i="15"/>
  <c r="E2120" i="15"/>
  <c r="E2121" i="15"/>
  <c r="E2122" i="15"/>
  <c r="E2123" i="15"/>
  <c r="E2124" i="15"/>
  <c r="E2125" i="15"/>
  <c r="E2126" i="15"/>
  <c r="E2127" i="15"/>
  <c r="E2128" i="15"/>
  <c r="E2129" i="15"/>
  <c r="E2130" i="15"/>
  <c r="E2131" i="15"/>
  <c r="E2132" i="15"/>
  <c r="E2133" i="15"/>
  <c r="E2134" i="15"/>
  <c r="E2135" i="15"/>
  <c r="E2136" i="15"/>
  <c r="E2137" i="15"/>
  <c r="E2138" i="15"/>
  <c r="E2139" i="15"/>
  <c r="E2140" i="15"/>
  <c r="E2141" i="15"/>
  <c r="E2142" i="15"/>
  <c r="E2143" i="15"/>
  <c r="E2144" i="15"/>
  <c r="E2145" i="15"/>
  <c r="E2146" i="15"/>
  <c r="E2147" i="15"/>
  <c r="E2148" i="15"/>
  <c r="E2149" i="15"/>
  <c r="E2150" i="15"/>
  <c r="E2151" i="15"/>
  <c r="E2152" i="15"/>
  <c r="E2153" i="15"/>
  <c r="E2154" i="15"/>
  <c r="E2155" i="15"/>
  <c r="E3050" i="15"/>
  <c r="E3051" i="15"/>
  <c r="E3052" i="15"/>
  <c r="E3191" i="15"/>
  <c r="E3192" i="15"/>
  <c r="E3193" i="15"/>
  <c r="E2156" i="15"/>
  <c r="E2157" i="15"/>
  <c r="E2158" i="15"/>
  <c r="E2159" i="15"/>
  <c r="E2160" i="15"/>
  <c r="E2161" i="15"/>
  <c r="E2162" i="15"/>
  <c r="E2163" i="15"/>
  <c r="E2164" i="15"/>
  <c r="E2165" i="15"/>
  <c r="E2166" i="15"/>
  <c r="E2167" i="15"/>
  <c r="E2168" i="15"/>
  <c r="E2169" i="15"/>
  <c r="E2170" i="15"/>
  <c r="E2171" i="15"/>
  <c r="E2172" i="15"/>
  <c r="E2173" i="15"/>
  <c r="E2174" i="15"/>
  <c r="E2175" i="15"/>
  <c r="E2176" i="15"/>
  <c r="E2177" i="15"/>
  <c r="E2178" i="15"/>
  <c r="E2179" i="15"/>
  <c r="E2180" i="15"/>
  <c r="E2181" i="15"/>
  <c r="E2182" i="15"/>
  <c r="E2183" i="15"/>
  <c r="E2184" i="15"/>
  <c r="E2185" i="15"/>
  <c r="E2186" i="15"/>
  <c r="E2187" i="15"/>
  <c r="E2188" i="15"/>
  <c r="E2189" i="15"/>
  <c r="E2190" i="15"/>
  <c r="E2191" i="15"/>
  <c r="E2192" i="15"/>
  <c r="E2193" i="15"/>
  <c r="E2194" i="15"/>
  <c r="E2195" i="15"/>
  <c r="E2196" i="15"/>
  <c r="E2197" i="15"/>
  <c r="E2198" i="15"/>
  <c r="E2199" i="15"/>
  <c r="E2200" i="15"/>
  <c r="E2201" i="15"/>
  <c r="E2202" i="15"/>
  <c r="E2203" i="15"/>
  <c r="E2204" i="15"/>
  <c r="E2205" i="15"/>
  <c r="E2206" i="15"/>
  <c r="E2207" i="15"/>
  <c r="E2208" i="15"/>
  <c r="E2209" i="15"/>
  <c r="E2210" i="15"/>
  <c r="E2211" i="15"/>
  <c r="E2212" i="15"/>
  <c r="E2213" i="15"/>
  <c r="E2214" i="15"/>
  <c r="E2215" i="15"/>
  <c r="E2216" i="15"/>
  <c r="E2217" i="15"/>
  <c r="E2218" i="15"/>
  <c r="E2219" i="15"/>
  <c r="E2220" i="15"/>
  <c r="E2221" i="15"/>
  <c r="E2222" i="15"/>
  <c r="E2223" i="15"/>
  <c r="E2224" i="15"/>
  <c r="E2225" i="15"/>
  <c r="E2226" i="15"/>
  <c r="E2227" i="15"/>
  <c r="E2228" i="15"/>
  <c r="E2229" i="15"/>
  <c r="E2230" i="15"/>
  <c r="E2231" i="15"/>
  <c r="E2232" i="15"/>
  <c r="E2233" i="15"/>
  <c r="E2234" i="15"/>
  <c r="E2235" i="15"/>
  <c r="E2236" i="15"/>
  <c r="E2237" i="15"/>
  <c r="E2238" i="15"/>
  <c r="E2239" i="15"/>
  <c r="E2240" i="15"/>
  <c r="E2241" i="15"/>
  <c r="E2242" i="15"/>
  <c r="E2243" i="15"/>
  <c r="E2244" i="15"/>
  <c r="E2245" i="15"/>
  <c r="E2246" i="15"/>
  <c r="E2247" i="15"/>
  <c r="E2248" i="15"/>
  <c r="E2249" i="15"/>
  <c r="E2250" i="15"/>
  <c r="E2251" i="15"/>
  <c r="E2252" i="15"/>
  <c r="E2253" i="15"/>
  <c r="E2254" i="15"/>
  <c r="E2255" i="15"/>
  <c r="E2256" i="15"/>
  <c r="E2257" i="15"/>
  <c r="E2258" i="15"/>
  <c r="E2259" i="15"/>
  <c r="E2260" i="15"/>
  <c r="E2261" i="15"/>
  <c r="E2262" i="15"/>
  <c r="E2263" i="15"/>
  <c r="E2264" i="15"/>
  <c r="E2265" i="15"/>
  <c r="E2266" i="15"/>
  <c r="E2267" i="15"/>
  <c r="E2268" i="15"/>
  <c r="E2269" i="15"/>
  <c r="E2270" i="15"/>
  <c r="E2271" i="15"/>
  <c r="E2272" i="15"/>
  <c r="E2273" i="15"/>
  <c r="E607" i="15"/>
  <c r="E2274" i="15"/>
  <c r="E2275" i="15"/>
  <c r="E2276" i="15"/>
  <c r="E2277" i="15"/>
  <c r="E2278" i="15"/>
  <c r="E2279" i="15"/>
  <c r="E2280" i="15"/>
  <c r="E2281" i="15"/>
  <c r="E2282" i="15"/>
  <c r="E2283" i="15"/>
  <c r="E305" i="15"/>
  <c r="E2284" i="15"/>
  <c r="E3047" i="15"/>
  <c r="E306" i="15"/>
  <c r="E2285" i="15"/>
  <c r="E2286" i="15"/>
  <c r="E3048" i="15"/>
  <c r="E2287" i="15"/>
  <c r="E2288" i="15"/>
  <c r="E2289" i="15"/>
  <c r="E2290" i="15"/>
  <c r="E2291" i="15"/>
  <c r="E2292" i="15"/>
  <c r="E2293" i="15"/>
  <c r="E2294" i="15"/>
  <c r="E2295" i="15"/>
  <c r="E2296" i="15"/>
  <c r="E2297" i="15"/>
  <c r="E2298" i="15"/>
  <c r="E2299" i="15"/>
  <c r="E2300" i="15"/>
  <c r="E2301" i="15"/>
  <c r="E2302" i="15"/>
  <c r="E2303" i="15"/>
  <c r="E2304" i="15"/>
  <c r="E2305" i="15"/>
  <c r="E2306" i="15"/>
  <c r="E2307" i="15"/>
  <c r="E2308" i="15"/>
  <c r="E2309" i="15"/>
  <c r="E2310" i="15"/>
  <c r="E2311" i="15"/>
  <c r="E2312" i="15"/>
  <c r="E2313" i="15"/>
  <c r="E2314" i="15"/>
  <c r="E2315" i="15"/>
  <c r="E2316" i="15"/>
  <c r="E2317" i="15"/>
  <c r="E2318" i="15"/>
  <c r="E2319" i="15"/>
  <c r="E2320" i="15"/>
  <c r="E2321" i="15"/>
  <c r="E2322" i="15"/>
  <c r="E2323" i="15"/>
  <c r="E2324" i="15"/>
  <c r="E2325" i="15"/>
  <c r="E2326" i="15"/>
  <c r="E2327" i="15"/>
  <c r="E2328" i="15"/>
  <c r="E2329" i="15"/>
  <c r="E2330" i="15"/>
  <c r="E2331" i="15"/>
  <c r="E2332" i="15"/>
  <c r="E2333" i="15"/>
  <c r="E2334" i="15"/>
  <c r="E2335" i="15"/>
  <c r="E2336" i="15"/>
  <c r="E2337" i="15"/>
  <c r="E2338" i="15"/>
  <c r="E2339" i="15"/>
  <c r="E2340" i="15"/>
  <c r="E2341" i="15"/>
  <c r="E2342" i="15"/>
  <c r="E2343" i="15"/>
  <c r="E2344" i="15"/>
  <c r="E2345" i="15"/>
  <c r="E2346" i="15"/>
  <c r="E2347" i="15"/>
  <c r="E2348" i="15"/>
  <c r="E2349" i="15"/>
  <c r="E2350" i="15"/>
  <c r="E2351" i="15"/>
  <c r="E2352" i="15"/>
  <c r="E2353" i="15"/>
  <c r="E2354" i="15"/>
  <c r="E2355" i="15"/>
  <c r="E2356" i="15"/>
  <c r="E2357" i="15"/>
  <c r="E2358" i="15"/>
  <c r="E2359" i="15"/>
  <c r="E2360" i="15"/>
  <c r="E2361" i="15"/>
  <c r="E2362" i="15"/>
  <c r="E2363" i="15"/>
  <c r="E2364" i="15"/>
  <c r="E2365" i="15"/>
  <c r="E2366" i="15"/>
  <c r="E2367" i="15"/>
  <c r="E2368" i="15"/>
  <c r="E2369" i="15"/>
  <c r="E2370" i="15"/>
  <c r="E2371" i="15"/>
  <c r="E2372" i="15"/>
  <c r="E2373" i="15"/>
  <c r="E2374" i="15"/>
  <c r="E2375" i="15"/>
  <c r="E2376" i="15"/>
  <c r="E2377" i="15"/>
  <c r="E2378" i="15"/>
  <c r="E2379" i="15"/>
  <c r="E2380" i="15"/>
  <c r="E2381" i="15"/>
  <c r="E2382" i="15"/>
  <c r="E2383" i="15"/>
  <c r="E2384" i="15"/>
  <c r="E2385" i="15"/>
  <c r="E2386" i="15"/>
  <c r="E2387" i="15"/>
  <c r="E2388" i="15"/>
  <c r="E2389" i="15"/>
  <c r="E2390" i="15"/>
  <c r="E2391" i="15"/>
  <c r="E2392" i="15"/>
  <c r="E2393" i="15"/>
  <c r="E2394" i="15"/>
  <c r="E2395" i="15"/>
  <c r="E2396" i="15"/>
  <c r="E2397" i="15"/>
  <c r="E2398" i="15"/>
  <c r="E2399" i="15"/>
  <c r="E2400" i="15"/>
  <c r="E2401" i="15"/>
  <c r="E2402" i="15"/>
  <c r="E2403" i="15"/>
  <c r="E2404" i="15"/>
  <c r="E2405" i="15"/>
  <c r="E2406" i="15"/>
  <c r="E2407" i="15"/>
  <c r="E2408" i="15"/>
  <c r="E2409" i="15"/>
  <c r="E2410" i="15"/>
  <c r="E2411" i="15"/>
  <c r="E2412" i="15"/>
  <c r="E2413" i="15"/>
  <c r="E2414" i="15"/>
  <c r="E2415" i="15"/>
  <c r="E2416" i="15"/>
  <c r="E2417" i="15"/>
  <c r="E2418" i="15"/>
  <c r="E2419" i="15"/>
  <c r="E2420" i="15"/>
  <c r="E2421" i="15"/>
  <c r="E2422" i="15"/>
  <c r="E2423" i="15"/>
  <c r="E2424" i="15"/>
  <c r="E2425" i="15"/>
  <c r="E2426" i="15"/>
  <c r="E2427" i="15"/>
  <c r="E2428" i="15"/>
  <c r="E2429" i="15"/>
  <c r="E2430" i="15"/>
  <c r="E2431" i="15"/>
  <c r="E2432" i="15"/>
  <c r="E2433" i="15"/>
  <c r="E2434" i="15"/>
  <c r="E2435" i="15"/>
  <c r="E2436" i="15"/>
  <c r="E2437" i="15"/>
  <c r="E2438" i="15"/>
  <c r="E2439" i="15"/>
  <c r="E2440" i="15"/>
  <c r="E2441" i="15"/>
  <c r="E2442" i="15"/>
  <c r="E2443" i="15"/>
  <c r="E2444" i="15"/>
  <c r="E2445" i="15"/>
  <c r="E2446" i="15"/>
  <c r="E2447" i="15"/>
  <c r="E2448" i="15"/>
  <c r="E2449" i="15"/>
  <c r="E2450" i="15"/>
  <c r="E2451" i="15"/>
  <c r="E2452" i="15"/>
  <c r="E2453" i="15"/>
  <c r="E2454" i="15"/>
  <c r="E2455" i="15"/>
  <c r="E2456" i="15"/>
  <c r="E2457" i="15"/>
  <c r="E2458" i="15"/>
  <c r="E2459" i="15"/>
  <c r="E2460" i="15"/>
  <c r="E2461" i="15"/>
  <c r="E2462" i="15"/>
  <c r="E2463" i="15"/>
  <c r="E2464" i="15"/>
  <c r="E2465" i="15"/>
  <c r="E2466" i="15"/>
  <c r="E2467" i="15"/>
  <c r="E2468" i="15"/>
  <c r="E2469" i="15"/>
  <c r="E2470" i="15"/>
  <c r="E2471" i="15"/>
  <c r="E2472" i="15"/>
  <c r="E2473" i="15"/>
  <c r="E2474" i="15"/>
  <c r="E2475" i="15"/>
  <c r="E2476" i="15"/>
  <c r="E2477" i="15"/>
  <c r="E2478" i="15"/>
  <c r="E2479" i="15"/>
  <c r="E2480" i="15"/>
  <c r="E2481" i="15"/>
  <c r="E2482" i="15"/>
  <c r="E2483" i="15"/>
  <c r="E2484" i="15"/>
  <c r="E2485" i="15"/>
  <c r="E2486" i="15"/>
  <c r="E2487" i="15"/>
  <c r="E2488" i="15"/>
  <c r="E2489" i="15"/>
  <c r="E2490" i="15"/>
  <c r="E2491" i="15"/>
  <c r="E2492" i="15"/>
  <c r="E2493" i="15"/>
  <c r="E2494" i="15"/>
  <c r="E2495" i="15"/>
  <c r="E2496" i="15"/>
  <c r="E2497" i="15"/>
  <c r="E2498" i="15"/>
  <c r="E2499" i="15"/>
  <c r="E2500" i="15"/>
  <c r="E2501" i="15"/>
  <c r="E2502" i="15"/>
  <c r="E2503" i="15"/>
  <c r="E2504" i="15"/>
  <c r="E2505" i="15"/>
  <c r="E2506" i="15"/>
  <c r="E2507" i="15"/>
  <c r="E2508" i="15"/>
  <c r="E2509" i="15"/>
  <c r="E2510" i="15"/>
  <c r="E2511" i="15"/>
  <c r="E2512" i="15"/>
  <c r="E2513" i="15"/>
  <c r="E2514" i="15"/>
  <c r="E2515" i="15"/>
  <c r="E2516" i="15"/>
  <c r="E2517" i="15"/>
  <c r="E2518" i="15"/>
  <c r="E2519" i="15"/>
  <c r="E2520" i="15"/>
  <c r="E2521" i="15"/>
  <c r="E2522" i="15"/>
  <c r="E2523" i="15"/>
  <c r="E2524" i="15"/>
  <c r="E2525" i="15"/>
  <c r="E2526" i="15"/>
  <c r="E2527" i="15"/>
  <c r="E2528" i="15"/>
  <c r="E2529" i="15"/>
  <c r="E2530" i="15"/>
  <c r="E2531" i="15"/>
  <c r="E2532" i="15"/>
  <c r="E2533" i="15"/>
  <c r="E2534" i="15"/>
  <c r="E2535" i="15"/>
  <c r="E2536" i="15"/>
  <c r="E2537" i="15"/>
  <c r="E2538" i="15"/>
  <c r="E2539" i="15"/>
  <c r="E2540" i="15"/>
  <c r="E2541" i="15"/>
  <c r="E2542" i="15"/>
  <c r="E2543" i="15"/>
  <c r="E2544" i="15"/>
  <c r="E2545" i="15"/>
  <c r="E2546" i="15"/>
  <c r="E2547" i="15"/>
  <c r="E2548" i="15"/>
  <c r="E2549" i="15"/>
  <c r="E2550" i="15"/>
  <c r="E2551" i="15"/>
  <c r="E2552" i="15"/>
  <c r="E2553" i="15"/>
  <c r="E2554" i="15"/>
  <c r="E2555" i="15"/>
  <c r="E2556" i="15"/>
  <c r="E2557" i="15"/>
  <c r="E2558" i="15"/>
  <c r="E2559" i="15"/>
  <c r="E2560" i="15"/>
  <c r="E2561" i="15"/>
  <c r="E2562" i="15"/>
  <c r="E2563" i="15"/>
  <c r="E2564" i="15"/>
  <c r="E2565" i="15"/>
  <c r="E2566" i="15"/>
  <c r="E2567" i="15"/>
  <c r="E2568" i="15"/>
  <c r="E2569" i="15"/>
  <c r="E2570" i="15"/>
  <c r="E2571" i="15"/>
  <c r="E2572" i="15"/>
  <c r="E2573" i="15"/>
  <c r="E2574" i="15"/>
  <c r="E2575" i="15"/>
  <c r="E2576" i="15"/>
  <c r="E2577" i="15"/>
  <c r="E2578" i="15"/>
  <c r="E2579" i="15"/>
  <c r="E2580" i="15"/>
  <c r="E2581" i="15"/>
  <c r="E2582" i="15"/>
  <c r="E2583" i="15"/>
  <c r="E2584" i="15"/>
  <c r="E2585" i="15"/>
  <c r="E2586" i="15"/>
  <c r="E2587" i="15"/>
  <c r="E2588" i="15"/>
  <c r="E2589" i="15"/>
  <c r="E2590" i="15"/>
  <c r="E2591" i="15"/>
  <c r="E2592" i="15"/>
  <c r="E2593" i="15"/>
  <c r="E2594" i="15"/>
  <c r="E2595" i="15"/>
  <c r="E2596" i="15"/>
  <c r="E2597" i="15"/>
  <c r="E2598" i="15"/>
  <c r="E2599" i="15"/>
  <c r="E2600" i="15"/>
  <c r="E2601" i="15"/>
  <c r="E2602" i="15"/>
  <c r="E2603" i="15"/>
  <c r="E2604" i="15"/>
  <c r="E2605" i="15"/>
  <c r="E2606" i="15"/>
  <c r="E2607" i="15"/>
  <c r="E2608" i="15"/>
  <c r="E2609" i="15"/>
  <c r="E2610" i="15"/>
  <c r="E2611" i="15"/>
  <c r="E2612" i="15"/>
  <c r="E2613" i="15"/>
  <c r="E2614" i="15"/>
  <c r="E2615" i="15"/>
  <c r="E2616" i="15"/>
  <c r="E2617" i="15"/>
  <c r="E2618" i="15"/>
  <c r="E2619" i="15"/>
  <c r="E2620" i="15"/>
  <c r="E2621" i="15"/>
  <c r="E2622" i="15"/>
  <c r="E2623" i="15"/>
  <c r="E2624" i="15"/>
  <c r="E2625" i="15"/>
  <c r="E2626" i="15"/>
  <c r="E2627" i="15"/>
  <c r="E2628" i="15"/>
  <c r="E2629" i="15"/>
  <c r="E2630" i="15"/>
  <c r="E2631" i="15"/>
  <c r="E2632" i="15"/>
  <c r="E2633" i="15"/>
  <c r="E2634" i="15"/>
  <c r="E2635" i="15"/>
  <c r="E2636" i="15"/>
  <c r="E2637" i="15"/>
  <c r="E2638" i="15"/>
  <c r="E2639" i="15"/>
  <c r="E2640" i="15"/>
  <c r="E2641" i="15"/>
  <c r="E2642" i="15"/>
  <c r="E2643" i="15"/>
  <c r="E2644" i="15"/>
  <c r="E2645" i="15"/>
  <c r="E2646" i="15"/>
  <c r="E2647" i="15"/>
  <c r="E2648" i="15"/>
  <c r="E2649" i="15"/>
  <c r="E2650" i="15"/>
  <c r="E2651" i="15"/>
  <c r="E2652" i="15"/>
  <c r="E2653" i="15"/>
  <c r="E2654" i="15"/>
  <c r="E2655" i="15"/>
  <c r="E2656" i="15"/>
  <c r="E2657" i="15"/>
  <c r="E2658" i="15"/>
  <c r="E2659" i="15"/>
  <c r="E2660" i="15"/>
  <c r="E2661" i="15"/>
  <c r="E2662" i="15"/>
  <c r="E2663" i="15"/>
  <c r="E2664" i="15"/>
  <c r="E2665" i="15"/>
  <c r="E2666" i="15"/>
  <c r="E2667" i="15"/>
  <c r="E2668" i="15"/>
  <c r="E2669" i="15"/>
  <c r="E2670" i="15"/>
  <c r="E2671" i="15"/>
  <c r="E2672" i="15"/>
  <c r="E2673" i="15"/>
  <c r="E2674" i="15"/>
  <c r="E2675" i="15"/>
  <c r="E2676" i="15"/>
  <c r="E2677" i="15"/>
  <c r="E2678" i="15"/>
  <c r="E2679" i="15"/>
  <c r="E2680" i="15"/>
  <c r="E2681" i="15"/>
  <c r="E2682" i="15"/>
  <c r="E2683" i="15"/>
  <c r="E2684" i="15"/>
  <c r="E2685" i="15"/>
  <c r="E2686" i="15"/>
  <c r="E2687" i="15"/>
  <c r="E2688" i="15"/>
  <c r="E2689" i="15"/>
  <c r="E2690" i="15"/>
  <c r="E2691" i="15"/>
  <c r="E2692" i="15"/>
  <c r="E2693" i="15"/>
  <c r="E2694" i="15"/>
  <c r="E2695" i="15"/>
  <c r="E2696" i="15"/>
  <c r="E2697" i="15"/>
  <c r="E2698" i="15"/>
  <c r="E2699" i="15"/>
  <c r="E2700" i="15"/>
  <c r="E2701" i="15"/>
  <c r="E2702" i="15"/>
  <c r="E2703" i="15"/>
  <c r="E2704" i="15"/>
  <c r="E2705" i="15"/>
  <c r="E2706" i="15"/>
  <c r="E2707" i="15"/>
  <c r="E2708" i="15"/>
  <c r="E2709" i="15"/>
  <c r="E2710" i="15"/>
  <c r="E2711" i="15"/>
  <c r="E2712" i="15"/>
  <c r="E2713" i="15"/>
  <c r="E2714" i="15"/>
  <c r="E2715" i="15"/>
  <c r="E2716" i="15"/>
  <c r="E2717" i="15"/>
  <c r="E2718" i="15"/>
  <c r="E2719" i="15"/>
  <c r="E2720" i="15"/>
  <c r="E2721" i="15"/>
  <c r="E2722" i="15"/>
  <c r="E2723" i="15"/>
  <c r="E2724" i="15"/>
  <c r="E2725" i="15"/>
  <c r="E2726" i="15"/>
  <c r="E2727" i="15"/>
  <c r="E2728" i="15"/>
  <c r="E2729" i="15"/>
  <c r="E2730" i="15"/>
  <c r="E2731" i="15"/>
  <c r="E2732" i="15"/>
  <c r="E2733" i="15"/>
  <c r="E2734" i="15"/>
  <c r="E2735" i="15"/>
  <c r="E2736" i="15"/>
  <c r="E2737" i="15"/>
  <c r="E2738" i="15"/>
  <c r="E2739" i="15"/>
  <c r="E2740" i="15"/>
  <c r="E2741" i="15"/>
  <c r="E2742" i="15"/>
  <c r="E2743" i="15"/>
  <c r="E2744" i="15"/>
  <c r="E2745" i="15"/>
  <c r="E2746" i="15"/>
  <c r="E2747" i="15"/>
  <c r="E2748" i="15"/>
  <c r="E2749" i="15"/>
  <c r="E2750" i="15"/>
  <c r="E2751" i="15"/>
  <c r="E2752" i="15"/>
  <c r="E2753" i="15"/>
  <c r="E2754" i="15"/>
  <c r="E2755" i="15"/>
  <c r="E2756" i="15"/>
  <c r="E2757" i="15"/>
  <c r="E2758" i="15"/>
  <c r="E2759" i="15"/>
  <c r="E2760" i="15"/>
  <c r="E2761" i="15"/>
  <c r="E2762" i="15"/>
  <c r="E2763" i="15"/>
  <c r="E2764" i="15"/>
  <c r="E2765" i="15"/>
  <c r="E2766" i="15"/>
  <c r="E2767" i="15"/>
  <c r="E2768" i="15"/>
  <c r="E2769" i="15"/>
  <c r="E2770" i="15"/>
  <c r="E2771" i="15"/>
  <c r="E2772" i="15"/>
  <c r="E2773" i="15"/>
  <c r="E2774" i="15"/>
  <c r="E2775" i="15"/>
  <c r="E2776" i="15"/>
  <c r="E2777" i="15"/>
  <c r="E2778" i="15"/>
  <c r="E2779" i="15"/>
  <c r="E2780" i="15"/>
  <c r="E2781" i="15"/>
  <c r="E2782" i="15"/>
  <c r="E2783" i="15"/>
  <c r="E2784" i="15"/>
  <c r="E2785" i="15"/>
  <c r="E2786" i="15"/>
  <c r="E2787" i="15"/>
  <c r="E2788" i="15"/>
  <c r="E2789" i="15"/>
  <c r="E2790" i="15"/>
  <c r="E2791" i="15"/>
  <c r="E2792" i="15"/>
  <c r="E2793" i="15"/>
  <c r="E2794" i="15"/>
  <c r="E2795" i="15"/>
  <c r="E2796" i="15"/>
  <c r="E2797" i="15"/>
  <c r="E2798" i="15"/>
  <c r="E2799" i="15"/>
  <c r="E2800" i="15"/>
  <c r="E2801" i="15"/>
  <c r="E2802" i="15"/>
  <c r="E2803" i="15"/>
  <c r="E2804" i="15"/>
  <c r="E2805" i="15"/>
  <c r="E2806" i="15"/>
  <c r="E2807" i="15"/>
  <c r="E2808" i="15"/>
  <c r="E2809" i="15"/>
  <c r="E2810" i="15"/>
  <c r="E2811" i="15"/>
  <c r="E2812" i="15"/>
  <c r="E2813" i="15"/>
  <c r="E2814" i="15"/>
  <c r="E2815" i="15"/>
  <c r="E2816" i="15"/>
  <c r="E2817" i="15"/>
  <c r="E2818" i="15"/>
  <c r="E2819" i="15"/>
  <c r="E2820" i="15"/>
  <c r="E2821" i="15"/>
  <c r="E2822" i="15"/>
  <c r="E2823" i="15"/>
  <c r="E2824" i="15"/>
  <c r="E2825" i="15"/>
  <c r="E2826" i="15"/>
  <c r="E2827" i="15"/>
  <c r="E2828" i="15"/>
  <c r="E2829" i="15"/>
  <c r="E2830" i="15"/>
  <c r="E2831" i="15"/>
  <c r="E2832" i="15"/>
  <c r="E2833" i="15"/>
  <c r="E2834" i="15"/>
  <c r="E2835" i="15"/>
  <c r="E2836" i="15"/>
  <c r="E2837" i="15"/>
  <c r="E2838" i="15"/>
  <c r="E2839" i="15"/>
  <c r="E2840" i="15"/>
  <c r="E2841" i="15"/>
  <c r="E2842" i="15"/>
  <c r="E2843" i="15"/>
  <c r="E2844" i="15"/>
  <c r="E2845" i="15"/>
  <c r="E2846" i="15"/>
  <c r="E2847" i="15"/>
  <c r="E2848" i="15"/>
  <c r="E2849" i="15"/>
  <c r="E2850" i="15"/>
  <c r="E2851" i="15"/>
  <c r="E2852" i="15"/>
  <c r="E2853" i="15"/>
  <c r="E2854" i="15"/>
  <c r="E2855" i="15"/>
  <c r="E2856" i="15"/>
  <c r="E2857" i="15"/>
  <c r="E2858" i="15"/>
  <c r="E2859" i="15"/>
  <c r="E2860" i="15"/>
  <c r="E2861" i="15"/>
  <c r="E2862" i="15"/>
  <c r="E2863" i="15"/>
  <c r="E2864" i="15"/>
  <c r="E2865" i="15"/>
  <c r="E2866" i="15"/>
  <c r="E2867" i="15"/>
  <c r="E2868" i="15"/>
  <c r="E2869" i="15"/>
  <c r="E2870" i="15"/>
  <c r="E2871" i="15"/>
  <c r="E2872" i="15"/>
  <c r="E2873" i="15"/>
  <c r="E2874" i="15"/>
  <c r="E2875" i="15"/>
  <c r="E2876" i="15"/>
  <c r="E2877" i="15"/>
  <c r="E2878" i="15"/>
  <c r="E2879" i="15"/>
  <c r="E2880" i="15"/>
  <c r="E2881" i="15"/>
  <c r="E2882" i="15"/>
  <c r="E2883" i="15"/>
  <c r="E2884" i="15"/>
  <c r="E2885" i="15"/>
  <c r="E2886" i="15"/>
  <c r="E2887" i="15"/>
  <c r="E2888" i="15"/>
  <c r="E2889" i="15"/>
  <c r="E2890" i="15"/>
  <c r="E2891" i="15"/>
  <c r="E2892" i="15"/>
  <c r="E2893" i="15"/>
  <c r="E2894" i="15"/>
  <c r="E2895" i="15"/>
  <c r="E2896" i="15"/>
  <c r="E2897" i="15"/>
  <c r="E2898" i="15"/>
  <c r="E2899" i="15"/>
  <c r="E2900" i="15"/>
  <c r="E2901" i="15"/>
  <c r="E2902" i="15"/>
  <c r="E2903" i="15"/>
  <c r="E2904" i="15"/>
  <c r="E2905" i="15"/>
  <c r="E2906" i="15"/>
  <c r="E2907" i="15"/>
  <c r="E2908" i="15"/>
  <c r="E2909" i="15"/>
  <c r="E2910" i="15"/>
  <c r="E2911" i="15"/>
  <c r="E2912" i="15"/>
  <c r="E2913" i="15"/>
  <c r="E2914" i="15"/>
  <c r="E2915" i="15"/>
  <c r="E2916" i="15"/>
  <c r="E2917" i="15"/>
  <c r="E2918" i="15"/>
  <c r="E2919" i="15"/>
  <c r="E2920" i="15"/>
  <c r="E2921" i="15"/>
  <c r="E307" i="15"/>
  <c r="E308" i="15"/>
  <c r="E309" i="15"/>
  <c r="E608" i="15"/>
  <c r="E609" i="15"/>
  <c r="E791" i="15"/>
  <c r="E792" i="15"/>
  <c r="E793" i="15"/>
  <c r="E943" i="15"/>
  <c r="E944" i="15"/>
  <c r="E1160" i="15"/>
  <c r="E1161" i="15"/>
  <c r="E1162" i="15"/>
  <c r="E1438" i="15"/>
  <c r="E1439" i="15"/>
  <c r="E1440" i="15"/>
  <c r="E1575" i="15"/>
  <c r="E1576" i="15"/>
  <c r="E3076" i="15"/>
  <c r="E1441" i="15"/>
  <c r="E310" i="15"/>
  <c r="E311" i="15"/>
  <c r="E610" i="15"/>
  <c r="E611" i="15"/>
  <c r="E794" i="15"/>
  <c r="E795" i="15"/>
  <c r="E945" i="15"/>
  <c r="E946" i="15"/>
  <c r="E1163" i="15"/>
  <c r="E1164" i="15"/>
  <c r="E1442" i="15"/>
  <c r="E1165" i="15"/>
  <c r="E1166" i="15"/>
  <c r="E3194" i="15"/>
  <c r="E3195" i="15"/>
  <c r="E1167" i="15"/>
  <c r="E1168" i="15"/>
  <c r="E1169" i="15"/>
  <c r="E1170" i="15"/>
  <c r="E2922" i="15"/>
  <c r="E2923" i="15"/>
  <c r="E2924" i="15"/>
  <c r="E3196" i="15"/>
  <c r="E3197" i="15"/>
  <c r="E3198" i="15"/>
  <c r="E3199" i="15"/>
  <c r="E3200" i="15"/>
  <c r="E3201" i="15"/>
  <c r="E1171" i="15"/>
  <c r="E1172" i="15"/>
  <c r="E1443" i="15"/>
  <c r="E3202" i="15"/>
  <c r="E3203" i="15"/>
  <c r="E3204" i="15"/>
  <c r="E3205" i="15"/>
  <c r="E3206" i="15"/>
  <c r="E1173" i="15"/>
  <c r="E1174" i="15"/>
  <c r="E1175" i="15"/>
  <c r="E1176" i="15"/>
  <c r="E1444" i="15"/>
  <c r="E1445" i="15"/>
  <c r="E312" i="15"/>
  <c r="E313" i="15"/>
  <c r="E314" i="15"/>
  <c r="E315" i="15"/>
  <c r="E316" i="15"/>
  <c r="E317" i="15"/>
  <c r="E318" i="15"/>
  <c r="E319" i="15"/>
  <c r="E320" i="15"/>
  <c r="E612" i="15"/>
  <c r="E613" i="15"/>
  <c r="E614" i="15"/>
  <c r="E615" i="15"/>
  <c r="E616" i="15"/>
  <c r="E617" i="15"/>
  <c r="E618" i="15"/>
  <c r="E619" i="15"/>
  <c r="E620" i="15"/>
  <c r="E621" i="15"/>
  <c r="E796" i="15"/>
  <c r="E797" i="15"/>
  <c r="E798" i="15"/>
  <c r="E799" i="15"/>
  <c r="E800" i="15"/>
  <c r="E801" i="15"/>
  <c r="E802" i="15"/>
  <c r="E803" i="15"/>
  <c r="E947" i="15"/>
  <c r="E948" i="15"/>
  <c r="E949" i="15"/>
  <c r="E950" i="15"/>
  <c r="E951" i="15"/>
  <c r="E952" i="15"/>
  <c r="E953" i="15"/>
  <c r="E954" i="15"/>
  <c r="E955" i="15"/>
  <c r="E1177" i="15"/>
  <c r="E1178" i="15"/>
  <c r="E1179" i="15"/>
  <c r="E1180" i="15"/>
  <c r="E1181" i="15"/>
  <c r="E1182" i="15"/>
  <c r="E1183" i="15"/>
  <c r="E1184" i="15"/>
  <c r="E1446" i="15"/>
  <c r="E1447" i="15"/>
  <c r="E1448" i="15"/>
  <c r="E1449" i="15"/>
  <c r="E1450" i="15"/>
  <c r="E1451" i="15"/>
  <c r="E1452" i="15"/>
  <c r="E1453" i="15"/>
  <c r="E1454" i="15"/>
  <c r="E1577" i="15"/>
  <c r="E1578" i="15"/>
  <c r="E1579" i="15"/>
  <c r="E1580" i="15"/>
  <c r="E1581" i="15"/>
  <c r="E1582" i="15"/>
  <c r="E1583" i="15"/>
  <c r="E1584" i="15"/>
  <c r="E1585" i="15"/>
  <c r="E1455" i="15"/>
  <c r="E1456" i="15"/>
  <c r="E1457" i="15"/>
  <c r="E1458" i="15"/>
  <c r="E1459" i="15"/>
  <c r="E1460" i="15"/>
  <c r="E1461" i="15"/>
  <c r="E3207" i="15"/>
  <c r="E3208" i="15"/>
  <c r="E3209" i="15"/>
  <c r="E3210" i="15"/>
  <c r="E3120" i="15"/>
  <c r="E3211" i="15"/>
  <c r="E321" i="15"/>
  <c r="E322" i="15"/>
  <c r="E323" i="15"/>
  <c r="E324" i="15"/>
  <c r="E325" i="15"/>
  <c r="E326" i="15"/>
  <c r="E3212" i="15"/>
  <c r="E3213" i="15"/>
  <c r="E3214" i="15"/>
  <c r="E327" i="15"/>
  <c r="E622" i="15"/>
  <c r="E623" i="15"/>
  <c r="E804" i="15"/>
  <c r="E956" i="15"/>
  <c r="E1185" i="15"/>
  <c r="E1462" i="15"/>
  <c r="E1586" i="15"/>
  <c r="E3077" i="15"/>
  <c r="E1463" i="15"/>
  <c r="E328" i="15"/>
  <c r="E329" i="15"/>
  <c r="E330" i="15"/>
  <c r="E331" i="15"/>
  <c r="E332" i="15"/>
  <c r="E333" i="15"/>
  <c r="E334" i="15"/>
  <c r="E335" i="15"/>
  <c r="E624" i="15"/>
  <c r="E625" i="15"/>
  <c r="E626" i="15"/>
  <c r="E627" i="15"/>
  <c r="E628" i="15"/>
  <c r="E629" i="15"/>
  <c r="E630" i="15"/>
  <c r="E805" i="15"/>
  <c r="E806" i="15"/>
  <c r="E807" i="15"/>
  <c r="E808" i="15"/>
  <c r="E809" i="15"/>
  <c r="E810" i="15"/>
  <c r="E957" i="15"/>
  <c r="E958" i="15"/>
  <c r="E959" i="15"/>
  <c r="E960" i="15"/>
  <c r="E961" i="15"/>
  <c r="E962" i="15"/>
  <c r="E1186" i="15"/>
  <c r="E1187" i="15"/>
  <c r="E1188" i="15"/>
  <c r="E1464" i="15"/>
  <c r="E1465" i="15"/>
  <c r="E1466" i="15"/>
  <c r="E1467" i="15"/>
  <c r="E1468" i="15"/>
  <c r="E1469" i="15"/>
  <c r="E1470" i="15"/>
  <c r="E1587" i="15"/>
  <c r="E1588" i="15"/>
  <c r="E1589" i="15"/>
  <c r="E1590" i="15"/>
  <c r="E1591" i="15"/>
  <c r="E1471" i="15"/>
  <c r="E1472" i="15"/>
  <c r="E1473" i="15"/>
  <c r="E1474" i="15"/>
  <c r="E1475" i="15"/>
  <c r="E1476" i="15"/>
  <c r="E336" i="15"/>
  <c r="E3215" i="15"/>
  <c r="E3216" i="15"/>
  <c r="E337" i="15"/>
  <c r="E338" i="15"/>
  <c r="E339" i="15"/>
  <c r="E631" i="15"/>
  <c r="E632" i="15"/>
  <c r="E811" i="15"/>
  <c r="E812" i="15"/>
  <c r="E813" i="15"/>
  <c r="E963" i="15"/>
  <c r="E964" i="15"/>
  <c r="E965" i="15"/>
  <c r="E1189" i="15"/>
  <c r="E1190" i="15"/>
  <c r="E1191" i="15"/>
  <c r="E1192" i="15"/>
  <c r="E1477" i="15"/>
  <c r="E2925" i="15"/>
  <c r="E2926" i="15"/>
  <c r="E2927" i="15"/>
  <c r="E2928" i="15"/>
  <c r="E340" i="15"/>
  <c r="E3217" i="15"/>
  <c r="E3218" i="15"/>
  <c r="E1193" i="15"/>
  <c r="E1478" i="15"/>
  <c r="E1479" i="15"/>
  <c r="E1480" i="15"/>
  <c r="E2929" i="15"/>
  <c r="E2930" i="15"/>
  <c r="E2931" i="15"/>
  <c r="E2932" i="15"/>
  <c r="E2933" i="15"/>
  <c r="E3219" i="15"/>
  <c r="E3220" i="15"/>
  <c r="E3221" i="15"/>
  <c r="E3222" i="15"/>
  <c r="E3223" i="15"/>
  <c r="E2934" i="15"/>
  <c r="E3224" i="15"/>
  <c r="E633" i="15"/>
  <c r="E341" i="15"/>
  <c r="E342" i="15"/>
  <c r="E343" i="15"/>
  <c r="E344" i="15"/>
  <c r="E634" i="15"/>
  <c r="E635" i="15"/>
  <c r="E636" i="15"/>
  <c r="E637" i="15"/>
  <c r="E638" i="15"/>
  <c r="E814" i="15"/>
  <c r="E815" i="15"/>
  <c r="E816" i="15"/>
  <c r="E817" i="15"/>
  <c r="E966" i="15"/>
  <c r="E967" i="15"/>
  <c r="E1481" i="15"/>
  <c r="E1592" i="15"/>
  <c r="E1593" i="15"/>
  <c r="E1594" i="15"/>
  <c r="E1595" i="15"/>
  <c r="E345" i="15"/>
  <c r="E346" i="15"/>
  <c r="E347" i="15"/>
  <c r="E639" i="15"/>
  <c r="E640" i="15"/>
  <c r="E818" i="15"/>
  <c r="E819" i="15"/>
  <c r="E968" i="15"/>
  <c r="E969" i="15"/>
  <c r="E1482" i="15"/>
  <c r="E1483" i="15"/>
  <c r="E3225" i="15"/>
  <c r="E3226" i="15"/>
  <c r="E3227" i="15"/>
  <c r="E3228" i="15"/>
  <c r="E1484" i="15"/>
  <c r="E1485" i="15"/>
  <c r="E1194" i="15"/>
  <c r="E1195" i="15"/>
  <c r="E3229" i="15"/>
  <c r="E3230" i="15"/>
  <c r="E3231" i="15"/>
  <c r="E3232" i="15"/>
  <c r="E3233" i="15"/>
  <c r="E1596" i="15"/>
  <c r="E2935" i="15"/>
  <c r="E2936" i="15"/>
  <c r="E2937" i="15"/>
  <c r="E2938" i="15"/>
  <c r="E3234" i="15"/>
  <c r="E3235" i="15"/>
  <c r="E1486" i="15"/>
  <c r="E1487" i="15"/>
  <c r="E3236" i="15"/>
  <c r="E3237" i="15"/>
  <c r="E3238" i="15"/>
  <c r="E3239" i="15"/>
  <c r="E3240" i="15"/>
  <c r="E3241" i="15"/>
  <c r="E3242" i="15"/>
  <c r="E3243" i="15"/>
  <c r="E3244" i="15"/>
  <c r="E3245" i="15"/>
  <c r="E3246" i="15"/>
  <c r="E3247" i="15"/>
  <c r="E3248" i="15"/>
  <c r="E3249" i="15"/>
  <c r="E3250" i="15"/>
  <c r="E3251" i="15"/>
  <c r="E3252" i="15"/>
  <c r="E3253" i="15"/>
  <c r="E348" i="15"/>
  <c r="E1196" i="15"/>
  <c r="E1488" i="15"/>
  <c r="E1489" i="15"/>
  <c r="E2939" i="15"/>
  <c r="E2940" i="15"/>
  <c r="E2941" i="15"/>
  <c r="E2942" i="15"/>
  <c r="E2943" i="15"/>
  <c r="E3254" i="15"/>
  <c r="E3255" i="15"/>
  <c r="E3256" i="15"/>
  <c r="E3257" i="15"/>
  <c r="E3258" i="15"/>
  <c r="E2944" i="15"/>
  <c r="E2945" i="15"/>
  <c r="E3259" i="15"/>
  <c r="E2946" i="15"/>
  <c r="E2947" i="15"/>
  <c r="E2948" i="15"/>
  <c r="E3260" i="15"/>
  <c r="E2949" i="15"/>
  <c r="E2950" i="15"/>
  <c r="E2951" i="15"/>
  <c r="E2952" i="15"/>
  <c r="E3261" i="15"/>
  <c r="E3262" i="15"/>
  <c r="E3263" i="15"/>
  <c r="E3264" i="15"/>
  <c r="E3265" i="15"/>
  <c r="E3266" i="15"/>
  <c r="E1597" i="15"/>
  <c r="E1598" i="15"/>
  <c r="E3267" i="15"/>
  <c r="E3268" i="15"/>
  <c r="E3269" i="15"/>
  <c r="E3270" i="15"/>
  <c r="E3271" i="15"/>
  <c r="E3272" i="15"/>
  <c r="E3273" i="15"/>
  <c r="E3274" i="15"/>
  <c r="E3275" i="15"/>
  <c r="E3276" i="15"/>
  <c r="E1197" i="15"/>
  <c r="E3277" i="15"/>
  <c r="E3278" i="15"/>
  <c r="E3279" i="15"/>
  <c r="E3280" i="15"/>
  <c r="E3281" i="15"/>
  <c r="E3282" i="15"/>
  <c r="E3283" i="15"/>
  <c r="E3284" i="15"/>
  <c r="E3285" i="15"/>
  <c r="E3286" i="15"/>
  <c r="E3287" i="15"/>
  <c r="E3288" i="15"/>
  <c r="E3289" i="15"/>
  <c r="E3290" i="15"/>
  <c r="E3291" i="15"/>
  <c r="E3292" i="15"/>
  <c r="E3293" i="15"/>
  <c r="E3294" i="15"/>
  <c r="E3295" i="15"/>
  <c r="E3296" i="15"/>
  <c r="E3297" i="15"/>
  <c r="E3298" i="15"/>
  <c r="E3299" i="15"/>
  <c r="E349" i="15"/>
  <c r="E350" i="15"/>
  <c r="E351" i="15"/>
  <c r="E352" i="15"/>
  <c r="E353" i="15"/>
  <c r="E354" i="15"/>
  <c r="E355" i="15"/>
  <c r="E356" i="15"/>
  <c r="E641" i="15"/>
  <c r="E642" i="15"/>
  <c r="E643" i="15"/>
  <c r="E644" i="15"/>
  <c r="E820" i="15"/>
  <c r="E821" i="15"/>
  <c r="E822" i="15"/>
  <c r="E823" i="15"/>
  <c r="E970" i="15"/>
  <c r="E971" i="15"/>
  <c r="E972" i="15"/>
  <c r="E1198" i="15"/>
  <c r="E1199" i="15"/>
  <c r="E1200" i="15"/>
  <c r="E1201" i="15"/>
  <c r="E1202" i="15"/>
  <c r="E1203" i="15"/>
  <c r="E1490" i="15"/>
  <c r="E1491" i="15"/>
  <c r="E1492" i="15"/>
  <c r="E1493" i="15"/>
  <c r="E1599" i="15"/>
  <c r="E1600" i="15"/>
  <c r="E1601" i="15"/>
  <c r="E2953" i="15"/>
  <c r="E2954" i="15"/>
  <c r="E2955" i="15"/>
  <c r="E2956" i="15"/>
  <c r="E2957" i="15"/>
  <c r="E2958" i="15"/>
  <c r="E2959" i="15"/>
  <c r="E2960" i="15"/>
  <c r="E2961" i="15"/>
  <c r="E2962" i="15"/>
  <c r="E2963" i="15"/>
  <c r="E2964" i="15"/>
  <c r="E2965" i="15"/>
  <c r="E3078" i="15"/>
  <c r="E3079" i="15"/>
  <c r="E3080" i="15"/>
  <c r="E3121" i="15"/>
  <c r="E3122" i="15"/>
  <c r="E3123" i="15"/>
  <c r="E3124" i="15"/>
  <c r="E3125" i="15"/>
  <c r="E3126" i="15"/>
  <c r="E3378" i="15"/>
  <c r="E3379" i="15"/>
  <c r="E3300" i="15"/>
  <c r="E3301" i="15"/>
  <c r="E3302" i="15"/>
  <c r="E3303" i="15"/>
  <c r="E3304" i="15"/>
  <c r="E2966" i="15"/>
  <c r="E2967" i="15"/>
  <c r="E2968" i="15"/>
  <c r="E2969" i="15"/>
  <c r="E2970" i="15"/>
  <c r="E3305" i="15"/>
  <c r="E1204" i="15"/>
  <c r="E1494" i="15"/>
  <c r="E3081" i="15"/>
  <c r="E3082" i="15"/>
  <c r="E3306" i="15"/>
  <c r="E3307" i="15"/>
  <c r="E3308" i="15"/>
  <c r="E3309" i="15"/>
  <c r="E3310" i="15"/>
  <c r="E3311" i="15"/>
  <c r="E3312" i="15"/>
  <c r="E3313" i="15"/>
  <c r="E3314" i="15"/>
  <c r="E3315" i="15"/>
  <c r="E3316" i="15"/>
  <c r="E1495" i="15"/>
  <c r="E357" i="15"/>
  <c r="E358" i="15"/>
  <c r="E359" i="15"/>
  <c r="E645" i="15"/>
  <c r="E646" i="15"/>
  <c r="E824" i="15"/>
  <c r="E825" i="15"/>
  <c r="E973" i="15"/>
  <c r="E974" i="15"/>
  <c r="E1205" i="15"/>
  <c r="E1206" i="15"/>
  <c r="E3083" i="15"/>
  <c r="E3084" i="15"/>
  <c r="E3085" i="15"/>
  <c r="E3317" i="15"/>
  <c r="E3318" i="15"/>
  <c r="E3319" i="15"/>
  <c r="E3320" i="15"/>
  <c r="E3321" i="15"/>
  <c r="E3322" i="15"/>
  <c r="E3323" i="15"/>
  <c r="E3324" i="15"/>
  <c r="E3325" i="15"/>
  <c r="E3326" i="15"/>
  <c r="E3327" i="15"/>
  <c r="E3328" i="15"/>
  <c r="E2971" i="15"/>
  <c r="E3329" i="15"/>
  <c r="E3330" i="15"/>
  <c r="E3331" i="15"/>
  <c r="E3332" i="15"/>
  <c r="E3333" i="15"/>
  <c r="E3334" i="15"/>
  <c r="E3335" i="15"/>
  <c r="E2972" i="15"/>
  <c r="E2973" i="15"/>
  <c r="E2974" i="15"/>
  <c r="E2975" i="15"/>
  <c r="E1207" i="15"/>
  <c r="E3336" i="15"/>
  <c r="E360" i="15"/>
  <c r="E3337" i="15"/>
  <c r="E1208" i="15"/>
  <c r="E2976" i="15"/>
  <c r="E2977" i="15"/>
  <c r="E2978" i="15"/>
  <c r="E2979" i="15"/>
  <c r="E2980" i="15"/>
  <c r="E2981" i="15"/>
  <c r="E2982" i="15"/>
  <c r="E826" i="15"/>
  <c r="E827" i="15"/>
  <c r="E828" i="15"/>
  <c r="E1209" i="15"/>
  <c r="E1496" i="15"/>
  <c r="E2983" i="15"/>
  <c r="E2984" i="15"/>
  <c r="E3338" i="15"/>
  <c r="E2985" i="15"/>
  <c r="E2986" i="15"/>
  <c r="E2987" i="15"/>
  <c r="E2988" i="15"/>
  <c r="E2989" i="15"/>
  <c r="E2990" i="15"/>
  <c r="E2991" i="15"/>
  <c r="E361" i="15"/>
  <c r="E362" i="15"/>
  <c r="E363" i="15"/>
  <c r="E2992" i="15"/>
  <c r="E2993" i="15"/>
  <c r="E3339" i="15"/>
  <c r="E3340" i="15"/>
  <c r="E2994" i="15"/>
  <c r="E364" i="15"/>
  <c r="E365" i="15"/>
  <c r="E366" i="15"/>
  <c r="E367" i="15"/>
  <c r="E368" i="15"/>
  <c r="E369" i="15"/>
  <c r="E370" i="15"/>
  <c r="E371" i="15"/>
  <c r="E372" i="15"/>
  <c r="E373" i="15"/>
  <c r="E647" i="15"/>
  <c r="E648" i="15"/>
  <c r="E649" i="15"/>
  <c r="E650" i="15"/>
  <c r="E651" i="15"/>
  <c r="E652" i="15"/>
  <c r="E653" i="15"/>
  <c r="E654" i="15"/>
  <c r="E829" i="15"/>
  <c r="E830" i="15"/>
  <c r="E831" i="15"/>
  <c r="E832" i="15"/>
  <c r="E833" i="15"/>
  <c r="E834" i="15"/>
  <c r="E835" i="15"/>
  <c r="E836" i="15"/>
  <c r="E837" i="15"/>
  <c r="E975" i="15"/>
  <c r="E976" i="15"/>
  <c r="E977" i="15"/>
  <c r="E978" i="15"/>
  <c r="E979" i="15"/>
  <c r="E980" i="15"/>
  <c r="E981" i="15"/>
  <c r="E1210" i="15"/>
  <c r="E1211" i="15"/>
  <c r="E1212" i="15"/>
  <c r="E1213" i="15"/>
  <c r="E1214" i="15"/>
  <c r="E1215" i="15"/>
  <c r="E1216" i="15"/>
  <c r="E1217" i="15"/>
  <c r="E1218" i="15"/>
  <c r="E1219" i="15"/>
  <c r="E1497" i="15"/>
  <c r="E1498" i="15"/>
  <c r="E1499" i="15"/>
  <c r="E1500" i="15"/>
  <c r="E1501" i="15"/>
  <c r="E1502" i="15"/>
  <c r="E1503" i="15"/>
  <c r="E1602" i="15"/>
  <c r="E1603" i="15"/>
  <c r="E1604" i="15"/>
  <c r="E1605" i="15"/>
  <c r="E1606" i="15"/>
  <c r="E1607" i="15"/>
  <c r="E1608" i="15"/>
  <c r="E1609" i="15"/>
  <c r="E1610" i="15"/>
  <c r="E2995" i="15"/>
  <c r="E2996" i="15"/>
  <c r="E2997" i="15"/>
  <c r="E2998" i="15"/>
  <c r="E2999" i="15"/>
  <c r="E3000" i="15"/>
  <c r="E3001" i="15"/>
  <c r="E3002" i="15"/>
  <c r="E3003" i="15"/>
  <c r="E3004" i="15"/>
  <c r="E3005" i="15"/>
  <c r="E3006" i="15"/>
  <c r="E3007" i="15"/>
  <c r="E3086" i="15"/>
  <c r="E3087" i="15"/>
  <c r="E3088" i="15"/>
  <c r="E3089" i="15"/>
  <c r="E3090" i="15"/>
  <c r="E3091" i="15"/>
  <c r="E3093" i="15"/>
  <c r="E3127" i="15"/>
  <c r="E3128" i="15"/>
  <c r="E3341" i="15"/>
  <c r="E3342" i="15"/>
  <c r="E3375" i="15"/>
  <c r="E3376" i="15"/>
  <c r="E3377" i="15"/>
  <c r="E3380" i="15"/>
  <c r="E3008" i="15"/>
  <c r="E3009" i="15"/>
  <c r="E3010" i="15"/>
  <c r="E3011" i="15"/>
  <c r="E3012" i="15"/>
  <c r="E3013" i="15"/>
  <c r="E1504" i="15"/>
  <c r="E3014" i="15"/>
  <c r="E3015" i="15"/>
  <c r="E3016" i="15"/>
  <c r="E3017" i="15"/>
  <c r="E3018" i="15"/>
  <c r="E3019" i="15"/>
  <c r="E3343" i="15"/>
  <c r="E3020" i="15"/>
  <c r="E3021" i="15"/>
  <c r="E3022" i="15"/>
  <c r="E3023" i="15"/>
  <c r="E3024" i="15"/>
  <c r="E3025" i="15"/>
  <c r="E3026" i="15"/>
  <c r="E3027" i="15"/>
  <c r="E3028" i="15"/>
  <c r="E3029" i="15"/>
  <c r="E3030" i="15"/>
  <c r="E3031" i="15"/>
  <c r="E3032" i="15"/>
  <c r="E3033" i="15"/>
  <c r="E3034" i="15"/>
  <c r="E3344" i="15"/>
  <c r="E3345" i="15"/>
  <c r="E3346" i="15"/>
  <c r="E3347" i="15"/>
  <c r="E3348" i="15"/>
  <c r="E3349" i="15"/>
  <c r="E3350" i="15"/>
  <c r="E374" i="15"/>
  <c r="E375" i="15"/>
  <c r="E655" i="15"/>
  <c r="E838" i="15"/>
  <c r="E982" i="15"/>
  <c r="E1220" i="15"/>
  <c r="E1505" i="15"/>
  <c r="E1611" i="15"/>
  <c r="E3035" i="15"/>
  <c r="E3092" i="15"/>
  <c r="E3351" i="15"/>
  <c r="E3352" i="15"/>
  <c r="E3353" i="15"/>
  <c r="E1221" i="15"/>
  <c r="E3354" i="15"/>
  <c r="E3355" i="15"/>
  <c r="E3356" i="15"/>
  <c r="E3357" i="15"/>
  <c r="E376" i="15"/>
  <c r="E3094" i="15"/>
  <c r="E3095" i="15"/>
  <c r="E3096" i="15"/>
  <c r="E3107" i="15"/>
  <c r="E3108" i="15"/>
  <c r="E3097" i="15"/>
  <c r="E3098" i="15"/>
  <c r="E839" i="15"/>
  <c r="E983" i="15"/>
  <c r="E3099" i="15"/>
  <c r="E3100" i="15"/>
  <c r="E3101" i="15"/>
  <c r="E3109" i="15"/>
  <c r="E3110" i="15"/>
  <c r="E3111" i="15"/>
  <c r="E3112" i="15"/>
  <c r="E3113" i="15"/>
  <c r="E3102" i="15"/>
  <c r="E3103" i="15"/>
  <c r="E3104" i="15"/>
  <c r="E3105" i="15"/>
  <c r="E3106" i="15"/>
  <c r="E3114" i="15"/>
  <c r="E3115" i="15"/>
  <c r="E3116" i="15"/>
  <c r="E3117" i="15"/>
  <c r="E3118" i="15"/>
  <c r="E3119" i="15"/>
  <c r="E3358" i="15"/>
  <c r="E3359" i="15"/>
  <c r="E3360" i="15"/>
  <c r="E3361" i="15"/>
  <c r="E377" i="15"/>
  <c r="E378" i="15"/>
  <c r="E379" i="15"/>
  <c r="E380" i="15"/>
  <c r="E1506" i="15"/>
  <c r="E656" i="15"/>
  <c r="E1507" i="15"/>
  <c r="E1508" i="15"/>
  <c r="E1509" i="15"/>
  <c r="E1510" i="15"/>
  <c r="E3036" i="15"/>
  <c r="E381" i="15"/>
  <c r="E1511" i="15"/>
  <c r="E1512" i="15"/>
  <c r="E1513" i="15"/>
  <c r="E1514" i="15"/>
  <c r="E382" i="15"/>
  <c r="E3362" i="15"/>
  <c r="E3363" i="15"/>
  <c r="E3037" i="15"/>
  <c r="E3038" i="15"/>
  <c r="E3039" i="15"/>
  <c r="E3040" i="15"/>
  <c r="E3041" i="15"/>
  <c r="E3042" i="15"/>
  <c r="E3043" i="15"/>
  <c r="E3044" i="15"/>
  <c r="E3045" i="15"/>
  <c r="E3046" i="15"/>
  <c r="E383" i="15"/>
  <c r="E384" i="15"/>
  <c r="E385" i="15"/>
  <c r="E386" i="15"/>
  <c r="E387" i="15"/>
  <c r="E984" i="15"/>
  <c r="E985" i="15"/>
  <c r="E986" i="15"/>
  <c r="E840" i="15"/>
  <c r="E841" i="15"/>
  <c r="E842" i="15"/>
  <c r="E388" i="15"/>
  <c r="E389" i="15"/>
  <c r="E390" i="15"/>
  <c r="E391" i="15"/>
  <c r="E392" i="15"/>
  <c r="E393" i="15"/>
  <c r="E394" i="15"/>
  <c r="E395" i="15"/>
  <c r="E396" i="15"/>
  <c r="E397" i="15"/>
  <c r="E398" i="15"/>
  <c r="E399" i="15"/>
  <c r="E657" i="15"/>
  <c r="E658" i="15"/>
  <c r="E659" i="15"/>
  <c r="E660" i="15"/>
  <c r="E661" i="15"/>
  <c r="E400" i="15"/>
  <c r="E401" i="15"/>
  <c r="E402" i="15"/>
  <c r="E403" i="15"/>
  <c r="E404" i="15"/>
  <c r="E405" i="15"/>
  <c r="E406" i="15"/>
  <c r="E407" i="15"/>
  <c r="E408" i="15"/>
  <c r="E409" i="15"/>
  <c r="E410" i="15"/>
  <c r="E411" i="15"/>
  <c r="E412" i="15"/>
  <c r="E413" i="15"/>
  <c r="E414" i="15"/>
  <c r="E987" i="15"/>
  <c r="E1515" i="15"/>
  <c r="E1516" i="15"/>
  <c r="E1222" i="15"/>
  <c r="E1223" i="15"/>
  <c r="E1224" i="15"/>
  <c r="E1225" i="15"/>
  <c r="E1226" i="15"/>
  <c r="E1227" i="15"/>
  <c r="E3129" i="15"/>
  <c r="E3130" i="15"/>
  <c r="E3131" i="15"/>
  <c r="E3132" i="15"/>
  <c r="E3133" i="15"/>
  <c r="E3134" i="15"/>
  <c r="E3135" i="15"/>
  <c r="E3136" i="15"/>
  <c r="E3137" i="15"/>
  <c r="E3138" i="15"/>
  <c r="E3139" i="15"/>
  <c r="E3364" i="15"/>
  <c r="E3365" i="15"/>
  <c r="E3366" i="15"/>
  <c r="E3367" i="15"/>
  <c r="E3368" i="15"/>
  <c r="E3369" i="15"/>
  <c r="E3370" i="15"/>
  <c r="E3140" i="15"/>
  <c r="E3141" i="15"/>
  <c r="E3142" i="15"/>
  <c r="E3143" i="15"/>
  <c r="E3144" i="15"/>
  <c r="E3145" i="15"/>
  <c r="E3146" i="15"/>
  <c r="E3147" i="15"/>
  <c r="E3148" i="15"/>
  <c r="E3381" i="15"/>
  <c r="E3382" i="15"/>
  <c r="E3383" i="15"/>
  <c r="E3384" i="15"/>
  <c r="E3385" i="15"/>
  <c r="E3386" i="15"/>
  <c r="E3387" i="15"/>
  <c r="E3388" i="15"/>
  <c r="E3389" i="15"/>
  <c r="E3390" i="15"/>
  <c r="E3391" i="15"/>
  <c r="E3392" i="15"/>
  <c r="E3393" i="15"/>
  <c r="E3394" i="15"/>
  <c r="E3395" i="15"/>
  <c r="E3396" i="15"/>
  <c r="E3397" i="15"/>
  <c r="E3398" i="15"/>
  <c r="E3399" i="15"/>
  <c r="E3400" i="15"/>
  <c r="E3401" i="15"/>
  <c r="E3402" i="15"/>
  <c r="E3403" i="15"/>
  <c r="E3404" i="15"/>
  <c r="E3405" i="15"/>
  <c r="E3406" i="15"/>
  <c r="E3407" i="15"/>
  <c r="E3408" i="15"/>
  <c r="E3409" i="15"/>
  <c r="E3410" i="15"/>
  <c r="E3411" i="15"/>
  <c r="E3412" i="15"/>
  <c r="E3413" i="15"/>
  <c r="E3414" i="15"/>
  <c r="E3415" i="15"/>
  <c r="E3416" i="15"/>
  <c r="E3417" i="15"/>
  <c r="E3418" i="15"/>
  <c r="E3419" i="15"/>
  <c r="E3420" i="15"/>
  <c r="E3421" i="15"/>
  <c r="E3422" i="15"/>
  <c r="E3423" i="15"/>
  <c r="E3424" i="15"/>
  <c r="E3425" i="15"/>
  <c r="E3426" i="15"/>
  <c r="E3427" i="15"/>
  <c r="E3428" i="15"/>
  <c r="E3429" i="15"/>
  <c r="E3430" i="15"/>
  <c r="E3431" i="15"/>
  <c r="E3432" i="15"/>
  <c r="E3433" i="15"/>
  <c r="E3434" i="15"/>
  <c r="E3435" i="15"/>
  <c r="E3436" i="15"/>
  <c r="E3437" i="15"/>
  <c r="E3438" i="15"/>
  <c r="E3439" i="15"/>
  <c r="E3440" i="15"/>
  <c r="E3441" i="15"/>
  <c r="E3442" i="15"/>
  <c r="E3443" i="15"/>
  <c r="E3444" i="15"/>
  <c r="E3445" i="15"/>
  <c r="E3446" i="15"/>
  <c r="E3447" i="15"/>
  <c r="E3448" i="15"/>
  <c r="E3449" i="15"/>
  <c r="E3450" i="15"/>
  <c r="E3451" i="15"/>
  <c r="E3452" i="15"/>
  <c r="E3453" i="15"/>
  <c r="E3454" i="15"/>
  <c r="E3455" i="15"/>
  <c r="E3456" i="15"/>
  <c r="E3457" i="15"/>
  <c r="E3458" i="15"/>
  <c r="E3459" i="15"/>
  <c r="E3460" i="15"/>
  <c r="E3461" i="15"/>
  <c r="E3462" i="15"/>
  <c r="E3463" i="15"/>
  <c r="E3464" i="15"/>
  <c r="E3465" i="15"/>
  <c r="E3466" i="15"/>
  <c r="E3467" i="15"/>
  <c r="E3468" i="15"/>
  <c r="E3469" i="15"/>
  <c r="E3470" i="15"/>
  <c r="E3471" i="15"/>
  <c r="E3472" i="15"/>
  <c r="E3473" i="15"/>
  <c r="E3474" i="15"/>
  <c r="E3475" i="15"/>
  <c r="E3476" i="15"/>
  <c r="E3477" i="15"/>
  <c r="E3478" i="15"/>
  <c r="E3479" i="15"/>
  <c r="E3480" i="15"/>
  <c r="E3481" i="15"/>
  <c r="E3482" i="15"/>
  <c r="E3483" i="15"/>
  <c r="E3484" i="15"/>
  <c r="E3485" i="15"/>
  <c r="E3486" i="15"/>
  <c r="E3487" i="15"/>
  <c r="E3488" i="15"/>
  <c r="E3489" i="15"/>
  <c r="E3490" i="15"/>
  <c r="E3491" i="15"/>
  <c r="E3492" i="15"/>
  <c r="E3493" i="15"/>
  <c r="E3494" i="15"/>
  <c r="E3495" i="15"/>
  <c r="E3496" i="15"/>
  <c r="E3497" i="15"/>
  <c r="E3498" i="15"/>
  <c r="E3499" i="15"/>
  <c r="E3500" i="15"/>
  <c r="E3501" i="15"/>
  <c r="E3502" i="15"/>
  <c r="E3503" i="15"/>
  <c r="E3504" i="15"/>
  <c r="E3505" i="15"/>
  <c r="E3506" i="15"/>
  <c r="E3507" i="15"/>
  <c r="E3508" i="15"/>
  <c r="E3509" i="15"/>
  <c r="E3510" i="15"/>
  <c r="E3511" i="15"/>
  <c r="E3512" i="15"/>
  <c r="E3513" i="15"/>
  <c r="E3514" i="15"/>
  <c r="E3515" i="15"/>
  <c r="E3516" i="15"/>
  <c r="E3517" i="15"/>
  <c r="E3518" i="15"/>
  <c r="E3519" i="15"/>
  <c r="E3520" i="15"/>
  <c r="E3521" i="15"/>
  <c r="E3522" i="15"/>
  <c r="E3523" i="15"/>
  <c r="E3524" i="15"/>
  <c r="E3525" i="15"/>
  <c r="E3526" i="15"/>
  <c r="E3527" i="15"/>
  <c r="E3528" i="15"/>
  <c r="E3529" i="15"/>
  <c r="E3530" i="15"/>
  <c r="E3531" i="15"/>
  <c r="E3532" i="15"/>
  <c r="E3533" i="15"/>
  <c r="E3534" i="15"/>
  <c r="E3535" i="15"/>
  <c r="E3536" i="15"/>
  <c r="E3537" i="15"/>
  <c r="E3538" i="15"/>
  <c r="E3539" i="15"/>
  <c r="E3540" i="15"/>
  <c r="E3541" i="15"/>
  <c r="E3542" i="15"/>
  <c r="E3543" i="15"/>
  <c r="E3544" i="15"/>
  <c r="E3545" i="15"/>
  <c r="E3546" i="15"/>
  <c r="E3547" i="15"/>
  <c r="E3548" i="15"/>
  <c r="E3549" i="15"/>
  <c r="E3550" i="15"/>
  <c r="E3551" i="15"/>
  <c r="E3552" i="15"/>
  <c r="E3553" i="15"/>
  <c r="E3554" i="15"/>
  <c r="E3555" i="15"/>
  <c r="E3556" i="15"/>
  <c r="E3557" i="15"/>
  <c r="E3558" i="15"/>
  <c r="E3559" i="15"/>
  <c r="E3560" i="15"/>
  <c r="E3561" i="15"/>
  <c r="E3562" i="15"/>
  <c r="E3563" i="15"/>
  <c r="E3564" i="15"/>
  <c r="E3565" i="15"/>
  <c r="E3566" i="15"/>
  <c r="E3567" i="15"/>
  <c r="E3568" i="15"/>
  <c r="E3569" i="15"/>
  <c r="E3570" i="15"/>
  <c r="E3571" i="15"/>
  <c r="E3572" i="15"/>
  <c r="E3573" i="15"/>
  <c r="E3574" i="15"/>
  <c r="E3575" i="15"/>
  <c r="E3576" i="15"/>
  <c r="E3577" i="15"/>
  <c r="E3578" i="15"/>
  <c r="E3579" i="15"/>
  <c r="E3580" i="15"/>
  <c r="E3581" i="15"/>
  <c r="E3582" i="15"/>
  <c r="E3583" i="15"/>
  <c r="E3584" i="15"/>
  <c r="E3585" i="15"/>
  <c r="E3586" i="15"/>
  <c r="E3587" i="15"/>
  <c r="E3588" i="15"/>
  <c r="E3589" i="15"/>
  <c r="E3590" i="15"/>
  <c r="E3591" i="15"/>
  <c r="E3592" i="15"/>
  <c r="E3593" i="15"/>
  <c r="E3594" i="15"/>
  <c r="E3595" i="15"/>
  <c r="E3596" i="15"/>
  <c r="E3597" i="15"/>
  <c r="E3598" i="15"/>
  <c r="E3599" i="15"/>
  <c r="E3600" i="15"/>
  <c r="E3601" i="15"/>
  <c r="E3602" i="15"/>
  <c r="E3603" i="15"/>
  <c r="E3604" i="15"/>
  <c r="E3605" i="15"/>
  <c r="E3606" i="15"/>
  <c r="E3607" i="15"/>
  <c r="E3608" i="15"/>
  <c r="E3609" i="15"/>
  <c r="E3610" i="15"/>
  <c r="E3611" i="15"/>
  <c r="E3612" i="15"/>
  <c r="E3613" i="15"/>
  <c r="E3614" i="15"/>
  <c r="E3615" i="15"/>
  <c r="E3616" i="15"/>
  <c r="E3617" i="15"/>
  <c r="E3618" i="15"/>
  <c r="E3619" i="15"/>
  <c r="E3620" i="15"/>
  <c r="E3371" i="15"/>
  <c r="E3372" i="15"/>
  <c r="E3373" i="15"/>
  <c r="E3374" i="15"/>
  <c r="E1612" i="15"/>
  <c r="G1612" i="15"/>
  <c r="F1612" i="15" s="1"/>
  <c r="H1612" i="15" s="1"/>
  <c r="C69" i="1" l="1"/>
  <c r="BA40" i="11" l="1"/>
  <c r="BA38" i="11"/>
  <c r="BN68" i="1" l="1"/>
  <c r="BN64" i="1"/>
  <c r="BN63" i="1"/>
  <c r="AV80" i="1" l="1"/>
  <c r="C212" i="1" l="1"/>
  <c r="C215" i="1"/>
  <c r="C211" i="1"/>
  <c r="B213" i="1"/>
  <c r="B212" i="1"/>
  <c r="B211" i="1"/>
  <c r="B215" i="1"/>
  <c r="C199" i="1"/>
  <c r="C198" i="1"/>
  <c r="B203" i="1"/>
  <c r="B200" i="1"/>
  <c r="B199" i="1"/>
  <c r="B202" i="1"/>
  <c r="B198" i="1"/>
  <c r="B52" i="1"/>
  <c r="B51" i="1" l="1"/>
  <c r="D328" i="1" l="1"/>
  <c r="D329" i="1"/>
  <c r="D260" i="1" l="1"/>
  <c r="E59" i="1" l="1"/>
  <c r="Y5" i="11" l="1"/>
  <c r="Y6" i="11"/>
  <c r="Y7" i="11"/>
  <c r="Y8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4" i="11"/>
  <c r="X50" i="11" l="1"/>
  <c r="Y50" i="11" s="1"/>
  <c r="Y52" i="11" s="1"/>
  <c r="Y3" i="11"/>
  <c r="X52" i="11" l="1"/>
  <c r="D217" i="1"/>
  <c r="C217" i="1"/>
  <c r="B472" i="1" l="1"/>
  <c r="C239" i="1" l="1"/>
  <c r="C238" i="1"/>
  <c r="C366" i="1" s="1"/>
  <c r="C364" i="1" s="1"/>
  <c r="C234" i="1"/>
  <c r="C233" i="1"/>
  <c r="C228" i="1"/>
  <c r="C227" i="1"/>
  <c r="C226" i="1"/>
  <c r="C225" i="1"/>
  <c r="C224" i="1"/>
  <c r="C223" i="1"/>
  <c r="C221" i="1"/>
  <c r="C189" i="1"/>
  <c r="C188" i="1"/>
  <c r="C184" i="1"/>
  <c r="C183" i="1"/>
  <c r="C180" i="1"/>
  <c r="C179" i="1"/>
  <c r="C176" i="1"/>
  <c r="C175" i="1"/>
  <c r="C165" i="1"/>
  <c r="D142" i="1"/>
  <c r="D141" i="1"/>
  <c r="D80" i="1" l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C8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60" i="1"/>
  <c r="AU2" i="11"/>
  <c r="AV2" i="11"/>
  <c r="AN5" i="11" l="1"/>
  <c r="AN6" i="11"/>
  <c r="AN7" i="11"/>
  <c r="AN8" i="11"/>
  <c r="AN21" i="11"/>
  <c r="AN30" i="11"/>
  <c r="AN31" i="11"/>
  <c r="AN32" i="11"/>
  <c r="AN33" i="11"/>
  <c r="AN34" i="11"/>
  <c r="AN35" i="11"/>
  <c r="AN36" i="11"/>
  <c r="AN37" i="11"/>
  <c r="AN38" i="11"/>
  <c r="AN39" i="11"/>
  <c r="AN40" i="11"/>
  <c r="AN41" i="11"/>
  <c r="AN42" i="11"/>
  <c r="AN43" i="11"/>
  <c r="AN44" i="11"/>
  <c r="AN45" i="11"/>
  <c r="AN46" i="11"/>
  <c r="AN47" i="11"/>
  <c r="AN48" i="11"/>
  <c r="AN49" i="11"/>
  <c r="AN50" i="11"/>
  <c r="AN51" i="11"/>
  <c r="AN52" i="11"/>
  <c r="AN53" i="11"/>
  <c r="AN54" i="11"/>
  <c r="AN4" i="11"/>
  <c r="CB78" i="1"/>
  <c r="BZ78" i="1"/>
  <c r="BW78" i="1"/>
  <c r="BU78" i="1"/>
  <c r="BM78" i="1"/>
  <c r="BK78" i="1"/>
  <c r="BH78" i="1"/>
  <c r="BC78" i="1"/>
  <c r="AW78" i="1"/>
  <c r="AV78" i="1"/>
  <c r="AU78" i="1"/>
  <c r="AT78" i="1"/>
  <c r="AS78" i="1"/>
  <c r="AR78" i="1"/>
  <c r="AQ78" i="1"/>
  <c r="AO78" i="1"/>
  <c r="AN78" i="1"/>
  <c r="AM78" i="1"/>
  <c r="AI78" i="1"/>
  <c r="AH78" i="1"/>
  <c r="AF78" i="1"/>
  <c r="AD78" i="1"/>
  <c r="Z78" i="1"/>
  <c r="X78" i="1"/>
  <c r="W78" i="1"/>
  <c r="V78" i="1"/>
  <c r="T78" i="1"/>
  <c r="S78" i="1"/>
  <c r="O78" i="1"/>
  <c r="N78" i="1"/>
  <c r="M78" i="1"/>
  <c r="L78" i="1"/>
  <c r="K78" i="1"/>
  <c r="J78" i="1"/>
  <c r="I78" i="1"/>
  <c r="G78" i="1"/>
  <c r="F78" i="1"/>
  <c r="AM51" i="11"/>
  <c r="AM52" i="11"/>
  <c r="AM38" i="11"/>
  <c r="AM42" i="11"/>
  <c r="AM40" i="11"/>
  <c r="BL78" i="1" s="1"/>
  <c r="AM41" i="11"/>
  <c r="AM44" i="11"/>
  <c r="AM46" i="11"/>
  <c r="BT78" i="1" s="1"/>
  <c r="AM24" i="11"/>
  <c r="AM53" i="11"/>
  <c r="AM54" i="11"/>
  <c r="AM35" i="11"/>
  <c r="AM39" i="11"/>
  <c r="BI78" i="1" s="1"/>
  <c r="AM36" i="11"/>
  <c r="AM32" i="11"/>
  <c r="BA78" i="1" s="1"/>
  <c r="AM37" i="11"/>
  <c r="AM30" i="11"/>
  <c r="AM31" i="11"/>
  <c r="AM49" i="11"/>
  <c r="BY78" i="1" s="1"/>
  <c r="AM50" i="11"/>
  <c r="CA78" i="1" s="1"/>
  <c r="AM34" i="11"/>
  <c r="AM19" i="11"/>
  <c r="AM48" i="11"/>
  <c r="BX78" i="1" s="1"/>
  <c r="AM47" i="11"/>
  <c r="BV78" i="1" s="1"/>
  <c r="AM33" i="11"/>
  <c r="BB78" i="1" s="1"/>
  <c r="AM5" i="11"/>
  <c r="D78" i="1" s="1"/>
  <c r="AM4" i="11"/>
  <c r="C78" i="1" s="1"/>
  <c r="AM8" i="11"/>
  <c r="AM9" i="11"/>
  <c r="AM10" i="11"/>
  <c r="Q78" i="1" s="1"/>
  <c r="AM11" i="11"/>
  <c r="R78" i="1" s="1"/>
  <c r="AM14" i="11"/>
  <c r="AM15" i="11"/>
  <c r="AM16" i="11"/>
  <c r="AM17" i="11"/>
  <c r="AM18" i="11"/>
  <c r="AA78" i="1" s="1"/>
  <c r="AM12" i="11"/>
  <c r="AM21" i="11"/>
  <c r="AC78" i="1" s="1"/>
  <c r="AM22" i="11"/>
  <c r="AE78" i="1" s="1"/>
  <c r="AM27" i="11"/>
  <c r="AK78" i="1" s="1"/>
  <c r="AM28" i="11"/>
  <c r="AL78" i="1" s="1"/>
  <c r="AM6" i="11"/>
  <c r="E78" i="1" s="1"/>
  <c r="AM25" i="11"/>
  <c r="AM26" i="11"/>
  <c r="AM7" i="11"/>
  <c r="H78" i="1" s="1"/>
  <c r="AM29" i="11"/>
  <c r="AP78" i="1" s="1"/>
  <c r="AM23" i="11"/>
  <c r="AG78" i="1" s="1"/>
  <c r="AM45" i="11"/>
  <c r="AM13" i="11"/>
  <c r="AM20" i="11"/>
  <c r="AM43" i="11"/>
  <c r="BS78" i="1" l="1"/>
  <c r="AB78" i="1"/>
  <c r="U78" i="1"/>
  <c r="AJ78" i="1"/>
  <c r="Y78" i="1"/>
  <c r="P78" i="1"/>
  <c r="CB79" i="1"/>
  <c r="CA79" i="1"/>
  <c r="BZ79" i="1"/>
  <c r="BY79" i="1"/>
  <c r="BX79" i="1"/>
  <c r="BW79" i="1"/>
  <c r="BV79" i="1"/>
  <c r="BU79" i="1"/>
  <c r="BT79" i="1"/>
  <c r="BS79" i="1"/>
  <c r="BM79" i="1"/>
  <c r="BL79" i="1"/>
  <c r="BK79" i="1"/>
  <c r="BI79" i="1"/>
  <c r="BH79" i="1"/>
  <c r="BC79" i="1"/>
  <c r="BB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CB77" i="1" l="1"/>
  <c r="CA77" i="1"/>
  <c r="BZ77" i="1"/>
  <c r="BY77" i="1"/>
  <c r="BX77" i="1"/>
  <c r="BW77" i="1"/>
  <c r="BV77" i="1"/>
  <c r="BU77" i="1"/>
  <c r="BT77" i="1"/>
  <c r="BS77" i="1"/>
  <c r="BR77" i="1"/>
  <c r="BM77" i="1"/>
  <c r="BL77" i="1"/>
  <c r="BK77" i="1"/>
  <c r="BI77" i="1"/>
  <c r="BH77" i="1"/>
  <c r="BF77" i="1"/>
  <c r="BC77" i="1"/>
  <c r="BB77" i="1"/>
  <c r="BA77" i="1"/>
  <c r="AZ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C77" i="1"/>
  <c r="D76" i="1" l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76" i="1"/>
  <c r="C370" i="1" l="1"/>
  <c r="C360" i="1" l="1"/>
  <c r="A5" i="11" l="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4" i="11"/>
  <c r="J64" i="1" s="1"/>
  <c r="CB63" i="1" l="1"/>
  <c r="BX63" i="1"/>
  <c r="BT63" i="1"/>
  <c r="BP63" i="1"/>
  <c r="BK63" i="1"/>
  <c r="BG63" i="1"/>
  <c r="BC63" i="1"/>
  <c r="AY63" i="1"/>
  <c r="AU63" i="1"/>
  <c r="AQ63" i="1"/>
  <c r="AM63" i="1"/>
  <c r="AI63" i="1"/>
  <c r="AE63" i="1"/>
  <c r="AA63" i="1"/>
  <c r="W63" i="1"/>
  <c r="S63" i="1"/>
  <c r="O63" i="1"/>
  <c r="K63" i="1"/>
  <c r="G63" i="1"/>
  <c r="CA64" i="1"/>
  <c r="BW64" i="1"/>
  <c r="BS64" i="1"/>
  <c r="BO64" i="1"/>
  <c r="BJ64" i="1"/>
  <c r="BF64" i="1"/>
  <c r="BB64" i="1"/>
  <c r="AX64" i="1"/>
  <c r="AT64" i="1"/>
  <c r="AP64" i="1"/>
  <c r="AL64" i="1"/>
  <c r="AH64" i="1"/>
  <c r="AD64" i="1"/>
  <c r="Z64" i="1"/>
  <c r="V64" i="1"/>
  <c r="R64" i="1"/>
  <c r="N64" i="1"/>
  <c r="CA63" i="1"/>
  <c r="BW63" i="1"/>
  <c r="BS63" i="1"/>
  <c r="BO63" i="1"/>
  <c r="BJ63" i="1"/>
  <c r="BF63" i="1"/>
  <c r="BB63" i="1"/>
  <c r="AX63" i="1"/>
  <c r="AT63" i="1"/>
  <c r="AP63" i="1"/>
  <c r="AL63" i="1"/>
  <c r="AH63" i="1"/>
  <c r="AD63" i="1"/>
  <c r="Z63" i="1"/>
  <c r="V63" i="1"/>
  <c r="R63" i="1"/>
  <c r="N63" i="1"/>
  <c r="J63" i="1"/>
  <c r="F63" i="1"/>
  <c r="C64" i="1"/>
  <c r="BZ64" i="1"/>
  <c r="BV64" i="1"/>
  <c r="BR64" i="1"/>
  <c r="BM64" i="1"/>
  <c r="BI64" i="1"/>
  <c r="BE64" i="1"/>
  <c r="BA64" i="1"/>
  <c r="AW64" i="1"/>
  <c r="AS64" i="1"/>
  <c r="AO64" i="1"/>
  <c r="AK64" i="1"/>
  <c r="AG64" i="1"/>
  <c r="AC64" i="1"/>
  <c r="Y64" i="1"/>
  <c r="U64" i="1"/>
  <c r="Q64" i="1"/>
  <c r="M64" i="1"/>
  <c r="C63" i="1"/>
  <c r="BZ63" i="1"/>
  <c r="BV63" i="1"/>
  <c r="BR63" i="1"/>
  <c r="BM63" i="1"/>
  <c r="BI63" i="1"/>
  <c r="BE63" i="1"/>
  <c r="BA63" i="1"/>
  <c r="AW63" i="1"/>
  <c r="AS63" i="1"/>
  <c r="AO63" i="1"/>
  <c r="AK63" i="1"/>
  <c r="AG63" i="1"/>
  <c r="AC63" i="1"/>
  <c r="Y63" i="1"/>
  <c r="U63" i="1"/>
  <c r="Q63" i="1"/>
  <c r="M63" i="1"/>
  <c r="I63" i="1"/>
  <c r="E63" i="1"/>
  <c r="BY64" i="1"/>
  <c r="BU64" i="1"/>
  <c r="BQ64" i="1"/>
  <c r="BL64" i="1"/>
  <c r="BH64" i="1"/>
  <c r="BD64" i="1"/>
  <c r="AZ64" i="1"/>
  <c r="AV64" i="1"/>
  <c r="AR64" i="1"/>
  <c r="AN64" i="1"/>
  <c r="AJ64" i="1"/>
  <c r="AF64" i="1"/>
  <c r="AB64" i="1"/>
  <c r="X64" i="1"/>
  <c r="T64" i="1"/>
  <c r="P64" i="1"/>
  <c r="C51" i="1"/>
  <c r="CC61" i="1"/>
  <c r="G61" i="1"/>
  <c r="K61" i="1"/>
  <c r="O61" i="1"/>
  <c r="S61" i="1"/>
  <c r="W61" i="1"/>
  <c r="AA61" i="1"/>
  <c r="AE61" i="1"/>
  <c r="AI61" i="1"/>
  <c r="AM61" i="1"/>
  <c r="AQ61" i="1"/>
  <c r="AU61" i="1"/>
  <c r="AY61" i="1"/>
  <c r="BC61" i="1"/>
  <c r="BG61" i="1"/>
  <c r="BK61" i="1"/>
  <c r="BO61" i="1"/>
  <c r="BS61" i="1"/>
  <c r="BW61" i="1"/>
  <c r="CA61" i="1"/>
  <c r="D51" i="1"/>
  <c r="H51" i="1"/>
  <c r="L51" i="1"/>
  <c r="P51" i="1"/>
  <c r="T51" i="1"/>
  <c r="X51" i="1"/>
  <c r="AB51" i="1"/>
  <c r="AF51" i="1"/>
  <c r="AJ51" i="1"/>
  <c r="AN51" i="1"/>
  <c r="AR51" i="1"/>
  <c r="AV51" i="1"/>
  <c r="AZ51" i="1"/>
  <c r="BD51" i="1"/>
  <c r="BH51" i="1"/>
  <c r="BL51" i="1"/>
  <c r="BP51" i="1"/>
  <c r="BT51" i="1"/>
  <c r="BX51" i="1"/>
  <c r="CB51" i="1"/>
  <c r="G47" i="1"/>
  <c r="K47" i="1"/>
  <c r="O47" i="1"/>
  <c r="S47" i="1"/>
  <c r="W47" i="1"/>
  <c r="AA47" i="1"/>
  <c r="AE47" i="1"/>
  <c r="AI47" i="1"/>
  <c r="AM47" i="1"/>
  <c r="AQ47" i="1"/>
  <c r="AU47" i="1"/>
  <c r="AY47" i="1"/>
  <c r="BC47" i="1"/>
  <c r="BG47" i="1"/>
  <c r="BK47" i="1"/>
  <c r="BO47" i="1"/>
  <c r="BS47" i="1"/>
  <c r="BW47" i="1"/>
  <c r="CA47" i="1"/>
  <c r="AD61" i="1"/>
  <c r="BF61" i="1"/>
  <c r="BR61" i="1"/>
  <c r="O51" i="1"/>
  <c r="AA51" i="1"/>
  <c r="AM51" i="1"/>
  <c r="AY51" i="1"/>
  <c r="BK51" i="1"/>
  <c r="BW51" i="1"/>
  <c r="J47" i="1"/>
  <c r="V47" i="1"/>
  <c r="AH47" i="1"/>
  <c r="AX47" i="1"/>
  <c r="BJ47" i="1"/>
  <c r="BV47" i="1"/>
  <c r="D61" i="1"/>
  <c r="H61" i="1"/>
  <c r="L61" i="1"/>
  <c r="P61" i="1"/>
  <c r="T61" i="1"/>
  <c r="X61" i="1"/>
  <c r="AB61" i="1"/>
  <c r="AF61" i="1"/>
  <c r="AJ61" i="1"/>
  <c r="AN61" i="1"/>
  <c r="AR61" i="1"/>
  <c r="AV61" i="1"/>
  <c r="AZ61" i="1"/>
  <c r="BD61" i="1"/>
  <c r="BH61" i="1"/>
  <c r="BL61" i="1"/>
  <c r="BP61" i="1"/>
  <c r="BT61" i="1"/>
  <c r="BX61" i="1"/>
  <c r="CB61" i="1"/>
  <c r="E51" i="1"/>
  <c r="I51" i="1"/>
  <c r="M51" i="1"/>
  <c r="Q51" i="1"/>
  <c r="U51" i="1"/>
  <c r="Y51" i="1"/>
  <c r="AC51" i="1"/>
  <c r="AG51" i="1"/>
  <c r="AK51" i="1"/>
  <c r="AO51" i="1"/>
  <c r="AS51" i="1"/>
  <c r="AW51" i="1"/>
  <c r="BA51" i="1"/>
  <c r="BE51" i="1"/>
  <c r="BI51" i="1"/>
  <c r="BM51" i="1"/>
  <c r="BQ51" i="1"/>
  <c r="BU51" i="1"/>
  <c r="BY51" i="1"/>
  <c r="D47" i="1"/>
  <c r="H47" i="1"/>
  <c r="L47" i="1"/>
  <c r="P47" i="1"/>
  <c r="T47" i="1"/>
  <c r="X47" i="1"/>
  <c r="AB47" i="1"/>
  <c r="AF47" i="1"/>
  <c r="AJ47" i="1"/>
  <c r="AN47" i="1"/>
  <c r="AR47" i="1"/>
  <c r="AV47" i="1"/>
  <c r="AZ47" i="1"/>
  <c r="BD47" i="1"/>
  <c r="BH47" i="1"/>
  <c r="BL47" i="1"/>
  <c r="BP47" i="1"/>
  <c r="BT47" i="1"/>
  <c r="BX47" i="1"/>
  <c r="CB47" i="1"/>
  <c r="CC47" i="1"/>
  <c r="J61" i="1"/>
  <c r="R61" i="1"/>
  <c r="V61" i="1"/>
  <c r="AH61" i="1"/>
  <c r="AP61" i="1"/>
  <c r="AX61" i="1"/>
  <c r="BJ61" i="1"/>
  <c r="BV61" i="1"/>
  <c r="K51" i="1"/>
  <c r="W51" i="1"/>
  <c r="AI51" i="1"/>
  <c r="AU51" i="1"/>
  <c r="BG51" i="1"/>
  <c r="BS51" i="1"/>
  <c r="F47" i="1"/>
  <c r="R47" i="1"/>
  <c r="AD47" i="1"/>
  <c r="AT47" i="1"/>
  <c r="BF47" i="1"/>
  <c r="BR47" i="1"/>
  <c r="C47" i="1"/>
  <c r="E61" i="1"/>
  <c r="I61" i="1"/>
  <c r="M61" i="1"/>
  <c r="Q61" i="1"/>
  <c r="U61" i="1"/>
  <c r="Y61" i="1"/>
  <c r="AC61" i="1"/>
  <c r="AG61" i="1"/>
  <c r="AK61" i="1"/>
  <c r="AO61" i="1"/>
  <c r="AS61" i="1"/>
  <c r="AW61" i="1"/>
  <c r="BA61" i="1"/>
  <c r="BE61" i="1"/>
  <c r="BI61" i="1"/>
  <c r="BM61" i="1"/>
  <c r="BQ61" i="1"/>
  <c r="BU61" i="1"/>
  <c r="BY61" i="1"/>
  <c r="C61" i="1"/>
  <c r="F51" i="1"/>
  <c r="J51" i="1"/>
  <c r="N51" i="1"/>
  <c r="R51" i="1"/>
  <c r="V51" i="1"/>
  <c r="Z51" i="1"/>
  <c r="AD51" i="1"/>
  <c r="AH51" i="1"/>
  <c r="AL51" i="1"/>
  <c r="AP51" i="1"/>
  <c r="AT51" i="1"/>
  <c r="AX51" i="1"/>
  <c r="BB51" i="1"/>
  <c r="BF51" i="1"/>
  <c r="BJ51" i="1"/>
  <c r="BN51" i="1"/>
  <c r="BR51" i="1"/>
  <c r="BV51" i="1"/>
  <c r="BZ51" i="1"/>
  <c r="E47" i="1"/>
  <c r="I47" i="1"/>
  <c r="M47" i="1"/>
  <c r="Q47" i="1"/>
  <c r="U47" i="1"/>
  <c r="Y47" i="1"/>
  <c r="AC47" i="1"/>
  <c r="AG47" i="1"/>
  <c r="AK47" i="1"/>
  <c r="AO47" i="1"/>
  <c r="AS47" i="1"/>
  <c r="AW47" i="1"/>
  <c r="BA47" i="1"/>
  <c r="BE47" i="1"/>
  <c r="BI47" i="1"/>
  <c r="BM47" i="1"/>
  <c r="BQ47" i="1"/>
  <c r="BU47" i="1"/>
  <c r="BY47" i="1"/>
  <c r="F61" i="1"/>
  <c r="N61" i="1"/>
  <c r="Z61" i="1"/>
  <c r="AL61" i="1"/>
  <c r="AT61" i="1"/>
  <c r="BB61" i="1"/>
  <c r="BN61" i="1"/>
  <c r="BZ61" i="1"/>
  <c r="G51" i="1"/>
  <c r="S51" i="1"/>
  <c r="AE51" i="1"/>
  <c r="AQ51" i="1"/>
  <c r="BC51" i="1"/>
  <c r="BO51" i="1"/>
  <c r="CA51" i="1"/>
  <c r="N47" i="1"/>
  <c r="Z47" i="1"/>
  <c r="AP47" i="1"/>
  <c r="BB47" i="1"/>
  <c r="BN47" i="1"/>
  <c r="BZ47" i="1"/>
  <c r="AL47" i="1"/>
  <c r="AV74" i="1"/>
  <c r="G74" i="1"/>
  <c r="K74" i="1"/>
  <c r="O74" i="1"/>
  <c r="S74" i="1"/>
  <c r="W74" i="1"/>
  <c r="AA74" i="1"/>
  <c r="AE74" i="1"/>
  <c r="AI74" i="1"/>
  <c r="AM74" i="1"/>
  <c r="AQ74" i="1"/>
  <c r="AU74" i="1"/>
  <c r="E73" i="1"/>
  <c r="I73" i="1"/>
  <c r="M73" i="1"/>
  <c r="Q73" i="1"/>
  <c r="U73" i="1"/>
  <c r="Y73" i="1"/>
  <c r="AC73" i="1"/>
  <c r="AG73" i="1"/>
  <c r="AK73" i="1"/>
  <c r="AO73" i="1"/>
  <c r="AS73" i="1"/>
  <c r="D70" i="1"/>
  <c r="H70" i="1"/>
  <c r="L70" i="1"/>
  <c r="P70" i="1"/>
  <c r="T70" i="1"/>
  <c r="X70" i="1"/>
  <c r="AB70" i="1"/>
  <c r="AF70" i="1"/>
  <c r="AJ70" i="1"/>
  <c r="AN70" i="1"/>
  <c r="AR70" i="1"/>
  <c r="AV70" i="1"/>
  <c r="AZ70" i="1"/>
  <c r="BD70" i="1"/>
  <c r="BH70" i="1"/>
  <c r="BL70" i="1"/>
  <c r="BP70" i="1"/>
  <c r="BT70" i="1"/>
  <c r="BX70" i="1"/>
  <c r="CB70" i="1"/>
  <c r="D68" i="1"/>
  <c r="H68" i="1"/>
  <c r="L68" i="1"/>
  <c r="P68" i="1"/>
  <c r="T68" i="1"/>
  <c r="X68" i="1"/>
  <c r="AB68" i="1"/>
  <c r="AF68" i="1"/>
  <c r="AJ68" i="1"/>
  <c r="AN68" i="1"/>
  <c r="AR68" i="1"/>
  <c r="AV68" i="1"/>
  <c r="AZ68" i="1"/>
  <c r="BD68" i="1"/>
  <c r="BH68" i="1"/>
  <c r="BL68" i="1"/>
  <c r="BQ68" i="1"/>
  <c r="BU68" i="1"/>
  <c r="BY68" i="1"/>
  <c r="CC68" i="1"/>
  <c r="F65" i="1"/>
  <c r="J65" i="1"/>
  <c r="N65" i="1"/>
  <c r="R65" i="1"/>
  <c r="V65" i="1"/>
  <c r="Z65" i="1"/>
  <c r="AD65" i="1"/>
  <c r="AH65" i="1"/>
  <c r="AL65" i="1"/>
  <c r="AP65" i="1"/>
  <c r="AT65" i="1"/>
  <c r="AX65" i="1"/>
  <c r="BB65" i="1"/>
  <c r="BF65" i="1"/>
  <c r="BJ65" i="1"/>
  <c r="BN65" i="1"/>
  <c r="BR65" i="1"/>
  <c r="BV65" i="1"/>
  <c r="BZ65" i="1"/>
  <c r="C65" i="1"/>
  <c r="G64" i="1"/>
  <c r="K64" i="1"/>
  <c r="D74" i="1"/>
  <c r="H74" i="1"/>
  <c r="L74" i="1"/>
  <c r="P74" i="1"/>
  <c r="T74" i="1"/>
  <c r="X74" i="1"/>
  <c r="AB74" i="1"/>
  <c r="AF74" i="1"/>
  <c r="AJ74" i="1"/>
  <c r="AN74" i="1"/>
  <c r="AR74" i="1"/>
  <c r="C74" i="1"/>
  <c r="F73" i="1"/>
  <c r="J73" i="1"/>
  <c r="N73" i="1"/>
  <c r="R73" i="1"/>
  <c r="V73" i="1"/>
  <c r="Z73" i="1"/>
  <c r="AD73" i="1"/>
  <c r="AH73" i="1"/>
  <c r="AL73" i="1"/>
  <c r="AP73" i="1"/>
  <c r="AT73" i="1"/>
  <c r="E70" i="1"/>
  <c r="I70" i="1"/>
  <c r="M70" i="1"/>
  <c r="Q70" i="1"/>
  <c r="U70" i="1"/>
  <c r="Y70" i="1"/>
  <c r="AC70" i="1"/>
  <c r="AG70" i="1"/>
  <c r="AK70" i="1"/>
  <c r="AO70" i="1"/>
  <c r="AS70" i="1"/>
  <c r="AW70" i="1"/>
  <c r="BA70" i="1"/>
  <c r="BE70" i="1"/>
  <c r="BI70" i="1"/>
  <c r="BM70" i="1"/>
  <c r="BQ70" i="1"/>
  <c r="BU70" i="1"/>
  <c r="BY70" i="1"/>
  <c r="CC70" i="1"/>
  <c r="E68" i="1"/>
  <c r="I68" i="1"/>
  <c r="M68" i="1"/>
  <c r="Q68" i="1"/>
  <c r="U68" i="1"/>
  <c r="Y68" i="1"/>
  <c r="AC68" i="1"/>
  <c r="AG68" i="1"/>
  <c r="AK68" i="1"/>
  <c r="AO68" i="1"/>
  <c r="AS68" i="1"/>
  <c r="AW68" i="1"/>
  <c r="BA68" i="1"/>
  <c r="BE68" i="1"/>
  <c r="BI68" i="1"/>
  <c r="BM68" i="1"/>
  <c r="BR68" i="1"/>
  <c r="BV68" i="1"/>
  <c r="BZ68" i="1"/>
  <c r="C68" i="1"/>
  <c r="G65" i="1"/>
  <c r="K65" i="1"/>
  <c r="O65" i="1"/>
  <c r="S65" i="1"/>
  <c r="W65" i="1"/>
  <c r="AA65" i="1"/>
  <c r="AE65" i="1"/>
  <c r="AI65" i="1"/>
  <c r="AM65" i="1"/>
  <c r="AQ65" i="1"/>
  <c r="AU65" i="1"/>
  <c r="AY65" i="1"/>
  <c r="BC65" i="1"/>
  <c r="BG65" i="1"/>
  <c r="BK65" i="1"/>
  <c r="BO65" i="1"/>
  <c r="BS65" i="1"/>
  <c r="BW65" i="1"/>
  <c r="CA65" i="1"/>
  <c r="D64" i="1"/>
  <c r="H64" i="1"/>
  <c r="L64" i="1"/>
  <c r="E74" i="1"/>
  <c r="I74" i="1"/>
  <c r="M74" i="1"/>
  <c r="Q74" i="1"/>
  <c r="U74" i="1"/>
  <c r="Y74" i="1"/>
  <c r="AC74" i="1"/>
  <c r="AG74" i="1"/>
  <c r="AK74" i="1"/>
  <c r="AO74" i="1"/>
  <c r="AS74" i="1"/>
  <c r="AV73" i="1"/>
  <c r="G73" i="1"/>
  <c r="K73" i="1"/>
  <c r="O73" i="1"/>
  <c r="S73" i="1"/>
  <c r="W73" i="1"/>
  <c r="AA73" i="1"/>
  <c r="AE73" i="1"/>
  <c r="AI73" i="1"/>
  <c r="AM73" i="1"/>
  <c r="AQ73" i="1"/>
  <c r="AU73" i="1"/>
  <c r="F70" i="1"/>
  <c r="J70" i="1"/>
  <c r="N70" i="1"/>
  <c r="R70" i="1"/>
  <c r="V70" i="1"/>
  <c r="Z70" i="1"/>
  <c r="AD70" i="1"/>
  <c r="AH70" i="1"/>
  <c r="AL70" i="1"/>
  <c r="AP70" i="1"/>
  <c r="AT70" i="1"/>
  <c r="AX70" i="1"/>
  <c r="BB70" i="1"/>
  <c r="BF70" i="1"/>
  <c r="BJ70" i="1"/>
  <c r="BN70" i="1"/>
  <c r="BR70" i="1"/>
  <c r="BV70" i="1"/>
  <c r="BZ70" i="1"/>
  <c r="C70" i="1"/>
  <c r="F68" i="1"/>
  <c r="J68" i="1"/>
  <c r="N68" i="1"/>
  <c r="R68" i="1"/>
  <c r="V68" i="1"/>
  <c r="Z68" i="1"/>
  <c r="AD68" i="1"/>
  <c r="AH68" i="1"/>
  <c r="AL68" i="1"/>
  <c r="AP68" i="1"/>
  <c r="AT68" i="1"/>
  <c r="AX68" i="1"/>
  <c r="BB68" i="1"/>
  <c r="BF68" i="1"/>
  <c r="BJ68" i="1"/>
  <c r="BO68" i="1"/>
  <c r="BS68" i="1"/>
  <c r="BW68" i="1"/>
  <c r="CA68" i="1"/>
  <c r="D65" i="1"/>
  <c r="H65" i="1"/>
  <c r="L65" i="1"/>
  <c r="P65" i="1"/>
  <c r="T65" i="1"/>
  <c r="X65" i="1"/>
  <c r="AB65" i="1"/>
  <c r="AF65" i="1"/>
  <c r="AJ65" i="1"/>
  <c r="AN65" i="1"/>
  <c r="AR65" i="1"/>
  <c r="AV65" i="1"/>
  <c r="AZ65" i="1"/>
  <c r="BD65" i="1"/>
  <c r="BH65" i="1"/>
  <c r="BL65" i="1"/>
  <c r="BP65" i="1"/>
  <c r="BT65" i="1"/>
  <c r="BX65" i="1"/>
  <c r="CB65" i="1"/>
  <c r="E64" i="1"/>
  <c r="F74" i="1"/>
  <c r="J74" i="1"/>
  <c r="N74" i="1"/>
  <c r="R74" i="1"/>
  <c r="V74" i="1"/>
  <c r="Z74" i="1"/>
  <c r="AD74" i="1"/>
  <c r="AH74" i="1"/>
  <c r="AL74" i="1"/>
  <c r="AP74" i="1"/>
  <c r="AT74" i="1"/>
  <c r="D73" i="1"/>
  <c r="H73" i="1"/>
  <c r="L73" i="1"/>
  <c r="P73" i="1"/>
  <c r="T73" i="1"/>
  <c r="X73" i="1"/>
  <c r="AB73" i="1"/>
  <c r="AF73" i="1"/>
  <c r="AJ73" i="1"/>
  <c r="AN73" i="1"/>
  <c r="AR73" i="1"/>
  <c r="C73" i="1"/>
  <c r="G70" i="1"/>
  <c r="K70" i="1"/>
  <c r="O70" i="1"/>
  <c r="S70" i="1"/>
  <c r="W70" i="1"/>
  <c r="AA70" i="1"/>
  <c r="AE70" i="1"/>
  <c r="AI70" i="1"/>
  <c r="AM70" i="1"/>
  <c r="AQ70" i="1"/>
  <c r="AU70" i="1"/>
  <c r="AY70" i="1"/>
  <c r="BC70" i="1"/>
  <c r="BG70" i="1"/>
  <c r="BK70" i="1"/>
  <c r="BO70" i="1"/>
  <c r="BS70" i="1"/>
  <c r="BW70" i="1"/>
  <c r="CA70" i="1"/>
  <c r="G68" i="1"/>
  <c r="K68" i="1"/>
  <c r="O68" i="1"/>
  <c r="S68" i="1"/>
  <c r="W68" i="1"/>
  <c r="AA68" i="1"/>
  <c r="AE68" i="1"/>
  <c r="AI68" i="1"/>
  <c r="AM68" i="1"/>
  <c r="AQ68" i="1"/>
  <c r="AU68" i="1"/>
  <c r="AY68" i="1"/>
  <c r="BC68" i="1"/>
  <c r="BG68" i="1"/>
  <c r="BK68" i="1"/>
  <c r="BP68" i="1"/>
  <c r="BT68" i="1"/>
  <c r="BX68" i="1"/>
  <c r="CB68" i="1"/>
  <c r="E65" i="1"/>
  <c r="I65" i="1"/>
  <c r="M65" i="1"/>
  <c r="Q65" i="1"/>
  <c r="U65" i="1"/>
  <c r="Y65" i="1"/>
  <c r="AC65" i="1"/>
  <c r="AG65" i="1"/>
  <c r="AK65" i="1"/>
  <c r="AO65" i="1"/>
  <c r="AS65" i="1"/>
  <c r="AW65" i="1"/>
  <c r="BA65" i="1"/>
  <c r="BE65" i="1"/>
  <c r="BI65" i="1"/>
  <c r="BM65" i="1"/>
  <c r="BQ65" i="1"/>
  <c r="BU65" i="1"/>
  <c r="BY65" i="1"/>
  <c r="CC65" i="1"/>
  <c r="F64" i="1"/>
  <c r="CC63" i="1"/>
  <c r="BY63" i="1"/>
  <c r="BU63" i="1"/>
  <c r="BQ63" i="1"/>
  <c r="BL63" i="1"/>
  <c r="BH63" i="1"/>
  <c r="BD63" i="1"/>
  <c r="AZ63" i="1"/>
  <c r="AV63" i="1"/>
  <c r="AR63" i="1"/>
  <c r="AN63" i="1"/>
  <c r="AJ63" i="1"/>
  <c r="AF63" i="1"/>
  <c r="AB63" i="1"/>
  <c r="X63" i="1"/>
  <c r="T63" i="1"/>
  <c r="P63" i="1"/>
  <c r="L63" i="1"/>
  <c r="H63" i="1"/>
  <c r="D63" i="1"/>
  <c r="CB64" i="1"/>
  <c r="BX64" i="1"/>
  <c r="BT64" i="1"/>
  <c r="BP64" i="1"/>
  <c r="BK64" i="1"/>
  <c r="BG64" i="1"/>
  <c r="BC64" i="1"/>
  <c r="AY64" i="1"/>
  <c r="AU64" i="1"/>
  <c r="AQ64" i="1"/>
  <c r="AM64" i="1"/>
  <c r="AI64" i="1"/>
  <c r="AE64" i="1"/>
  <c r="AA64" i="1"/>
  <c r="W64" i="1"/>
  <c r="S64" i="1"/>
  <c r="O64" i="1"/>
  <c r="I64" i="1"/>
  <c r="O817" i="10"/>
  <c r="K817" i="10"/>
  <c r="J817" i="10"/>
  <c r="H817" i="10"/>
  <c r="G817" i="10"/>
  <c r="F817" i="10"/>
  <c r="E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C812" i="10"/>
  <c r="A812" i="10"/>
  <c r="T811" i="10"/>
  <c r="S811" i="10"/>
  <c r="R811" i="10"/>
  <c r="Q811" i="10"/>
  <c r="P811" i="10"/>
  <c r="C811" i="10"/>
  <c r="A811" i="10"/>
  <c r="T810" i="10"/>
  <c r="S810" i="10"/>
  <c r="R810" i="10"/>
  <c r="Q810" i="10"/>
  <c r="P810" i="10"/>
  <c r="C810" i="10"/>
  <c r="A810" i="10"/>
  <c r="T809" i="10"/>
  <c r="S809" i="10"/>
  <c r="R809" i="10"/>
  <c r="Q809" i="10"/>
  <c r="P809" i="10"/>
  <c r="C809" i="10"/>
  <c r="A809" i="10"/>
  <c r="T808" i="10"/>
  <c r="S808" i="10"/>
  <c r="R808" i="10"/>
  <c r="Q808" i="10"/>
  <c r="P808" i="10"/>
  <c r="C808" i="10"/>
  <c r="A808" i="10"/>
  <c r="T807" i="10"/>
  <c r="S807" i="10"/>
  <c r="R807" i="10"/>
  <c r="Q807" i="10"/>
  <c r="P807" i="10"/>
  <c r="C807" i="10"/>
  <c r="A807" i="10"/>
  <c r="T806" i="10"/>
  <c r="S806" i="10"/>
  <c r="R806" i="10"/>
  <c r="Q806" i="10"/>
  <c r="P806" i="10"/>
  <c r="C806" i="10"/>
  <c r="A806" i="10"/>
  <c r="T805" i="10"/>
  <c r="S805" i="10"/>
  <c r="R805" i="10"/>
  <c r="Q805" i="10"/>
  <c r="P805" i="10"/>
  <c r="C805" i="10"/>
  <c r="A805" i="10"/>
  <c r="T804" i="10"/>
  <c r="S804" i="10"/>
  <c r="R804" i="10"/>
  <c r="Q804" i="10"/>
  <c r="P804" i="10"/>
  <c r="C804" i="10"/>
  <c r="A804" i="10"/>
  <c r="T803" i="10"/>
  <c r="S803" i="10"/>
  <c r="R803" i="10"/>
  <c r="Q803" i="10"/>
  <c r="P803" i="10"/>
  <c r="C803" i="10"/>
  <c r="A803" i="10"/>
  <c r="T802" i="10"/>
  <c r="S802" i="10"/>
  <c r="R802" i="10"/>
  <c r="Q802" i="10"/>
  <c r="P802" i="10"/>
  <c r="C802" i="10"/>
  <c r="A802" i="10"/>
  <c r="T801" i="10"/>
  <c r="S801" i="10"/>
  <c r="R801" i="10"/>
  <c r="Q801" i="10"/>
  <c r="P801" i="10"/>
  <c r="C801" i="10"/>
  <c r="A801" i="10"/>
  <c r="T800" i="10"/>
  <c r="S800" i="10"/>
  <c r="R800" i="10"/>
  <c r="Q800" i="10"/>
  <c r="P800" i="10"/>
  <c r="C800" i="10"/>
  <c r="A800" i="10"/>
  <c r="T799" i="10"/>
  <c r="S799" i="10"/>
  <c r="R799" i="10"/>
  <c r="Q799" i="10"/>
  <c r="P799" i="10"/>
  <c r="C799" i="10"/>
  <c r="A799" i="10"/>
  <c r="T798" i="10"/>
  <c r="S798" i="10"/>
  <c r="R798" i="10"/>
  <c r="Q798" i="10"/>
  <c r="P798" i="10"/>
  <c r="C798" i="10"/>
  <c r="A798" i="10"/>
  <c r="T797" i="10"/>
  <c r="S797" i="10"/>
  <c r="R797" i="10"/>
  <c r="Q797" i="10"/>
  <c r="P797" i="10"/>
  <c r="C797" i="10"/>
  <c r="A797" i="10"/>
  <c r="T796" i="10"/>
  <c r="S796" i="10"/>
  <c r="R796" i="10"/>
  <c r="Q796" i="10"/>
  <c r="P796" i="10"/>
  <c r="C796" i="10"/>
  <c r="A796" i="10"/>
  <c r="T795" i="10"/>
  <c r="S795" i="10"/>
  <c r="R795" i="10"/>
  <c r="Q795" i="10"/>
  <c r="P795" i="10"/>
  <c r="C795" i="10"/>
  <c r="A795" i="10"/>
  <c r="T794" i="10"/>
  <c r="S794" i="10"/>
  <c r="R794" i="10"/>
  <c r="Q794" i="10"/>
  <c r="P794" i="10"/>
  <c r="C794" i="10"/>
  <c r="A794" i="10"/>
  <c r="T793" i="10"/>
  <c r="S793" i="10"/>
  <c r="R793" i="10"/>
  <c r="Q793" i="10"/>
  <c r="P793" i="10"/>
  <c r="C793" i="10"/>
  <c r="A793" i="10"/>
  <c r="T792" i="10"/>
  <c r="S792" i="10"/>
  <c r="R792" i="10"/>
  <c r="Q792" i="10"/>
  <c r="P792" i="10"/>
  <c r="C792" i="10"/>
  <c r="A792" i="10"/>
  <c r="T791" i="10"/>
  <c r="S791" i="10"/>
  <c r="R791" i="10"/>
  <c r="Q791" i="10"/>
  <c r="P791" i="10"/>
  <c r="C791" i="10"/>
  <c r="A791" i="10"/>
  <c r="T790" i="10"/>
  <c r="S790" i="10"/>
  <c r="R790" i="10"/>
  <c r="Q790" i="10"/>
  <c r="P790" i="10"/>
  <c r="C790" i="10"/>
  <c r="A790" i="10"/>
  <c r="T789" i="10"/>
  <c r="S789" i="10"/>
  <c r="R789" i="10"/>
  <c r="Q789" i="10"/>
  <c r="P789" i="10"/>
  <c r="C789" i="10"/>
  <c r="A789" i="10"/>
  <c r="T788" i="10"/>
  <c r="S788" i="10"/>
  <c r="R788" i="10"/>
  <c r="Q788" i="10"/>
  <c r="P788" i="10"/>
  <c r="C788" i="10"/>
  <c r="B788" i="10"/>
  <c r="A788" i="10"/>
  <c r="T787" i="10"/>
  <c r="S787" i="10"/>
  <c r="R787" i="10"/>
  <c r="Q787" i="10"/>
  <c r="P787" i="10"/>
  <c r="C787" i="10"/>
  <c r="A787" i="10"/>
  <c r="T786" i="10"/>
  <c r="S786" i="10"/>
  <c r="R786" i="10"/>
  <c r="Q786" i="10"/>
  <c r="P786" i="10"/>
  <c r="C786" i="10"/>
  <c r="A786" i="10"/>
  <c r="T785" i="10"/>
  <c r="S785" i="10"/>
  <c r="R785" i="10"/>
  <c r="Q785" i="10"/>
  <c r="P785" i="10"/>
  <c r="C785" i="10"/>
  <c r="A785" i="10"/>
  <c r="T784" i="10"/>
  <c r="S784" i="10"/>
  <c r="R784" i="10"/>
  <c r="Q784" i="10"/>
  <c r="P784" i="10"/>
  <c r="C784" i="10"/>
  <c r="B784" i="10"/>
  <c r="A784" i="10"/>
  <c r="T783" i="10"/>
  <c r="S783" i="10"/>
  <c r="R783" i="10"/>
  <c r="Q783" i="10"/>
  <c r="P783" i="10"/>
  <c r="C783" i="10"/>
  <c r="B783" i="10"/>
  <c r="A783" i="10"/>
  <c r="T782" i="10"/>
  <c r="S782" i="10"/>
  <c r="R782" i="10"/>
  <c r="Q782" i="10"/>
  <c r="P782" i="10"/>
  <c r="C782" i="10"/>
  <c r="B782" i="10"/>
  <c r="A782" i="10"/>
  <c r="T781" i="10"/>
  <c r="S781" i="10"/>
  <c r="R781" i="10"/>
  <c r="Q781" i="10"/>
  <c r="P781" i="10"/>
  <c r="C781" i="10"/>
  <c r="A781" i="10"/>
  <c r="T780" i="10"/>
  <c r="S780" i="10"/>
  <c r="R780" i="10"/>
  <c r="Q780" i="10"/>
  <c r="P780" i="10"/>
  <c r="C780" i="10"/>
  <c r="A780" i="10"/>
  <c r="S779" i="10"/>
  <c r="R779" i="10"/>
  <c r="Q779" i="10"/>
  <c r="P779" i="10"/>
  <c r="C779" i="10"/>
  <c r="A779" i="10"/>
  <c r="T778" i="10"/>
  <c r="S778" i="10"/>
  <c r="R778" i="10"/>
  <c r="Q778" i="10"/>
  <c r="P778" i="10"/>
  <c r="C778" i="10"/>
  <c r="B778" i="10"/>
  <c r="A778" i="10"/>
  <c r="T777" i="10"/>
  <c r="S777" i="10"/>
  <c r="R777" i="10"/>
  <c r="Q777" i="10"/>
  <c r="P777" i="10"/>
  <c r="C777" i="10"/>
  <c r="B777" i="10"/>
  <c r="A777" i="10"/>
  <c r="T776" i="10"/>
  <c r="S776" i="10"/>
  <c r="R776" i="10"/>
  <c r="Q776" i="10"/>
  <c r="P776" i="10"/>
  <c r="C776" i="10"/>
  <c r="B776" i="10"/>
  <c r="A776" i="10"/>
  <c r="T775" i="10"/>
  <c r="S775" i="10"/>
  <c r="R775" i="10"/>
  <c r="Q775" i="10"/>
  <c r="P775" i="10"/>
  <c r="C775" i="10"/>
  <c r="B775" i="10"/>
  <c r="A775" i="10"/>
  <c r="T774" i="10"/>
  <c r="S774" i="10"/>
  <c r="R774" i="10"/>
  <c r="Q774" i="10"/>
  <c r="P774" i="10"/>
  <c r="C774" i="10"/>
  <c r="B774" i="10"/>
  <c r="A774" i="10"/>
  <c r="T773" i="10"/>
  <c r="S773" i="10"/>
  <c r="R773" i="10"/>
  <c r="Q773" i="10"/>
  <c r="P773" i="10"/>
  <c r="C773" i="10"/>
  <c r="B773" i="10"/>
  <c r="A773" i="10"/>
  <c r="T772" i="10"/>
  <c r="S772" i="10"/>
  <c r="R772" i="10"/>
  <c r="Q772" i="10"/>
  <c r="P772" i="10"/>
  <c r="C772" i="10"/>
  <c r="B772" i="10"/>
  <c r="A772" i="10"/>
  <c r="T771" i="10"/>
  <c r="S771" i="10"/>
  <c r="R771" i="10"/>
  <c r="Q771" i="10"/>
  <c r="P771" i="10"/>
  <c r="C771" i="10"/>
  <c r="B771" i="10"/>
  <c r="A771" i="10"/>
  <c r="T770" i="10"/>
  <c r="S770" i="10"/>
  <c r="R770" i="10"/>
  <c r="Q770" i="10"/>
  <c r="P770" i="10"/>
  <c r="C770" i="10"/>
  <c r="B770" i="10"/>
  <c r="A770" i="10"/>
  <c r="T769" i="10"/>
  <c r="S769" i="10"/>
  <c r="R769" i="10"/>
  <c r="Q769" i="10"/>
  <c r="P769" i="10"/>
  <c r="C769" i="10"/>
  <c r="B769" i="10"/>
  <c r="A769" i="10"/>
  <c r="T768" i="10"/>
  <c r="S768" i="10"/>
  <c r="R768" i="10"/>
  <c r="Q768" i="10"/>
  <c r="P768" i="10"/>
  <c r="C768" i="10"/>
  <c r="B768" i="10"/>
  <c r="A768" i="10"/>
  <c r="T767" i="10"/>
  <c r="S767" i="10"/>
  <c r="R767" i="10"/>
  <c r="Q767" i="10"/>
  <c r="P767" i="10"/>
  <c r="C767" i="10"/>
  <c r="B767" i="10"/>
  <c r="A767" i="10"/>
  <c r="T766" i="10"/>
  <c r="S766" i="10"/>
  <c r="R766" i="10"/>
  <c r="Q766" i="10"/>
  <c r="P766" i="10"/>
  <c r="C766" i="10"/>
  <c r="B766" i="10"/>
  <c r="A766" i="10"/>
  <c r="T765" i="10"/>
  <c r="S765" i="10"/>
  <c r="R765" i="10"/>
  <c r="Q765" i="10"/>
  <c r="P765" i="10"/>
  <c r="C765" i="10"/>
  <c r="B765" i="10"/>
  <c r="A765" i="10"/>
  <c r="T764" i="10"/>
  <c r="S764" i="10"/>
  <c r="R764" i="10"/>
  <c r="Q764" i="10"/>
  <c r="P764" i="10"/>
  <c r="C764" i="10"/>
  <c r="B764" i="10"/>
  <c r="A764" i="10"/>
  <c r="T763" i="10"/>
  <c r="S763" i="10"/>
  <c r="R763" i="10"/>
  <c r="Q763" i="10"/>
  <c r="P763" i="10"/>
  <c r="C763" i="10"/>
  <c r="B763" i="10"/>
  <c r="A763" i="10"/>
  <c r="T762" i="10"/>
  <c r="S762" i="10"/>
  <c r="R762" i="10"/>
  <c r="Q762" i="10"/>
  <c r="P762" i="10"/>
  <c r="C762" i="10"/>
  <c r="B762" i="10"/>
  <c r="A762" i="10"/>
  <c r="T761" i="10"/>
  <c r="S761" i="10"/>
  <c r="R761" i="10"/>
  <c r="Q761" i="10"/>
  <c r="P761" i="10"/>
  <c r="C761" i="10"/>
  <c r="B761" i="10"/>
  <c r="A761" i="10"/>
  <c r="T760" i="10"/>
  <c r="S760" i="10"/>
  <c r="R760" i="10"/>
  <c r="Q760" i="10"/>
  <c r="P760" i="10"/>
  <c r="C760" i="10"/>
  <c r="B760" i="10"/>
  <c r="A760" i="10"/>
  <c r="T759" i="10"/>
  <c r="S759" i="10"/>
  <c r="R759" i="10"/>
  <c r="Q759" i="10"/>
  <c r="P759" i="10"/>
  <c r="C759" i="10"/>
  <c r="A759" i="10"/>
  <c r="T758" i="10"/>
  <c r="S758" i="10"/>
  <c r="R758" i="10"/>
  <c r="Q758" i="10"/>
  <c r="P758" i="10"/>
  <c r="C758" i="10"/>
  <c r="B758" i="10"/>
  <c r="A758" i="10"/>
  <c r="T757" i="10"/>
  <c r="S757" i="10"/>
  <c r="R757" i="10"/>
  <c r="Q757" i="10"/>
  <c r="P757" i="10"/>
  <c r="C757" i="10"/>
  <c r="B757" i="10"/>
  <c r="A757" i="10"/>
  <c r="T756" i="10"/>
  <c r="S756" i="10"/>
  <c r="R756" i="10"/>
  <c r="Q756" i="10"/>
  <c r="P756" i="10"/>
  <c r="C756" i="10"/>
  <c r="B756" i="10"/>
  <c r="A756" i="10"/>
  <c r="T755" i="10"/>
  <c r="S755" i="10"/>
  <c r="R755" i="10"/>
  <c r="Q755" i="10"/>
  <c r="P755" i="10"/>
  <c r="C755" i="10"/>
  <c r="B755" i="10"/>
  <c r="A755" i="10"/>
  <c r="T754" i="10"/>
  <c r="S754" i="10"/>
  <c r="R754" i="10"/>
  <c r="Q754" i="10"/>
  <c r="P754" i="10"/>
  <c r="C754" i="10"/>
  <c r="B754" i="10"/>
  <c r="A754" i="10"/>
  <c r="T753" i="10"/>
  <c r="S753" i="10"/>
  <c r="R753" i="10"/>
  <c r="Q753" i="10"/>
  <c r="P753" i="10"/>
  <c r="C753" i="10"/>
  <c r="B753" i="10"/>
  <c r="A753" i="10"/>
  <c r="T752" i="10"/>
  <c r="S752" i="10"/>
  <c r="R752" i="10"/>
  <c r="Q752" i="10"/>
  <c r="P752" i="10"/>
  <c r="C752" i="10"/>
  <c r="B752" i="10"/>
  <c r="A752" i="10"/>
  <c r="T751" i="10"/>
  <c r="S751" i="10"/>
  <c r="R751" i="10"/>
  <c r="Q751" i="10"/>
  <c r="P751" i="10"/>
  <c r="C751" i="10"/>
  <c r="A751" i="10"/>
  <c r="T750" i="10"/>
  <c r="S750" i="10"/>
  <c r="R750" i="10"/>
  <c r="Q750" i="10"/>
  <c r="P750" i="10"/>
  <c r="C750" i="10"/>
  <c r="A750" i="10"/>
  <c r="T749" i="10"/>
  <c r="S749" i="10"/>
  <c r="R749" i="10"/>
  <c r="Q749" i="10"/>
  <c r="P749" i="10"/>
  <c r="C749" i="10"/>
  <c r="B749" i="10"/>
  <c r="A749" i="10"/>
  <c r="T748" i="10"/>
  <c r="S748" i="10"/>
  <c r="R748" i="10"/>
  <c r="Q748" i="10"/>
  <c r="P748" i="10"/>
  <c r="C748" i="10"/>
  <c r="B748" i="10"/>
  <c r="A748" i="10"/>
  <c r="T747" i="10"/>
  <c r="S747" i="10"/>
  <c r="R747" i="10"/>
  <c r="Q747" i="10"/>
  <c r="P747" i="10"/>
  <c r="C747" i="10"/>
  <c r="B747" i="10"/>
  <c r="A747" i="10"/>
  <c r="T746" i="10"/>
  <c r="S746" i="10"/>
  <c r="R746" i="10"/>
  <c r="Q746" i="10"/>
  <c r="P746" i="10"/>
  <c r="C746" i="10"/>
  <c r="B746" i="10"/>
  <c r="A746" i="10"/>
  <c r="T745" i="10"/>
  <c r="S745" i="10"/>
  <c r="R745" i="10"/>
  <c r="Q745" i="10"/>
  <c r="P745" i="10"/>
  <c r="C745" i="10"/>
  <c r="B745" i="10"/>
  <c r="A745" i="10"/>
  <c r="T744" i="10"/>
  <c r="S744" i="10"/>
  <c r="R744" i="10"/>
  <c r="Q744" i="10"/>
  <c r="P744" i="10"/>
  <c r="C744" i="10"/>
  <c r="B744" i="10"/>
  <c r="A744" i="10"/>
  <c r="T743" i="10"/>
  <c r="S743" i="10"/>
  <c r="R743" i="10"/>
  <c r="Q743" i="10"/>
  <c r="P743" i="10"/>
  <c r="C743" i="10"/>
  <c r="B743" i="10"/>
  <c r="A743" i="10"/>
  <c r="T742" i="10"/>
  <c r="S742" i="10"/>
  <c r="R742" i="10"/>
  <c r="Q742" i="10"/>
  <c r="P742" i="10"/>
  <c r="C742" i="10"/>
  <c r="B742" i="10"/>
  <c r="A742" i="10"/>
  <c r="T741" i="10"/>
  <c r="S741" i="10"/>
  <c r="R741" i="10"/>
  <c r="Q741" i="10"/>
  <c r="P741" i="10"/>
  <c r="C741" i="10"/>
  <c r="B741" i="10"/>
  <c r="A741" i="10"/>
  <c r="T740" i="10"/>
  <c r="S740" i="10"/>
  <c r="R740" i="10"/>
  <c r="Q740" i="10"/>
  <c r="P740" i="10"/>
  <c r="C740" i="10"/>
  <c r="B740" i="10"/>
  <c r="A740" i="10"/>
  <c r="T739" i="10"/>
  <c r="S739" i="10"/>
  <c r="R739" i="10"/>
  <c r="Q739" i="10"/>
  <c r="P739" i="10"/>
  <c r="C739" i="10"/>
  <c r="B739" i="10"/>
  <c r="A739" i="10"/>
  <c r="T738" i="10"/>
  <c r="S738" i="10"/>
  <c r="R738" i="10"/>
  <c r="Q738" i="10"/>
  <c r="P738" i="10"/>
  <c r="C738" i="10"/>
  <c r="B738" i="10"/>
  <c r="A738" i="10"/>
  <c r="T737" i="10"/>
  <c r="S737" i="10"/>
  <c r="R737" i="10"/>
  <c r="Q737" i="10"/>
  <c r="P737" i="10"/>
  <c r="C737" i="10"/>
  <c r="B737" i="10"/>
  <c r="A737" i="10"/>
  <c r="T736" i="10"/>
  <c r="S736" i="10"/>
  <c r="R736" i="10"/>
  <c r="P736" i="10"/>
  <c r="L736" i="10"/>
  <c r="C736" i="10"/>
  <c r="A736" i="10"/>
  <c r="T735" i="10"/>
  <c r="S735" i="10"/>
  <c r="R735" i="10"/>
  <c r="Q735" i="10"/>
  <c r="P735" i="10"/>
  <c r="C735" i="10"/>
  <c r="B735" i="10"/>
  <c r="A735" i="10"/>
  <c r="T734" i="10"/>
  <c r="S734" i="10"/>
  <c r="R734" i="10"/>
  <c r="Q734" i="10"/>
  <c r="P734" i="10"/>
  <c r="C734" i="10"/>
  <c r="B734" i="10"/>
  <c r="A734" i="10"/>
  <c r="CF730" i="10"/>
  <c r="CE730" i="10"/>
  <c r="CD730" i="10"/>
  <c r="CB730" i="10"/>
  <c r="CA730" i="10"/>
  <c r="BY730" i="10"/>
  <c r="BX730" i="10"/>
  <c r="BW730" i="10"/>
  <c r="BU730" i="10"/>
  <c r="BT730" i="10"/>
  <c r="BS730" i="10"/>
  <c r="BR730" i="10"/>
  <c r="BP730" i="10"/>
  <c r="BM730" i="10"/>
  <c r="BJ730" i="10"/>
  <c r="BF730" i="10"/>
  <c r="BE730" i="10"/>
  <c r="BB730" i="10"/>
  <c r="BA730" i="10"/>
  <c r="AZ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I726" i="10"/>
  <c r="AF726" i="10"/>
  <c r="AE726" i="10"/>
  <c r="AD726" i="10"/>
  <c r="AC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A722" i="10"/>
  <c r="BZ722" i="10"/>
  <c r="BV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P722" i="10"/>
  <c r="AO722" i="10"/>
  <c r="AN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Q722" i="10"/>
  <c r="P722" i="10"/>
  <c r="O722" i="10"/>
  <c r="N722" i="10"/>
  <c r="M722" i="10"/>
  <c r="L722" i="10"/>
  <c r="I722" i="10"/>
  <c r="C722" i="10"/>
  <c r="B722" i="10"/>
  <c r="A722" i="10"/>
  <c r="C615" i="10"/>
  <c r="F550" i="10"/>
  <c r="E550" i="10"/>
  <c r="E546" i="10"/>
  <c r="F546" i="10"/>
  <c r="F545" i="10"/>
  <c r="E545" i="10"/>
  <c r="E544" i="10"/>
  <c r="F540" i="10"/>
  <c r="E540" i="10"/>
  <c r="H540" i="10"/>
  <c r="F539" i="10"/>
  <c r="E539" i="10"/>
  <c r="H539" i="10"/>
  <c r="H538" i="10"/>
  <c r="F538" i="10"/>
  <c r="E538" i="10"/>
  <c r="H537" i="10"/>
  <c r="E537" i="10"/>
  <c r="F537" i="10"/>
  <c r="F536" i="10"/>
  <c r="E536" i="10"/>
  <c r="H536" i="10"/>
  <c r="E535" i="10"/>
  <c r="H534" i="10"/>
  <c r="E534" i="10"/>
  <c r="F534" i="10"/>
  <c r="H533" i="10"/>
  <c r="E533" i="10"/>
  <c r="F533" i="10"/>
  <c r="E532" i="10"/>
  <c r="F531" i="10"/>
  <c r="E531" i="10"/>
  <c r="E530" i="10"/>
  <c r="F530" i="10"/>
  <c r="E529" i="10"/>
  <c r="E528" i="10"/>
  <c r="H528" i="10"/>
  <c r="F527" i="10"/>
  <c r="E527" i="10"/>
  <c r="H527" i="10"/>
  <c r="E526" i="10"/>
  <c r="F526" i="10"/>
  <c r="H525" i="10"/>
  <c r="F525" i="10"/>
  <c r="E525" i="10"/>
  <c r="E524" i="10"/>
  <c r="F524" i="10"/>
  <c r="F523" i="10"/>
  <c r="E523" i="10"/>
  <c r="H523" i="10"/>
  <c r="F522" i="10"/>
  <c r="E522" i="10"/>
  <c r="F521" i="10"/>
  <c r="E520" i="10"/>
  <c r="F520" i="10"/>
  <c r="H519" i="10"/>
  <c r="F519" i="10"/>
  <c r="E519" i="10"/>
  <c r="E518" i="10"/>
  <c r="F518" i="10"/>
  <c r="F517" i="10"/>
  <c r="E517" i="10"/>
  <c r="H516" i="10"/>
  <c r="F516" i="10"/>
  <c r="E516" i="10"/>
  <c r="H515" i="10"/>
  <c r="E515" i="10"/>
  <c r="F515" i="10"/>
  <c r="F514" i="10"/>
  <c r="E514" i="10"/>
  <c r="F513" i="10"/>
  <c r="F512" i="10"/>
  <c r="H511" i="10"/>
  <c r="E511" i="10"/>
  <c r="F511" i="10"/>
  <c r="E510" i="10"/>
  <c r="F509" i="10"/>
  <c r="E509" i="10"/>
  <c r="H508" i="10"/>
  <c r="E508" i="10"/>
  <c r="F508" i="10"/>
  <c r="E507" i="10"/>
  <c r="E506" i="10"/>
  <c r="F505" i="10"/>
  <c r="E505" i="10"/>
  <c r="H505" i="10"/>
  <c r="H504" i="10"/>
  <c r="F504" i="10"/>
  <c r="E504" i="10"/>
  <c r="H503" i="10"/>
  <c r="E503" i="10"/>
  <c r="F503" i="10"/>
  <c r="F502" i="10"/>
  <c r="E502" i="10"/>
  <c r="H502" i="10"/>
  <c r="E501" i="10"/>
  <c r="H501" i="10"/>
  <c r="H500" i="10"/>
  <c r="E500" i="10"/>
  <c r="F500" i="10"/>
  <c r="H499" i="10"/>
  <c r="E499" i="10"/>
  <c r="F499" i="10"/>
  <c r="F498" i="10"/>
  <c r="F497" i="10"/>
  <c r="E497" i="10"/>
  <c r="H497" i="10"/>
  <c r="E496" i="10"/>
  <c r="G493" i="10"/>
  <c r="E493" i="10"/>
  <c r="C493" i="10"/>
  <c r="A493" i="10"/>
  <c r="B478" i="10"/>
  <c r="B474" i="10"/>
  <c r="B473" i="10"/>
  <c r="B472" i="10"/>
  <c r="B471" i="10"/>
  <c r="B470" i="10"/>
  <c r="B469" i="10"/>
  <c r="B468" i="10"/>
  <c r="B463" i="10"/>
  <c r="C459" i="10"/>
  <c r="B459" i="10"/>
  <c r="B454" i="10"/>
  <c r="B453" i="10"/>
  <c r="C446" i="10"/>
  <c r="C444" i="10"/>
  <c r="C438" i="10"/>
  <c r="B437" i="10"/>
  <c r="B435" i="10"/>
  <c r="B434" i="10"/>
  <c r="B433" i="10"/>
  <c r="B431" i="10"/>
  <c r="B430" i="10"/>
  <c r="B429" i="10"/>
  <c r="B428" i="10"/>
  <c r="D424" i="10"/>
  <c r="B424" i="10"/>
  <c r="B423" i="10"/>
  <c r="D421" i="10"/>
  <c r="B421" i="10"/>
  <c r="B420" i="10"/>
  <c r="D418" i="10"/>
  <c r="B418" i="10"/>
  <c r="B417" i="10"/>
  <c r="B415" i="10"/>
  <c r="B414" i="10"/>
  <c r="A412" i="10"/>
  <c r="C389" i="10"/>
  <c r="CC730" i="10" s="1"/>
  <c r="C387" i="10"/>
  <c r="B436" i="10" s="1"/>
  <c r="C383" i="10"/>
  <c r="I817" i="10" s="1"/>
  <c r="C378" i="10"/>
  <c r="B427" i="10" s="1"/>
  <c r="C370" i="10"/>
  <c r="C366" i="10"/>
  <c r="BN730" i="10" s="1"/>
  <c r="C364" i="10"/>
  <c r="BL730" i="10" s="1"/>
  <c r="D361" i="10"/>
  <c r="N817" i="10" s="1"/>
  <c r="C360" i="10"/>
  <c r="BK730" i="10" s="1"/>
  <c r="D329" i="10"/>
  <c r="C326" i="10"/>
  <c r="AY730" i="10" s="1"/>
  <c r="D319" i="10"/>
  <c r="C307" i="10"/>
  <c r="AJ730" i="10" s="1"/>
  <c r="D290" i="10"/>
  <c r="D283" i="10"/>
  <c r="C274" i="10"/>
  <c r="V730" i="10" s="1"/>
  <c r="D265" i="10"/>
  <c r="C253" i="10"/>
  <c r="E730" i="10" s="1"/>
  <c r="C234" i="10"/>
  <c r="CB722" i="10" s="1"/>
  <c r="C228" i="10"/>
  <c r="BY722" i="10" s="1"/>
  <c r="C227" i="10"/>
  <c r="BX722" i="10" s="1"/>
  <c r="C226" i="10"/>
  <c r="BW722" i="10" s="1"/>
  <c r="C224" i="10"/>
  <c r="BU722" i="10" s="1"/>
  <c r="C223" i="10"/>
  <c r="BT722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7" i="10" s="1"/>
  <c r="C478" i="10" s="1"/>
  <c r="E211" i="10"/>
  <c r="E210" i="10"/>
  <c r="E209" i="10"/>
  <c r="D204" i="10"/>
  <c r="C203" i="10"/>
  <c r="AQ722" i="10" s="1"/>
  <c r="B202" i="10"/>
  <c r="AM722" i="10" s="1"/>
  <c r="E201" i="10"/>
  <c r="C473" i="10" s="1"/>
  <c r="E200" i="10"/>
  <c r="E199" i="10"/>
  <c r="C472" i="10" s="1"/>
  <c r="E198" i="10"/>
  <c r="C471" i="10" s="1"/>
  <c r="E197" i="10"/>
  <c r="C470" i="10" s="1"/>
  <c r="E196" i="10"/>
  <c r="C469" i="10" s="1"/>
  <c r="B195" i="10"/>
  <c r="R722" i="10" s="1"/>
  <c r="D190" i="10"/>
  <c r="D437" i="10" s="1"/>
  <c r="D186" i="10"/>
  <c r="D436" i="10" s="1"/>
  <c r="C179" i="10"/>
  <c r="K722" i="10" s="1"/>
  <c r="D177" i="10"/>
  <c r="D434" i="10" s="1"/>
  <c r="C176" i="10"/>
  <c r="J722" i="10" s="1"/>
  <c r="C171" i="10"/>
  <c r="H722" i="10" s="1"/>
  <c r="C170" i="10"/>
  <c r="G722" i="10" s="1"/>
  <c r="C169" i="10"/>
  <c r="F722" i="10" s="1"/>
  <c r="C168" i="10"/>
  <c r="E722" i="10" s="1"/>
  <c r="C167" i="10"/>
  <c r="D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C142" i="10"/>
  <c r="B142" i="10"/>
  <c r="AB726" i="10" s="1"/>
  <c r="D141" i="10"/>
  <c r="AK726" i="10" s="1"/>
  <c r="E140" i="10"/>
  <c r="E139" i="10"/>
  <c r="C415" i="10" s="1"/>
  <c r="D138" i="10"/>
  <c r="AH726" i="10" s="1"/>
  <c r="E127" i="10"/>
  <c r="AV80" i="10"/>
  <c r="T779" i="10" s="1"/>
  <c r="CF79" i="10"/>
  <c r="CE79" i="10"/>
  <c r="CE78" i="10"/>
  <c r="E77" i="10"/>
  <c r="CE76" i="10"/>
  <c r="CF76" i="10" s="1"/>
  <c r="AR75" i="10"/>
  <c r="N775" i="10" s="1"/>
  <c r="AO75" i="10"/>
  <c r="N772" i="10" s="1"/>
  <c r="AJ75" i="10"/>
  <c r="N767" i="10" s="1"/>
  <c r="AG75" i="10"/>
  <c r="N764" i="10" s="1"/>
  <c r="AB75" i="10"/>
  <c r="N759" i="10" s="1"/>
  <c r="Y75" i="10"/>
  <c r="N756" i="10" s="1"/>
  <c r="T75" i="10"/>
  <c r="N751" i="10" s="1"/>
  <c r="Q75" i="10"/>
  <c r="N748" i="10" s="1"/>
  <c r="L75" i="10"/>
  <c r="N743" i="10" s="1"/>
  <c r="D75" i="10"/>
  <c r="N735" i="10" s="1"/>
  <c r="AV75" i="10"/>
  <c r="N779" i="10" s="1"/>
  <c r="AN75" i="10"/>
  <c r="N771" i="10" s="1"/>
  <c r="AF75" i="10"/>
  <c r="N763" i="10" s="1"/>
  <c r="X75" i="10"/>
  <c r="N755" i="10" s="1"/>
  <c r="CE74" i="10"/>
  <c r="C464" i="10" s="1"/>
  <c r="O779" i="10"/>
  <c r="O778" i="10"/>
  <c r="O777" i="10"/>
  <c r="O776" i="10"/>
  <c r="O775" i="10"/>
  <c r="O774" i="10"/>
  <c r="O772" i="10"/>
  <c r="O771" i="10"/>
  <c r="O770" i="10"/>
  <c r="O769" i="10"/>
  <c r="O768" i="10"/>
  <c r="O767" i="10"/>
  <c r="O766" i="10"/>
  <c r="O764" i="10"/>
  <c r="O763" i="10"/>
  <c r="O762" i="10"/>
  <c r="O761" i="10"/>
  <c r="O760" i="10"/>
  <c r="O759" i="10"/>
  <c r="O758" i="10"/>
  <c r="O756" i="10"/>
  <c r="O755" i="10"/>
  <c r="O754" i="10"/>
  <c r="O753" i="10"/>
  <c r="O752" i="10"/>
  <c r="O751" i="10"/>
  <c r="O750" i="10"/>
  <c r="O748" i="10"/>
  <c r="O747" i="10"/>
  <c r="O746" i="10"/>
  <c r="O745" i="10"/>
  <c r="O744" i="10"/>
  <c r="O743" i="10"/>
  <c r="O742" i="10"/>
  <c r="O740" i="10"/>
  <c r="O739" i="10"/>
  <c r="O738" i="10"/>
  <c r="O737" i="10"/>
  <c r="O736" i="10"/>
  <c r="O735" i="10"/>
  <c r="O734" i="10"/>
  <c r="CD71" i="10"/>
  <c r="C575" i="10" s="1"/>
  <c r="M812" i="10"/>
  <c r="M811" i="10"/>
  <c r="M810" i="10"/>
  <c r="M809" i="10"/>
  <c r="M808" i="10"/>
  <c r="M807" i="10"/>
  <c r="M806" i="10"/>
  <c r="M805" i="10"/>
  <c r="M804" i="10"/>
  <c r="M803" i="10"/>
  <c r="M802" i="10"/>
  <c r="M801" i="10"/>
  <c r="M800" i="10"/>
  <c r="M799" i="10"/>
  <c r="M798" i="10"/>
  <c r="M797" i="10"/>
  <c r="M796" i="10"/>
  <c r="M795" i="10"/>
  <c r="M794" i="10"/>
  <c r="M793" i="10"/>
  <c r="M792" i="10"/>
  <c r="M791" i="10"/>
  <c r="M790" i="10"/>
  <c r="M789" i="10"/>
  <c r="M788" i="10"/>
  <c r="M787" i="10"/>
  <c r="M786" i="10"/>
  <c r="M785" i="10"/>
  <c r="M784" i="10"/>
  <c r="M783" i="10"/>
  <c r="M782" i="10"/>
  <c r="M781" i="10"/>
  <c r="M780" i="10"/>
  <c r="M779" i="10"/>
  <c r="M778" i="10"/>
  <c r="M777" i="10"/>
  <c r="M776" i="10"/>
  <c r="M775" i="10"/>
  <c r="M774" i="10"/>
  <c r="M773" i="10"/>
  <c r="M772" i="10"/>
  <c r="M771" i="10"/>
  <c r="M770" i="10"/>
  <c r="M769" i="10"/>
  <c r="M768" i="10"/>
  <c r="M767" i="10"/>
  <c r="M766" i="10"/>
  <c r="M765" i="10"/>
  <c r="M764" i="10"/>
  <c r="M763" i="10"/>
  <c r="M762" i="10"/>
  <c r="M761" i="10"/>
  <c r="M760" i="10"/>
  <c r="M759" i="10"/>
  <c r="M758" i="10"/>
  <c r="M757" i="10"/>
  <c r="M756" i="10"/>
  <c r="M755" i="10"/>
  <c r="M754" i="10"/>
  <c r="M753" i="10"/>
  <c r="M752" i="10"/>
  <c r="M751" i="10"/>
  <c r="M750" i="10"/>
  <c r="M749" i="10"/>
  <c r="M748" i="10"/>
  <c r="M747" i="10"/>
  <c r="M746" i="10"/>
  <c r="M745" i="10"/>
  <c r="M744" i="10"/>
  <c r="M743" i="10"/>
  <c r="M742" i="10"/>
  <c r="M741" i="10"/>
  <c r="M740" i="10"/>
  <c r="M739" i="10"/>
  <c r="M738" i="10"/>
  <c r="M737" i="10"/>
  <c r="M736" i="10"/>
  <c r="M735" i="10"/>
  <c r="L812" i="10"/>
  <c r="L811" i="10"/>
  <c r="L810" i="10"/>
  <c r="L809" i="10"/>
  <c r="L808" i="10"/>
  <c r="L807" i="10"/>
  <c r="L806" i="10"/>
  <c r="L805" i="10"/>
  <c r="L804" i="10"/>
  <c r="L803" i="10"/>
  <c r="L802" i="10"/>
  <c r="L801" i="10"/>
  <c r="L800" i="10"/>
  <c r="L799" i="10"/>
  <c r="L798" i="10"/>
  <c r="L797" i="10"/>
  <c r="L796" i="10"/>
  <c r="L795" i="10"/>
  <c r="L794" i="10"/>
  <c r="L793" i="10"/>
  <c r="L792" i="10"/>
  <c r="L791" i="10"/>
  <c r="L790" i="10"/>
  <c r="L789" i="10"/>
  <c r="L788" i="10"/>
  <c r="L787" i="10"/>
  <c r="L786" i="10"/>
  <c r="L785" i="10"/>
  <c r="L784" i="10"/>
  <c r="L783" i="10"/>
  <c r="L782" i="10"/>
  <c r="L781" i="10"/>
  <c r="L780" i="10"/>
  <c r="L779" i="10"/>
  <c r="L778" i="10"/>
  <c r="L777" i="10"/>
  <c r="L776" i="10"/>
  <c r="L775" i="10"/>
  <c r="L774" i="10"/>
  <c r="L773" i="10"/>
  <c r="L772" i="10"/>
  <c r="L771" i="10"/>
  <c r="L770" i="10"/>
  <c r="L769" i="10"/>
  <c r="L768" i="10"/>
  <c r="L767" i="10"/>
  <c r="L766" i="10"/>
  <c r="L765" i="10"/>
  <c r="L764" i="10"/>
  <c r="L763" i="10"/>
  <c r="L762" i="10"/>
  <c r="L761" i="10"/>
  <c r="L760" i="10"/>
  <c r="L759" i="10"/>
  <c r="L758" i="10"/>
  <c r="L757" i="10"/>
  <c r="L756" i="10"/>
  <c r="L755" i="10"/>
  <c r="L754" i="10"/>
  <c r="L753" i="10"/>
  <c r="L752" i="10"/>
  <c r="L751" i="10"/>
  <c r="L750" i="10"/>
  <c r="L749" i="10"/>
  <c r="L748" i="10"/>
  <c r="L747" i="10"/>
  <c r="L746" i="10"/>
  <c r="L745" i="10"/>
  <c r="L744" i="10"/>
  <c r="L743" i="10"/>
  <c r="L742" i="10"/>
  <c r="L741" i="10"/>
  <c r="L740" i="10"/>
  <c r="L739" i="10"/>
  <c r="L738" i="10"/>
  <c r="L737" i="10"/>
  <c r="L735" i="10"/>
  <c r="K812" i="10"/>
  <c r="K811" i="10"/>
  <c r="K810" i="10"/>
  <c r="K809" i="10"/>
  <c r="K808" i="10"/>
  <c r="K807" i="10"/>
  <c r="K806" i="10"/>
  <c r="K805" i="10"/>
  <c r="K804" i="10"/>
  <c r="K803" i="10"/>
  <c r="K802" i="10"/>
  <c r="K801" i="10"/>
  <c r="K800" i="10"/>
  <c r="K799" i="10"/>
  <c r="K798" i="10"/>
  <c r="K797" i="10"/>
  <c r="K796" i="10"/>
  <c r="K795" i="10"/>
  <c r="K794" i="10"/>
  <c r="K793" i="10"/>
  <c r="K792" i="10"/>
  <c r="K791" i="10"/>
  <c r="K790" i="10"/>
  <c r="K789" i="10"/>
  <c r="K788" i="10"/>
  <c r="K787" i="10"/>
  <c r="K786" i="10"/>
  <c r="K785" i="10"/>
  <c r="K784" i="10"/>
  <c r="K783" i="10"/>
  <c r="K782" i="10"/>
  <c r="K781" i="10"/>
  <c r="K780" i="10"/>
  <c r="K779" i="10"/>
  <c r="K778" i="10"/>
  <c r="K777" i="10"/>
  <c r="K776" i="10"/>
  <c r="K775" i="10"/>
  <c r="K774" i="10"/>
  <c r="K773" i="10"/>
  <c r="K772" i="10"/>
  <c r="K771" i="10"/>
  <c r="K770" i="10"/>
  <c r="K769" i="10"/>
  <c r="K768" i="10"/>
  <c r="K767" i="10"/>
  <c r="K766" i="10"/>
  <c r="K765" i="10"/>
  <c r="K764" i="10"/>
  <c r="K763" i="10"/>
  <c r="K762" i="10"/>
  <c r="K761" i="10"/>
  <c r="K760" i="10"/>
  <c r="K759" i="10"/>
  <c r="K758" i="10"/>
  <c r="K757" i="10"/>
  <c r="K756" i="10"/>
  <c r="K755" i="10"/>
  <c r="K754" i="10"/>
  <c r="K753" i="10"/>
  <c r="K752" i="10"/>
  <c r="K751" i="10"/>
  <c r="K750" i="10"/>
  <c r="K749" i="10"/>
  <c r="K748" i="10"/>
  <c r="K747" i="10"/>
  <c r="K746" i="10"/>
  <c r="K745" i="10"/>
  <c r="K744" i="10"/>
  <c r="K743" i="10"/>
  <c r="K742" i="10"/>
  <c r="K741" i="10"/>
  <c r="K740" i="10"/>
  <c r="K739" i="10"/>
  <c r="K738" i="10"/>
  <c r="K737" i="10"/>
  <c r="K736" i="10"/>
  <c r="K735" i="10"/>
  <c r="I812" i="10"/>
  <c r="I811" i="10"/>
  <c r="I810" i="10"/>
  <c r="I809" i="10"/>
  <c r="I808" i="10"/>
  <c r="I807" i="10"/>
  <c r="I806" i="10"/>
  <c r="I805" i="10"/>
  <c r="I804" i="10"/>
  <c r="I803" i="10"/>
  <c r="I802" i="10"/>
  <c r="I801" i="10"/>
  <c r="I800" i="10"/>
  <c r="I799" i="10"/>
  <c r="I798" i="10"/>
  <c r="I797" i="10"/>
  <c r="I796" i="10"/>
  <c r="I795" i="10"/>
  <c r="I794" i="10"/>
  <c r="I793" i="10"/>
  <c r="I792" i="10"/>
  <c r="I791" i="10"/>
  <c r="I790" i="10"/>
  <c r="I789" i="10"/>
  <c r="I788" i="10"/>
  <c r="I787" i="10"/>
  <c r="I786" i="10"/>
  <c r="I785" i="10"/>
  <c r="I784" i="10"/>
  <c r="I783" i="10"/>
  <c r="I782" i="10"/>
  <c r="I781" i="10"/>
  <c r="I780" i="10"/>
  <c r="I779" i="10"/>
  <c r="I778" i="10"/>
  <c r="I777" i="10"/>
  <c r="I776" i="10"/>
  <c r="I775" i="10"/>
  <c r="I774" i="10"/>
  <c r="I773" i="10"/>
  <c r="I772" i="10"/>
  <c r="I771" i="10"/>
  <c r="I770" i="10"/>
  <c r="I769" i="10"/>
  <c r="I768" i="10"/>
  <c r="I767" i="10"/>
  <c r="I766" i="10"/>
  <c r="I765" i="10"/>
  <c r="I764" i="10"/>
  <c r="I763" i="10"/>
  <c r="I762" i="10"/>
  <c r="I761" i="10"/>
  <c r="I760" i="10"/>
  <c r="I759" i="10"/>
  <c r="I758" i="10"/>
  <c r="I757" i="10"/>
  <c r="I756" i="10"/>
  <c r="I755" i="10"/>
  <c r="I754" i="10"/>
  <c r="I753" i="10"/>
  <c r="I752" i="10"/>
  <c r="I751" i="10"/>
  <c r="I750" i="10"/>
  <c r="I749" i="10"/>
  <c r="I748" i="10"/>
  <c r="I747" i="10"/>
  <c r="I746" i="10"/>
  <c r="I745" i="10"/>
  <c r="I744" i="10"/>
  <c r="I743" i="10"/>
  <c r="I742" i="10"/>
  <c r="I741" i="10"/>
  <c r="I740" i="10"/>
  <c r="I739" i="10"/>
  <c r="I738" i="10"/>
  <c r="I737" i="10"/>
  <c r="I736" i="10"/>
  <c r="I735" i="10"/>
  <c r="H812" i="10"/>
  <c r="H811" i="10"/>
  <c r="H810" i="10"/>
  <c r="H809" i="10"/>
  <c r="H808" i="10"/>
  <c r="H807" i="10"/>
  <c r="H806" i="10"/>
  <c r="H805" i="10"/>
  <c r="H804" i="10"/>
  <c r="H803" i="10"/>
  <c r="H802" i="10"/>
  <c r="H801" i="10"/>
  <c r="H800" i="10"/>
  <c r="H799" i="10"/>
  <c r="H798" i="10"/>
  <c r="H797" i="10"/>
  <c r="H796" i="10"/>
  <c r="H795" i="10"/>
  <c r="H794" i="10"/>
  <c r="H793" i="10"/>
  <c r="H792" i="10"/>
  <c r="H791" i="10"/>
  <c r="H790" i="10"/>
  <c r="H789" i="10"/>
  <c r="H788" i="10"/>
  <c r="H787" i="10"/>
  <c r="H786" i="10"/>
  <c r="H785" i="10"/>
  <c r="H784" i="10"/>
  <c r="H783" i="10"/>
  <c r="H782" i="10"/>
  <c r="H781" i="10"/>
  <c r="H780" i="10"/>
  <c r="H779" i="10"/>
  <c r="H778" i="10"/>
  <c r="H777" i="10"/>
  <c r="H776" i="10"/>
  <c r="H775" i="10"/>
  <c r="H774" i="10"/>
  <c r="H773" i="10"/>
  <c r="H772" i="10"/>
  <c r="H771" i="10"/>
  <c r="H770" i="10"/>
  <c r="H769" i="10"/>
  <c r="H768" i="10"/>
  <c r="H767" i="10"/>
  <c r="H766" i="10"/>
  <c r="H765" i="10"/>
  <c r="H764" i="10"/>
  <c r="H763" i="10"/>
  <c r="H762" i="10"/>
  <c r="H761" i="10"/>
  <c r="H760" i="10"/>
  <c r="H759" i="10"/>
  <c r="H758" i="10"/>
  <c r="H757" i="10"/>
  <c r="H756" i="10"/>
  <c r="H755" i="10"/>
  <c r="H754" i="10"/>
  <c r="H753" i="10"/>
  <c r="H752" i="10"/>
  <c r="H751" i="10"/>
  <c r="H750" i="10"/>
  <c r="H749" i="10"/>
  <c r="H748" i="10"/>
  <c r="H747" i="10"/>
  <c r="H746" i="10"/>
  <c r="H745" i="10"/>
  <c r="H744" i="10"/>
  <c r="H743" i="10"/>
  <c r="H742" i="10"/>
  <c r="H741" i="10"/>
  <c r="H740" i="10"/>
  <c r="H739" i="10"/>
  <c r="H738" i="10"/>
  <c r="H737" i="10"/>
  <c r="H736" i="10"/>
  <c r="H735" i="10"/>
  <c r="G812" i="10"/>
  <c r="G811" i="10"/>
  <c r="G810" i="10"/>
  <c r="G809" i="10"/>
  <c r="G808" i="10"/>
  <c r="G807" i="10"/>
  <c r="G806" i="10"/>
  <c r="G805" i="10"/>
  <c r="G804" i="10"/>
  <c r="G803" i="10"/>
  <c r="G802" i="10"/>
  <c r="G801" i="10"/>
  <c r="G800" i="10"/>
  <c r="G799" i="10"/>
  <c r="G798" i="10"/>
  <c r="G797" i="10"/>
  <c r="G796" i="10"/>
  <c r="G795" i="10"/>
  <c r="G794" i="10"/>
  <c r="G793" i="10"/>
  <c r="G792" i="10"/>
  <c r="G791" i="10"/>
  <c r="G790" i="10"/>
  <c r="G789" i="10"/>
  <c r="G788" i="10"/>
  <c r="G787" i="10"/>
  <c r="G786" i="10"/>
  <c r="G785" i="10"/>
  <c r="G784" i="10"/>
  <c r="G783" i="10"/>
  <c r="G782" i="10"/>
  <c r="G781" i="10"/>
  <c r="G780" i="10"/>
  <c r="G779" i="10"/>
  <c r="G778" i="10"/>
  <c r="G777" i="10"/>
  <c r="G776" i="10"/>
  <c r="G775" i="10"/>
  <c r="G774" i="10"/>
  <c r="G773" i="10"/>
  <c r="G772" i="10"/>
  <c r="G771" i="10"/>
  <c r="G770" i="10"/>
  <c r="G769" i="10"/>
  <c r="G768" i="10"/>
  <c r="G767" i="10"/>
  <c r="G766" i="10"/>
  <c r="G765" i="10"/>
  <c r="G764" i="10"/>
  <c r="G763" i="10"/>
  <c r="G762" i="10"/>
  <c r="G761" i="10"/>
  <c r="G760" i="10"/>
  <c r="G759" i="10"/>
  <c r="G758" i="10"/>
  <c r="G757" i="10"/>
  <c r="G756" i="10"/>
  <c r="G755" i="10"/>
  <c r="G754" i="10"/>
  <c r="G753" i="10"/>
  <c r="G752" i="10"/>
  <c r="G751" i="10"/>
  <c r="G750" i="10"/>
  <c r="G749" i="10"/>
  <c r="G748" i="10"/>
  <c r="G747" i="10"/>
  <c r="G746" i="10"/>
  <c r="G745" i="10"/>
  <c r="G744" i="10"/>
  <c r="G743" i="10"/>
  <c r="G742" i="10"/>
  <c r="G741" i="10"/>
  <c r="G740" i="10"/>
  <c r="G739" i="10"/>
  <c r="G738" i="10"/>
  <c r="G737" i="10"/>
  <c r="G736" i="10"/>
  <c r="G735" i="10"/>
  <c r="F812" i="10"/>
  <c r="F811" i="10"/>
  <c r="F810" i="10"/>
  <c r="F809" i="10"/>
  <c r="F808" i="10"/>
  <c r="F807" i="10"/>
  <c r="F806" i="10"/>
  <c r="F805" i="10"/>
  <c r="F804" i="10"/>
  <c r="F803" i="10"/>
  <c r="F802" i="10"/>
  <c r="F801" i="10"/>
  <c r="F800" i="10"/>
  <c r="F799" i="10"/>
  <c r="F798" i="10"/>
  <c r="F797" i="10"/>
  <c r="F796" i="10"/>
  <c r="F795" i="10"/>
  <c r="F794" i="10"/>
  <c r="F793" i="10"/>
  <c r="F792" i="10"/>
  <c r="F791" i="10"/>
  <c r="F790" i="10"/>
  <c r="F789" i="10"/>
  <c r="F788" i="10"/>
  <c r="F787" i="10"/>
  <c r="F786" i="10"/>
  <c r="F785" i="10"/>
  <c r="F784" i="10"/>
  <c r="F783" i="10"/>
  <c r="F782" i="10"/>
  <c r="F781" i="10"/>
  <c r="F780" i="10"/>
  <c r="F779" i="10"/>
  <c r="F778" i="10"/>
  <c r="F777" i="10"/>
  <c r="F776" i="10"/>
  <c r="F775" i="10"/>
  <c r="F774" i="10"/>
  <c r="F773" i="10"/>
  <c r="F772" i="10"/>
  <c r="F771" i="10"/>
  <c r="F770" i="10"/>
  <c r="F769" i="10"/>
  <c r="F768" i="10"/>
  <c r="F767" i="10"/>
  <c r="F766" i="10"/>
  <c r="F765" i="10"/>
  <c r="F764" i="10"/>
  <c r="F763" i="10"/>
  <c r="F762" i="10"/>
  <c r="F761" i="10"/>
  <c r="F760" i="10"/>
  <c r="F759" i="10"/>
  <c r="F758" i="10"/>
  <c r="F757" i="10"/>
  <c r="F756" i="10"/>
  <c r="F755" i="10"/>
  <c r="F754" i="10"/>
  <c r="F753" i="10"/>
  <c r="F752" i="10"/>
  <c r="F751" i="10"/>
  <c r="F750" i="10"/>
  <c r="F749" i="10"/>
  <c r="F748" i="10"/>
  <c r="F747" i="10"/>
  <c r="F746" i="10"/>
  <c r="F745" i="10"/>
  <c r="F744" i="10"/>
  <c r="F743" i="10"/>
  <c r="F742" i="10"/>
  <c r="F741" i="10"/>
  <c r="F740" i="10"/>
  <c r="F739" i="10"/>
  <c r="F738" i="10"/>
  <c r="F737" i="10"/>
  <c r="F736" i="10"/>
  <c r="F735" i="10"/>
  <c r="D812" i="10"/>
  <c r="D811" i="10"/>
  <c r="D810" i="10"/>
  <c r="D809" i="10"/>
  <c r="D808" i="10"/>
  <c r="D807" i="10"/>
  <c r="D806" i="10"/>
  <c r="D805" i="10"/>
  <c r="D804" i="10"/>
  <c r="D803" i="10"/>
  <c r="D802" i="10"/>
  <c r="D801" i="10"/>
  <c r="D800" i="10"/>
  <c r="D799" i="10"/>
  <c r="D798" i="10"/>
  <c r="D797" i="10"/>
  <c r="D796" i="10"/>
  <c r="D795" i="10"/>
  <c r="D794" i="10"/>
  <c r="D793" i="10"/>
  <c r="D792" i="10"/>
  <c r="D791" i="10"/>
  <c r="D790" i="10"/>
  <c r="D789" i="10"/>
  <c r="D788" i="10"/>
  <c r="D787" i="10"/>
  <c r="D786" i="10"/>
  <c r="D785" i="10"/>
  <c r="D784" i="10"/>
  <c r="D783" i="10"/>
  <c r="D782" i="10"/>
  <c r="D781" i="10"/>
  <c r="D780" i="10"/>
  <c r="D779" i="10"/>
  <c r="D778" i="10"/>
  <c r="D777" i="10"/>
  <c r="D776" i="10"/>
  <c r="D775" i="10"/>
  <c r="D774" i="10"/>
  <c r="D773" i="10"/>
  <c r="D772" i="10"/>
  <c r="D771" i="10"/>
  <c r="D770" i="10"/>
  <c r="D769" i="10"/>
  <c r="D768" i="10"/>
  <c r="D767" i="10"/>
  <c r="D766" i="10"/>
  <c r="D765" i="10"/>
  <c r="D764" i="10"/>
  <c r="D763" i="10"/>
  <c r="D762" i="10"/>
  <c r="D761" i="10"/>
  <c r="D760" i="10"/>
  <c r="D759" i="10"/>
  <c r="D758" i="10"/>
  <c r="D757" i="10"/>
  <c r="D756" i="10"/>
  <c r="D755" i="10"/>
  <c r="D754" i="10"/>
  <c r="D753" i="10"/>
  <c r="D752" i="10"/>
  <c r="D751" i="10"/>
  <c r="D750" i="10"/>
  <c r="D749" i="10"/>
  <c r="D748" i="10"/>
  <c r="D747" i="10"/>
  <c r="D746" i="10"/>
  <c r="D745" i="10"/>
  <c r="D744" i="10"/>
  <c r="D743" i="10"/>
  <c r="D742" i="10"/>
  <c r="D741" i="10"/>
  <c r="D740" i="10"/>
  <c r="D739" i="10"/>
  <c r="D738" i="10"/>
  <c r="D737" i="10"/>
  <c r="D736" i="10"/>
  <c r="D735" i="10"/>
  <c r="CE60" i="10"/>
  <c r="E59" i="10"/>
  <c r="CC52" i="10"/>
  <c r="CB52" i="10"/>
  <c r="CA52" i="10"/>
  <c r="CA67" i="10" s="1"/>
  <c r="J810" i="10" s="1"/>
  <c r="BZ52" i="10"/>
  <c r="BY52" i="10"/>
  <c r="BX52" i="10"/>
  <c r="BW52" i="10"/>
  <c r="BW67" i="10" s="1"/>
  <c r="J806" i="10" s="1"/>
  <c r="BV52" i="10"/>
  <c r="BU52" i="10"/>
  <c r="BT52" i="10"/>
  <c r="BS52" i="10"/>
  <c r="BS67" i="10" s="1"/>
  <c r="J802" i="10" s="1"/>
  <c r="BR52" i="10"/>
  <c r="BQ52" i="10"/>
  <c r="BP52" i="10"/>
  <c r="BO52" i="10"/>
  <c r="BO67" i="10" s="1"/>
  <c r="J798" i="10" s="1"/>
  <c r="BN52" i="10"/>
  <c r="BM52" i="10"/>
  <c r="BL52" i="10"/>
  <c r="BK52" i="10"/>
  <c r="BK67" i="10" s="1"/>
  <c r="J794" i="10" s="1"/>
  <c r="BJ52" i="10"/>
  <c r="BI52" i="10"/>
  <c r="BH52" i="10"/>
  <c r="BG52" i="10"/>
  <c r="BG67" i="10" s="1"/>
  <c r="J790" i="10" s="1"/>
  <c r="BF52" i="10"/>
  <c r="BE52" i="10"/>
  <c r="BD52" i="10"/>
  <c r="BC52" i="10"/>
  <c r="BC67" i="10" s="1"/>
  <c r="J786" i="10" s="1"/>
  <c r="BB52" i="10"/>
  <c r="BA52" i="10"/>
  <c r="AZ52" i="10"/>
  <c r="AY52" i="10"/>
  <c r="AY67" i="10" s="1"/>
  <c r="J782" i="10" s="1"/>
  <c r="AX52" i="10"/>
  <c r="AW52" i="10"/>
  <c r="AV52" i="10"/>
  <c r="AU52" i="10"/>
  <c r="AU67" i="10" s="1"/>
  <c r="J778" i="10" s="1"/>
  <c r="AT52" i="10"/>
  <c r="AS52" i="10"/>
  <c r="AR52" i="10"/>
  <c r="AQ52" i="10"/>
  <c r="AQ67" i="10" s="1"/>
  <c r="J774" i="10" s="1"/>
  <c r="AP52" i="10"/>
  <c r="AO52" i="10"/>
  <c r="AN52" i="10"/>
  <c r="AM52" i="10"/>
  <c r="AM67" i="10" s="1"/>
  <c r="J770" i="10" s="1"/>
  <c r="AL52" i="10"/>
  <c r="AK52" i="10"/>
  <c r="AJ52" i="10"/>
  <c r="AI52" i="10"/>
  <c r="AI67" i="10" s="1"/>
  <c r="J766" i="10" s="1"/>
  <c r="AH52" i="10"/>
  <c r="AG52" i="10"/>
  <c r="AF52" i="10"/>
  <c r="AE52" i="10"/>
  <c r="AE67" i="10" s="1"/>
  <c r="J762" i="10" s="1"/>
  <c r="AD52" i="10"/>
  <c r="AC52" i="10"/>
  <c r="AB52" i="10"/>
  <c r="AA52" i="10"/>
  <c r="AA67" i="10" s="1"/>
  <c r="J758" i="10" s="1"/>
  <c r="Z52" i="10"/>
  <c r="Y52" i="10"/>
  <c r="X52" i="10"/>
  <c r="W52" i="10"/>
  <c r="W67" i="10" s="1"/>
  <c r="J754" i="10" s="1"/>
  <c r="V52" i="10"/>
  <c r="U52" i="10"/>
  <c r="T52" i="10"/>
  <c r="S52" i="10"/>
  <c r="S67" i="10" s="1"/>
  <c r="J750" i="10" s="1"/>
  <c r="R52" i="10"/>
  <c r="Q52" i="10"/>
  <c r="P52" i="10"/>
  <c r="O52" i="10"/>
  <c r="O67" i="10" s="1"/>
  <c r="J746" i="10" s="1"/>
  <c r="N52" i="10"/>
  <c r="M52" i="10"/>
  <c r="L52" i="10"/>
  <c r="K52" i="10"/>
  <c r="K67" i="10" s="1"/>
  <c r="J742" i="10" s="1"/>
  <c r="J52" i="10"/>
  <c r="I52" i="10"/>
  <c r="H52" i="10"/>
  <c r="G52" i="10"/>
  <c r="G67" i="10" s="1"/>
  <c r="J738" i="10" s="1"/>
  <c r="F52" i="10"/>
  <c r="E52" i="10"/>
  <c r="D52" i="10"/>
  <c r="C52" i="10"/>
  <c r="CE52" i="10" s="1"/>
  <c r="CC67" i="10"/>
  <c r="J812" i="10" s="1"/>
  <c r="CB67" i="10"/>
  <c r="J811" i="10" s="1"/>
  <c r="BZ67" i="10"/>
  <c r="J809" i="10" s="1"/>
  <c r="BY67" i="10"/>
  <c r="J808" i="10" s="1"/>
  <c r="BX67" i="10"/>
  <c r="J807" i="10" s="1"/>
  <c r="BV67" i="10"/>
  <c r="J805" i="10" s="1"/>
  <c r="BU67" i="10"/>
  <c r="J804" i="10" s="1"/>
  <c r="BT67" i="10"/>
  <c r="J803" i="10" s="1"/>
  <c r="BR67" i="10"/>
  <c r="J801" i="10" s="1"/>
  <c r="BQ67" i="10"/>
  <c r="J800" i="10" s="1"/>
  <c r="BP67" i="10"/>
  <c r="J799" i="10" s="1"/>
  <c r="BN67" i="10"/>
  <c r="J797" i="10" s="1"/>
  <c r="BM67" i="10"/>
  <c r="J796" i="10" s="1"/>
  <c r="BL67" i="10"/>
  <c r="J795" i="10" s="1"/>
  <c r="BJ67" i="10"/>
  <c r="J793" i="10" s="1"/>
  <c r="BI67" i="10"/>
  <c r="J792" i="10" s="1"/>
  <c r="BH67" i="10"/>
  <c r="J791" i="10" s="1"/>
  <c r="BF67" i="10"/>
  <c r="J789" i="10" s="1"/>
  <c r="BE67" i="10"/>
  <c r="J788" i="10" s="1"/>
  <c r="BD67" i="10"/>
  <c r="J787" i="10" s="1"/>
  <c r="BB67" i="10"/>
  <c r="J785" i="10" s="1"/>
  <c r="BA67" i="10"/>
  <c r="J784" i="10" s="1"/>
  <c r="AZ67" i="10"/>
  <c r="J783" i="10" s="1"/>
  <c r="AX67" i="10"/>
  <c r="J781" i="10" s="1"/>
  <c r="AW67" i="10"/>
  <c r="J780" i="10" s="1"/>
  <c r="AV67" i="10"/>
  <c r="J779" i="10" s="1"/>
  <c r="AT67" i="10"/>
  <c r="J777" i="10" s="1"/>
  <c r="AS67" i="10"/>
  <c r="J776" i="10" s="1"/>
  <c r="AR67" i="10"/>
  <c r="J775" i="10" s="1"/>
  <c r="AP67" i="10"/>
  <c r="J773" i="10" s="1"/>
  <c r="AO67" i="10"/>
  <c r="J772" i="10" s="1"/>
  <c r="AN67" i="10"/>
  <c r="J771" i="10" s="1"/>
  <c r="AL67" i="10"/>
  <c r="J769" i="10" s="1"/>
  <c r="AK67" i="10"/>
  <c r="J768" i="10" s="1"/>
  <c r="AJ67" i="10"/>
  <c r="J767" i="10" s="1"/>
  <c r="AH67" i="10"/>
  <c r="J765" i="10" s="1"/>
  <c r="AG67" i="10"/>
  <c r="J764" i="10" s="1"/>
  <c r="AF67" i="10"/>
  <c r="J763" i="10" s="1"/>
  <c r="AD67" i="10"/>
  <c r="J761" i="10" s="1"/>
  <c r="AC67" i="10"/>
  <c r="J760" i="10" s="1"/>
  <c r="AB67" i="10"/>
  <c r="J759" i="10" s="1"/>
  <c r="Z67" i="10"/>
  <c r="J757" i="10" s="1"/>
  <c r="Y67" i="10"/>
  <c r="J756" i="10" s="1"/>
  <c r="X67" i="10"/>
  <c r="J755" i="10" s="1"/>
  <c r="V67" i="10"/>
  <c r="J753" i="10" s="1"/>
  <c r="U67" i="10"/>
  <c r="J752" i="10" s="1"/>
  <c r="T67" i="10"/>
  <c r="J751" i="10" s="1"/>
  <c r="R67" i="10"/>
  <c r="J749" i="10" s="1"/>
  <c r="Q67" i="10"/>
  <c r="J748" i="10" s="1"/>
  <c r="P67" i="10"/>
  <c r="J747" i="10" s="1"/>
  <c r="N67" i="10"/>
  <c r="J745" i="10" s="1"/>
  <c r="M67" i="10"/>
  <c r="J744" i="10" s="1"/>
  <c r="L67" i="10"/>
  <c r="J743" i="10" s="1"/>
  <c r="J67" i="10"/>
  <c r="J741" i="10" s="1"/>
  <c r="I67" i="10"/>
  <c r="J740" i="10" s="1"/>
  <c r="H67" i="10"/>
  <c r="J739" i="10" s="1"/>
  <c r="F67" i="10"/>
  <c r="J737" i="10" s="1"/>
  <c r="E67" i="10"/>
  <c r="J736" i="10" s="1"/>
  <c r="D67" i="10"/>
  <c r="J735" i="10" s="1"/>
  <c r="CE47" i="10"/>
  <c r="B204" i="10" l="1"/>
  <c r="D390" i="10"/>
  <c r="B441" i="10" s="1"/>
  <c r="B465" i="10"/>
  <c r="C67" i="10"/>
  <c r="J734" i="10" s="1"/>
  <c r="J815" i="10" s="1"/>
  <c r="C204" i="10"/>
  <c r="C238" i="10"/>
  <c r="CC722" i="10" s="1"/>
  <c r="B438" i="10"/>
  <c r="C447" i="10"/>
  <c r="E203" i="10"/>
  <c r="C475" i="10" s="1"/>
  <c r="B464" i="10"/>
  <c r="CE67" i="10"/>
  <c r="L734" i="10"/>
  <c r="L815" i="10" s="1"/>
  <c r="C439" i="10"/>
  <c r="CE69" i="10"/>
  <c r="F734" i="10"/>
  <c r="F815" i="10" s="1"/>
  <c r="CE63" i="10"/>
  <c r="H506" i="10"/>
  <c r="F506" i="10"/>
  <c r="H544" i="10"/>
  <c r="F544" i="10"/>
  <c r="B47" i="10"/>
  <c r="B49" i="10" s="1"/>
  <c r="AG726" i="10"/>
  <c r="D142" i="10"/>
  <c r="AL726" i="10" s="1"/>
  <c r="F496" i="10"/>
  <c r="H532" i="10"/>
  <c r="F532" i="10"/>
  <c r="B51" i="10"/>
  <c r="B53" i="10" s="1"/>
  <c r="CE51" i="10"/>
  <c r="M734" i="10"/>
  <c r="M815" i="10" s="1"/>
  <c r="CE70" i="10"/>
  <c r="C816" i="10"/>
  <c r="BI730" i="10"/>
  <c r="H612" i="10"/>
  <c r="H734" i="10"/>
  <c r="H815" i="10" s="1"/>
  <c r="CE65" i="10"/>
  <c r="K734" i="10"/>
  <c r="K815" i="10" s="1"/>
  <c r="CE68" i="10"/>
  <c r="O741" i="10"/>
  <c r="J75" i="10"/>
  <c r="N741" i="10" s="1"/>
  <c r="R75" i="10"/>
  <c r="N749" i="10" s="1"/>
  <c r="O749" i="10"/>
  <c r="O757" i="10"/>
  <c r="Z75" i="10"/>
  <c r="N757" i="10" s="1"/>
  <c r="O765" i="10"/>
  <c r="AH75" i="10"/>
  <c r="N765" i="10" s="1"/>
  <c r="O773" i="10"/>
  <c r="AP75" i="10"/>
  <c r="N773" i="10" s="1"/>
  <c r="Q736" i="10"/>
  <c r="Q815" i="10" s="1"/>
  <c r="CE77" i="10"/>
  <c r="B736" i="10"/>
  <c r="E498" i="10"/>
  <c r="D415" i="10"/>
  <c r="I734" i="10"/>
  <c r="I815" i="10" s="1"/>
  <c r="CE66" i="10"/>
  <c r="D734" i="10"/>
  <c r="D815" i="10" s="1"/>
  <c r="CE61" i="10"/>
  <c r="G734" i="10"/>
  <c r="G815" i="10" s="1"/>
  <c r="CE64" i="10"/>
  <c r="F510" i="10"/>
  <c r="CE73" i="10"/>
  <c r="C75" i="10"/>
  <c r="K75" i="10"/>
  <c r="N742" i="10" s="1"/>
  <c r="S75" i="10"/>
  <c r="N750" i="10" s="1"/>
  <c r="AA75" i="10"/>
  <c r="N758" i="10" s="1"/>
  <c r="AI75" i="10"/>
  <c r="N766" i="10" s="1"/>
  <c r="AQ75" i="10"/>
  <c r="N774" i="10" s="1"/>
  <c r="CE80" i="10"/>
  <c r="D240" i="10"/>
  <c r="B447" i="10" s="1"/>
  <c r="D367" i="10"/>
  <c r="F507" i="10"/>
  <c r="H535" i="10"/>
  <c r="F535" i="10"/>
  <c r="O815" i="10"/>
  <c r="E75" i="10"/>
  <c r="N736" i="10" s="1"/>
  <c r="M75" i="10"/>
  <c r="N744" i="10" s="1"/>
  <c r="U75" i="10"/>
  <c r="N752" i="10" s="1"/>
  <c r="AC75" i="10"/>
  <c r="N760" i="10" s="1"/>
  <c r="AK75" i="10"/>
  <c r="N768" i="10" s="1"/>
  <c r="AS75" i="10"/>
  <c r="N776" i="10" s="1"/>
  <c r="M817" i="10"/>
  <c r="BO730" i="10"/>
  <c r="B444" i="10"/>
  <c r="B475" i="10"/>
  <c r="F501" i="10"/>
  <c r="F75" i="10"/>
  <c r="N737" i="10" s="1"/>
  <c r="N75" i="10"/>
  <c r="N745" i="10" s="1"/>
  <c r="V75" i="10"/>
  <c r="N753" i="10" s="1"/>
  <c r="AD75" i="10"/>
  <c r="N761" i="10" s="1"/>
  <c r="AL75" i="10"/>
  <c r="N769" i="10" s="1"/>
  <c r="AT75" i="10"/>
  <c r="N777" i="10" s="1"/>
  <c r="E138" i="10"/>
  <c r="C414" i="10" s="1"/>
  <c r="D173" i="10"/>
  <c r="D428" i="10" s="1"/>
  <c r="E195" i="10"/>
  <c r="E202" i="10"/>
  <c r="C474" i="10" s="1"/>
  <c r="D260" i="10"/>
  <c r="D372" i="10"/>
  <c r="B432" i="10"/>
  <c r="F528" i="10"/>
  <c r="G75" i="10"/>
  <c r="N738" i="10" s="1"/>
  <c r="O75" i="10"/>
  <c r="N746" i="10" s="1"/>
  <c r="W75" i="10"/>
  <c r="N754" i="10" s="1"/>
  <c r="AE75" i="10"/>
  <c r="N762" i="10" s="1"/>
  <c r="AM75" i="10"/>
  <c r="N770" i="10" s="1"/>
  <c r="AU75" i="10"/>
  <c r="N778" i="10" s="1"/>
  <c r="R816" i="10"/>
  <c r="I612" i="10"/>
  <c r="D229" i="10"/>
  <c r="D314" i="10"/>
  <c r="B439" i="10"/>
  <c r="B440" i="10" s="1"/>
  <c r="F529" i="10"/>
  <c r="H75" i="10"/>
  <c r="N739" i="10" s="1"/>
  <c r="P75" i="10"/>
  <c r="N747" i="10" s="1"/>
  <c r="S816" i="10"/>
  <c r="J612" i="10"/>
  <c r="D817" i="10"/>
  <c r="BQ730" i="10"/>
  <c r="C445" i="10"/>
  <c r="I75" i="10"/>
  <c r="N740" i="10" s="1"/>
  <c r="D236" i="10"/>
  <c r="B446" i="10" s="1"/>
  <c r="D275" i="10"/>
  <c r="B455" i="10"/>
  <c r="BV730" i="10"/>
  <c r="P816" i="10"/>
  <c r="D612" i="10"/>
  <c r="E141" i="10"/>
  <c r="D463" i="10" s="1"/>
  <c r="D181" i="10"/>
  <c r="D328" i="10"/>
  <c r="D330" i="10" s="1"/>
  <c r="L817" i="10"/>
  <c r="BZ730" i="10"/>
  <c r="B458" i="10"/>
  <c r="S815" i="10"/>
  <c r="C815" i="10"/>
  <c r="R815" i="10"/>
  <c r="P815" i="10"/>
  <c r="T815" i="10"/>
  <c r="D339" i="10" l="1"/>
  <c r="C482" i="10" s="1"/>
  <c r="C448" i="10"/>
  <c r="D368" i="10"/>
  <c r="D373" i="10" s="1"/>
  <c r="D391" i="10" s="1"/>
  <c r="D393" i="10" s="1"/>
  <c r="D396" i="10" s="1"/>
  <c r="N734" i="10"/>
  <c r="N815" i="10" s="1"/>
  <c r="CE75" i="10"/>
  <c r="F816" i="10"/>
  <c r="C429" i="10"/>
  <c r="C468" i="10"/>
  <c r="E204" i="10"/>
  <c r="C476" i="10" s="1"/>
  <c r="O816" i="10"/>
  <c r="C463" i="10"/>
  <c r="I816" i="10"/>
  <c r="C432" i="10"/>
  <c r="T816" i="10"/>
  <c r="L612" i="10"/>
  <c r="J816" i="10"/>
  <c r="C433" i="10"/>
  <c r="D435" i="10"/>
  <c r="D438" i="10"/>
  <c r="D277" i="10"/>
  <c r="D292" i="10" s="1"/>
  <c r="D341" i="10" s="1"/>
  <c r="C481" i="10" s="1"/>
  <c r="B476" i="10"/>
  <c r="G816" i="10"/>
  <c r="F612" i="10"/>
  <c r="C430" i="10"/>
  <c r="H816" i="10"/>
  <c r="C431" i="10"/>
  <c r="M816" i="10"/>
  <c r="C458" i="10"/>
  <c r="L816" i="10"/>
  <c r="C440" i="10"/>
  <c r="K816" i="10"/>
  <c r="C434" i="10"/>
  <c r="Q816" i="10"/>
  <c r="G612" i="10"/>
  <c r="CF77" i="10"/>
  <c r="E142" i="10"/>
  <c r="D464" i="10" s="1"/>
  <c r="D465" i="10" s="1"/>
  <c r="D816" i="10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BK48" i="10"/>
  <c r="BK62" i="10" s="1"/>
  <c r="AE48" i="10"/>
  <c r="AE62" i="10" s="1"/>
  <c r="G48" i="10"/>
  <c r="G62" i="10" s="1"/>
  <c r="CA48" i="10"/>
  <c r="CA62" i="10" s="1"/>
  <c r="BS48" i="10"/>
  <c r="BS62" i="10" s="1"/>
  <c r="BC48" i="10"/>
  <c r="BC62" i="10" s="1"/>
  <c r="AU48" i="10"/>
  <c r="AU62" i="10" s="1"/>
  <c r="AM48" i="10"/>
  <c r="AM62" i="10" s="1"/>
  <c r="W48" i="10"/>
  <c r="W62" i="10" s="1"/>
  <c r="O48" i="10"/>
  <c r="O62" i="10" s="1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E62" i="10" s="1"/>
  <c r="BZ48" i="10"/>
  <c r="BZ62" i="10" s="1"/>
  <c r="BR48" i="10"/>
  <c r="BR62" i="10" s="1"/>
  <c r="BJ48" i="10"/>
  <c r="BJ62" i="10" s="1"/>
  <c r="AT48" i="10"/>
  <c r="AT62" i="10" s="1"/>
  <c r="AL48" i="10"/>
  <c r="AL62" i="10" s="1"/>
  <c r="AD48" i="10"/>
  <c r="AD62" i="10" s="1"/>
  <c r="N48" i="10"/>
  <c r="N62" i="10" s="1"/>
  <c r="F48" i="10"/>
  <c r="F62" i="10" s="1"/>
  <c r="C427" i="10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AG48" i="10"/>
  <c r="AG62" i="10" s="1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K48" i="10"/>
  <c r="K62" i="10" s="1"/>
  <c r="C48" i="10"/>
  <c r="CC48" i="10"/>
  <c r="CC62" i="10" s="1"/>
  <c r="BM48" i="10"/>
  <c r="BM62" i="10" s="1"/>
  <c r="AW48" i="10"/>
  <c r="AW62" i="10" s="1"/>
  <c r="Y48" i="10"/>
  <c r="Y62" i="10" s="1"/>
  <c r="I48" i="10"/>
  <c r="I62" i="10" s="1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BU48" i="10"/>
  <c r="BU62" i="10" s="1"/>
  <c r="BE48" i="10"/>
  <c r="BE62" i="10" s="1"/>
  <c r="AO48" i="10"/>
  <c r="AO62" i="10" s="1"/>
  <c r="Q48" i="10"/>
  <c r="Q62" i="10" s="1"/>
  <c r="BB48" i="10"/>
  <c r="BB62" i="10" s="1"/>
  <c r="V48" i="10"/>
  <c r="V62" i="10" s="1"/>
  <c r="B445" i="10"/>
  <c r="D242" i="10"/>
  <c r="B448" i="10" s="1"/>
  <c r="E753" i="10" l="1"/>
  <c r="V71" i="10"/>
  <c r="E766" i="10"/>
  <c r="AI71" i="10"/>
  <c r="E804" i="10"/>
  <c r="BU71" i="10"/>
  <c r="E742" i="10"/>
  <c r="K71" i="10"/>
  <c r="E769" i="10"/>
  <c r="AL71" i="10"/>
  <c r="E754" i="10"/>
  <c r="W71" i="10"/>
  <c r="E795" i="10"/>
  <c r="BL71" i="10"/>
  <c r="E805" i="10"/>
  <c r="BV71" i="10"/>
  <c r="E750" i="10"/>
  <c r="S71" i="10"/>
  <c r="E764" i="10"/>
  <c r="AG71" i="10"/>
  <c r="E768" i="10"/>
  <c r="AK71" i="10"/>
  <c r="E770" i="10"/>
  <c r="AM71" i="10"/>
  <c r="E803" i="10"/>
  <c r="BT71" i="10"/>
  <c r="E749" i="10"/>
  <c r="R71" i="10"/>
  <c r="E740" i="10"/>
  <c r="I71" i="10"/>
  <c r="E758" i="10"/>
  <c r="AA71" i="10"/>
  <c r="E735" i="10"/>
  <c r="D71" i="10"/>
  <c r="E799" i="10"/>
  <c r="BP71" i="10"/>
  <c r="E793" i="10"/>
  <c r="BJ71" i="10"/>
  <c r="E776" i="10"/>
  <c r="AS71" i="10"/>
  <c r="E778" i="10"/>
  <c r="AU71" i="10"/>
  <c r="E747" i="10"/>
  <c r="P71" i="10"/>
  <c r="E811" i="10"/>
  <c r="CB71" i="10"/>
  <c r="E784" i="10"/>
  <c r="BA71" i="10"/>
  <c r="E743" i="10"/>
  <c r="L71" i="10"/>
  <c r="E786" i="10"/>
  <c r="BC71" i="10"/>
  <c r="E785" i="10"/>
  <c r="BB71" i="10"/>
  <c r="E751" i="10"/>
  <c r="T71" i="10"/>
  <c r="E802" i="10"/>
  <c r="BS71" i="10"/>
  <c r="E759" i="10"/>
  <c r="AB71" i="10"/>
  <c r="E810" i="10"/>
  <c r="CA71" i="10"/>
  <c r="N816" i="10"/>
  <c r="K612" i="10"/>
  <c r="C465" i="10"/>
  <c r="E757" i="10"/>
  <c r="Z71" i="10"/>
  <c r="E807" i="10"/>
  <c r="BX71" i="10"/>
  <c r="E755" i="10"/>
  <c r="X71" i="10"/>
  <c r="E780" i="10"/>
  <c r="AW71" i="10"/>
  <c r="E809" i="10"/>
  <c r="BZ71" i="10"/>
  <c r="E748" i="10"/>
  <c r="Q71" i="10"/>
  <c r="E796" i="10"/>
  <c r="BM71" i="10"/>
  <c r="E737" i="10"/>
  <c r="F71" i="10"/>
  <c r="E800" i="10"/>
  <c r="BQ71" i="10"/>
  <c r="E812" i="10"/>
  <c r="CC71" i="10"/>
  <c r="E767" i="10"/>
  <c r="AJ71" i="10"/>
  <c r="E745" i="10"/>
  <c r="N71" i="10"/>
  <c r="E744" i="10"/>
  <c r="M71" i="10"/>
  <c r="E808" i="10"/>
  <c r="BY71" i="10"/>
  <c r="E738" i="10"/>
  <c r="G71" i="10"/>
  <c r="E779" i="10"/>
  <c r="AV71" i="10"/>
  <c r="E801" i="10"/>
  <c r="BR71" i="10"/>
  <c r="E765" i="10"/>
  <c r="AH71" i="10"/>
  <c r="E774" i="10"/>
  <c r="AQ71" i="10"/>
  <c r="E792" i="10"/>
  <c r="BI71" i="10"/>
  <c r="E763" i="10"/>
  <c r="AF71" i="10"/>
  <c r="E773" i="10"/>
  <c r="AP71" i="10"/>
  <c r="E782" i="10"/>
  <c r="AY71" i="10"/>
  <c r="E736" i="10"/>
  <c r="E71" i="10"/>
  <c r="E771" i="10"/>
  <c r="AN71" i="10"/>
  <c r="E772" i="10"/>
  <c r="AO71" i="10"/>
  <c r="E781" i="10"/>
  <c r="AX71" i="10"/>
  <c r="E790" i="10"/>
  <c r="BG71" i="10"/>
  <c r="E788" i="10"/>
  <c r="BE71" i="10"/>
  <c r="E789" i="10"/>
  <c r="BF71" i="10"/>
  <c r="C62" i="10"/>
  <c r="CE48" i="10"/>
  <c r="E798" i="10"/>
  <c r="BO71" i="10"/>
  <c r="E775" i="10"/>
  <c r="AR71" i="10"/>
  <c r="E761" i="10"/>
  <c r="AD71" i="10"/>
  <c r="E752" i="10"/>
  <c r="U71" i="10"/>
  <c r="E746" i="10"/>
  <c r="O71" i="10"/>
  <c r="E762" i="10"/>
  <c r="AE71" i="10"/>
  <c r="E787" i="10"/>
  <c r="BD71" i="10"/>
  <c r="E806" i="10"/>
  <c r="BW71" i="10"/>
  <c r="E756" i="10"/>
  <c r="Y71" i="10"/>
  <c r="E797" i="10"/>
  <c r="BN71" i="10"/>
  <c r="E783" i="10"/>
  <c r="AZ71" i="10"/>
  <c r="E760" i="10"/>
  <c r="AC71" i="10"/>
  <c r="E794" i="10"/>
  <c r="BK71" i="10"/>
  <c r="E741" i="10"/>
  <c r="J71" i="10"/>
  <c r="E791" i="10"/>
  <c r="BH71" i="10"/>
  <c r="E777" i="10"/>
  <c r="AT71" i="10"/>
  <c r="E739" i="10"/>
  <c r="H71" i="10"/>
  <c r="C690" i="10" l="1"/>
  <c r="C518" i="10"/>
  <c r="C552" i="10"/>
  <c r="C618" i="10"/>
  <c r="C713" i="10"/>
  <c r="C541" i="10"/>
  <c r="C505" i="10"/>
  <c r="G505" i="10" s="1"/>
  <c r="C677" i="10"/>
  <c r="C711" i="10"/>
  <c r="C539" i="10"/>
  <c r="G539" i="10" s="1"/>
  <c r="C694" i="10"/>
  <c r="C522" i="10"/>
  <c r="C643" i="10"/>
  <c r="C568" i="10"/>
  <c r="C686" i="10"/>
  <c r="C514" i="10"/>
  <c r="C616" i="10"/>
  <c r="C543" i="10"/>
  <c r="C544" i="10"/>
  <c r="G544" i="10" s="1"/>
  <c r="C625" i="10"/>
  <c r="C708" i="10"/>
  <c r="C536" i="10"/>
  <c r="G536" i="10" s="1"/>
  <c r="C672" i="10"/>
  <c r="C500" i="10"/>
  <c r="G500" i="10" s="1"/>
  <c r="C701" i="10"/>
  <c r="C529" i="10"/>
  <c r="C558" i="10"/>
  <c r="C638" i="10"/>
  <c r="C685" i="10"/>
  <c r="C513" i="10"/>
  <c r="C630" i="10"/>
  <c r="C546" i="10"/>
  <c r="C710" i="10"/>
  <c r="C538" i="10"/>
  <c r="G538" i="10" s="1"/>
  <c r="C692" i="10"/>
  <c r="C520" i="10"/>
  <c r="C704" i="10"/>
  <c r="C532" i="10"/>
  <c r="G532" i="10" s="1"/>
  <c r="C642" i="10"/>
  <c r="C567" i="10"/>
  <c r="C504" i="10"/>
  <c r="G504" i="10" s="1"/>
  <c r="C676" i="10"/>
  <c r="C534" i="10"/>
  <c r="G534" i="10" s="1"/>
  <c r="C706" i="10"/>
  <c r="C647" i="10"/>
  <c r="C572" i="10"/>
  <c r="C674" i="10"/>
  <c r="C502" i="10"/>
  <c r="G502" i="10" s="1"/>
  <c r="C702" i="10"/>
  <c r="C530" i="10"/>
  <c r="C637" i="10"/>
  <c r="C557" i="10"/>
  <c r="C641" i="10"/>
  <c r="C566" i="10"/>
  <c r="C629" i="10"/>
  <c r="C551" i="10"/>
  <c r="C622" i="10"/>
  <c r="C573" i="10"/>
  <c r="C569" i="10"/>
  <c r="C644" i="10"/>
  <c r="C636" i="10"/>
  <c r="C553" i="10"/>
  <c r="C695" i="10"/>
  <c r="C523" i="10"/>
  <c r="G523" i="10" s="1"/>
  <c r="C699" i="10"/>
  <c r="C527" i="10"/>
  <c r="G527" i="10" s="1"/>
  <c r="C574" i="10"/>
  <c r="C620" i="10"/>
  <c r="C632" i="10"/>
  <c r="C547" i="10"/>
  <c r="C503" i="10"/>
  <c r="G503" i="10" s="1"/>
  <c r="C675" i="10"/>
  <c r="C696" i="10"/>
  <c r="C524" i="10"/>
  <c r="C709" i="10"/>
  <c r="C537" i="10"/>
  <c r="G537" i="10" s="1"/>
  <c r="C705" i="10"/>
  <c r="C533" i="10"/>
  <c r="G533" i="10" s="1"/>
  <c r="C697" i="10"/>
  <c r="C525" i="10"/>
  <c r="G525" i="10" s="1"/>
  <c r="C626" i="10"/>
  <c r="C563" i="10"/>
  <c r="C678" i="10"/>
  <c r="C506" i="10"/>
  <c r="G506" i="10" s="1"/>
  <c r="C562" i="10"/>
  <c r="C623" i="10"/>
  <c r="C646" i="10"/>
  <c r="C571" i="10"/>
  <c r="C693" i="10"/>
  <c r="C521" i="10"/>
  <c r="C633" i="10"/>
  <c r="C548" i="10"/>
  <c r="C681" i="10"/>
  <c r="C509" i="10"/>
  <c r="C621" i="10"/>
  <c r="C561" i="10"/>
  <c r="C683" i="10"/>
  <c r="C511" i="10"/>
  <c r="G511" i="10" s="1"/>
  <c r="C698" i="10"/>
  <c r="C526" i="10"/>
  <c r="C516" i="10"/>
  <c r="G516" i="10" s="1"/>
  <c r="C688" i="10"/>
  <c r="C700" i="10"/>
  <c r="C528" i="10"/>
  <c r="G528" i="10" s="1"/>
  <c r="E734" i="10"/>
  <c r="E815" i="10" s="1"/>
  <c r="CE62" i="10"/>
  <c r="C71" i="10"/>
  <c r="C517" i="10"/>
  <c r="C689" i="10"/>
  <c r="C628" i="10"/>
  <c r="C545" i="10"/>
  <c r="C624" i="10"/>
  <c r="C549" i="10"/>
  <c r="C535" i="10"/>
  <c r="G535" i="10" s="1"/>
  <c r="C707" i="10"/>
  <c r="C645" i="10"/>
  <c r="C570" i="10"/>
  <c r="C682" i="10"/>
  <c r="C510" i="10"/>
  <c r="C617" i="10"/>
  <c r="C555" i="10"/>
  <c r="C619" i="10"/>
  <c r="C559" i="10"/>
  <c r="C614" i="10"/>
  <c r="C550" i="10"/>
  <c r="C691" i="10"/>
  <c r="C519" i="10"/>
  <c r="G519" i="10" s="1"/>
  <c r="C635" i="10"/>
  <c r="C556" i="10"/>
  <c r="C560" i="10"/>
  <c r="C627" i="10"/>
  <c r="C634" i="10"/>
  <c r="C554" i="10"/>
  <c r="C671" i="10"/>
  <c r="C499" i="10"/>
  <c r="G499" i="10" s="1"/>
  <c r="C631" i="10"/>
  <c r="C542" i="10"/>
  <c r="C639" i="10"/>
  <c r="C564" i="10"/>
  <c r="C712" i="10"/>
  <c r="C540" i="10"/>
  <c r="G540" i="10" s="1"/>
  <c r="C669" i="10"/>
  <c r="C497" i="10"/>
  <c r="G497" i="10" s="1"/>
  <c r="C565" i="10"/>
  <c r="C640" i="10"/>
  <c r="C684" i="10"/>
  <c r="C512" i="10"/>
  <c r="C531" i="10"/>
  <c r="C703" i="10"/>
  <c r="C687" i="10"/>
  <c r="C515" i="10"/>
  <c r="G515" i="10" s="1"/>
  <c r="C673" i="10"/>
  <c r="C501" i="10"/>
  <c r="G501" i="10" s="1"/>
  <c r="C508" i="10"/>
  <c r="G508" i="10" s="1"/>
  <c r="C680" i="10"/>
  <c r="C670" i="10"/>
  <c r="C498" i="10"/>
  <c r="C679" i="10"/>
  <c r="C507" i="10"/>
  <c r="H521" i="10" l="1"/>
  <c r="G521" i="10"/>
  <c r="G524" i="10"/>
  <c r="H524" i="10" s="1"/>
  <c r="G530" i="10"/>
  <c r="H530" i="10" s="1"/>
  <c r="G529" i="10"/>
  <c r="H529" i="10" s="1"/>
  <c r="H518" i="10"/>
  <c r="G518" i="10"/>
  <c r="H546" i="10"/>
  <c r="G546" i="10"/>
  <c r="G514" i="10"/>
  <c r="H514" i="10" s="1"/>
  <c r="G510" i="10"/>
  <c r="H510" i="10" s="1"/>
  <c r="G509" i="10"/>
  <c r="H509" i="10"/>
  <c r="H513" i="10"/>
  <c r="G513" i="10"/>
  <c r="G498" i="10"/>
  <c r="H498" i="10"/>
  <c r="G550" i="10"/>
  <c r="H550" i="10" s="1"/>
  <c r="G531" i="10"/>
  <c r="H531" i="10"/>
  <c r="C648" i="10"/>
  <c r="M716" i="10" s="1"/>
  <c r="Y816" i="10" s="1"/>
  <c r="D615" i="10"/>
  <c r="G517" i="10"/>
  <c r="H517" i="10"/>
  <c r="G526" i="10"/>
  <c r="H526" i="10" s="1"/>
  <c r="G520" i="10"/>
  <c r="H520" i="10"/>
  <c r="G522" i="10"/>
  <c r="H522" i="10" s="1"/>
  <c r="E816" i="10"/>
  <c r="C428" i="10"/>
  <c r="C441" i="10" s="1"/>
  <c r="CE71" i="10"/>
  <c r="C716" i="10" s="1"/>
  <c r="H507" i="10"/>
  <c r="G507" i="10"/>
  <c r="G545" i="10"/>
  <c r="H545" i="10"/>
  <c r="H512" i="10"/>
  <c r="G512" i="10"/>
  <c r="C668" i="10"/>
  <c r="C715" i="10" s="1"/>
  <c r="C496" i="10"/>
  <c r="G496" i="10" l="1"/>
  <c r="H496" i="10"/>
  <c r="D709" i="10"/>
  <c r="D701" i="10"/>
  <c r="D706" i="10"/>
  <c r="D698" i="10"/>
  <c r="D711" i="10"/>
  <c r="D713" i="10"/>
  <c r="D705" i="10"/>
  <c r="D697" i="10"/>
  <c r="D702" i="10"/>
  <c r="D691" i="10"/>
  <c r="D683" i="10"/>
  <c r="D675" i="10"/>
  <c r="D644" i="10"/>
  <c r="D643" i="10"/>
  <c r="D642" i="10"/>
  <c r="D641" i="10"/>
  <c r="D640" i="10"/>
  <c r="D639" i="10"/>
  <c r="D638" i="10"/>
  <c r="D637" i="10"/>
  <c r="D710" i="10"/>
  <c r="D703" i="10"/>
  <c r="D695" i="10"/>
  <c r="D687" i="10"/>
  <c r="D679" i="10"/>
  <c r="D671" i="10"/>
  <c r="D693" i="10"/>
  <c r="D682" i="10"/>
  <c r="D681" i="10"/>
  <c r="D680" i="10"/>
  <c r="D620" i="10"/>
  <c r="D616" i="10"/>
  <c r="D700" i="10"/>
  <c r="D670" i="10"/>
  <c r="D669" i="10"/>
  <c r="D668" i="10"/>
  <c r="D647" i="10"/>
  <c r="D625" i="10"/>
  <c r="D696" i="10"/>
  <c r="D628" i="10"/>
  <c r="D622" i="10"/>
  <c r="D618" i="10"/>
  <c r="D707" i="10"/>
  <c r="D699" i="10"/>
  <c r="D692" i="10"/>
  <c r="D686" i="10"/>
  <c r="D685" i="10"/>
  <c r="D684" i="10"/>
  <c r="D645" i="10"/>
  <c r="D636" i="10"/>
  <c r="D635" i="10"/>
  <c r="D634" i="10"/>
  <c r="D633" i="10"/>
  <c r="D632" i="10"/>
  <c r="D631" i="10"/>
  <c r="D630" i="10"/>
  <c r="D624" i="10"/>
  <c r="D690" i="10"/>
  <c r="D677" i="10"/>
  <c r="D672" i="10"/>
  <c r="D623" i="10"/>
  <c r="D646" i="10"/>
  <c r="D627" i="10"/>
  <c r="D621" i="10"/>
  <c r="D674" i="10"/>
  <c r="D716" i="10"/>
  <c r="D689" i="10"/>
  <c r="D676" i="10"/>
  <c r="D626" i="10"/>
  <c r="D619" i="10"/>
  <c r="D704" i="10"/>
  <c r="D617" i="10"/>
  <c r="D708" i="10"/>
  <c r="D678" i="10"/>
  <c r="D673" i="10"/>
  <c r="D629" i="10"/>
  <c r="D712" i="10"/>
  <c r="D694" i="10"/>
  <c r="D688" i="10"/>
  <c r="E612" i="10" l="1"/>
  <c r="D715" i="10"/>
  <c r="E623" i="10"/>
  <c r="E706" i="10" l="1"/>
  <c r="E698" i="10"/>
  <c r="E711" i="10"/>
  <c r="E703" i="10"/>
  <c r="E710" i="10"/>
  <c r="E702" i="10"/>
  <c r="E709" i="10"/>
  <c r="E688" i="10"/>
  <c r="E680" i="10"/>
  <c r="E672" i="10"/>
  <c r="E696" i="10"/>
  <c r="E693" i="10"/>
  <c r="E716" i="10"/>
  <c r="E699" i="10"/>
  <c r="E692" i="10"/>
  <c r="E684" i="10"/>
  <c r="E676" i="10"/>
  <c r="E668" i="10"/>
  <c r="E712" i="10"/>
  <c r="E708" i="10"/>
  <c r="E679" i="10"/>
  <c r="E678" i="10"/>
  <c r="E677" i="10"/>
  <c r="E646" i="10"/>
  <c r="E627" i="10"/>
  <c r="E643" i="10"/>
  <c r="E639" i="10"/>
  <c r="E628" i="10"/>
  <c r="E707" i="10"/>
  <c r="E713" i="10"/>
  <c r="E705" i="10"/>
  <c r="E690" i="10"/>
  <c r="E689" i="10"/>
  <c r="E644" i="10"/>
  <c r="E640" i="10"/>
  <c r="E629" i="10"/>
  <c r="E626" i="10"/>
  <c r="E701" i="10"/>
  <c r="E697" i="10"/>
  <c r="E683" i="10"/>
  <c r="E682" i="10"/>
  <c r="E681" i="10"/>
  <c r="E641" i="10"/>
  <c r="E637" i="10"/>
  <c r="E636" i="10"/>
  <c r="E687" i="10"/>
  <c r="E674" i="10"/>
  <c r="E669" i="10"/>
  <c r="E633" i="10"/>
  <c r="E700" i="10"/>
  <c r="E642" i="10"/>
  <c r="E630" i="10"/>
  <c r="E704" i="10"/>
  <c r="E695" i="10"/>
  <c r="E671" i="10"/>
  <c r="E645" i="10"/>
  <c r="E638" i="10"/>
  <c r="E635" i="10"/>
  <c r="E686" i="10"/>
  <c r="E673" i="10"/>
  <c r="E632" i="10"/>
  <c r="E694" i="10"/>
  <c r="E691" i="10"/>
  <c r="E625" i="10"/>
  <c r="E685" i="10"/>
  <c r="E647" i="10"/>
  <c r="E631" i="10"/>
  <c r="E670" i="10"/>
  <c r="E624" i="10"/>
  <c r="E634" i="10"/>
  <c r="E675" i="10"/>
  <c r="E715" i="10" l="1"/>
  <c r="F624" i="10"/>
  <c r="F711" i="10" l="1"/>
  <c r="F703" i="10"/>
  <c r="F708" i="10"/>
  <c r="F700" i="10"/>
  <c r="F713" i="10"/>
  <c r="F716" i="10"/>
  <c r="F707" i="10"/>
  <c r="F699" i="10"/>
  <c r="F710" i="10"/>
  <c r="F696" i="10"/>
  <c r="F693" i="10"/>
  <c r="F685" i="10"/>
  <c r="F677" i="10"/>
  <c r="F669" i="10"/>
  <c r="F704" i="10"/>
  <c r="F697" i="10"/>
  <c r="F712" i="10"/>
  <c r="F706" i="10"/>
  <c r="F689" i="10"/>
  <c r="F681" i="10"/>
  <c r="F673" i="10"/>
  <c r="F694" i="10"/>
  <c r="F676" i="10"/>
  <c r="F675" i="10"/>
  <c r="F674" i="10"/>
  <c r="F642" i="10"/>
  <c r="F638" i="10"/>
  <c r="F698" i="10"/>
  <c r="F709" i="10"/>
  <c r="F705" i="10"/>
  <c r="F690" i="10"/>
  <c r="F644" i="10"/>
  <c r="F640" i="10"/>
  <c r="F629" i="10"/>
  <c r="F626" i="10"/>
  <c r="F691" i="10"/>
  <c r="F688" i="10"/>
  <c r="F687" i="10"/>
  <c r="F686" i="10"/>
  <c r="F645" i="10"/>
  <c r="F636" i="10"/>
  <c r="F635" i="10"/>
  <c r="F634" i="10"/>
  <c r="F633" i="10"/>
  <c r="F632" i="10"/>
  <c r="F631" i="10"/>
  <c r="F630" i="10"/>
  <c r="F680" i="10"/>
  <c r="F679" i="10"/>
  <c r="F678" i="10"/>
  <c r="F646" i="10"/>
  <c r="F627" i="10"/>
  <c r="F701" i="10"/>
  <c r="F682" i="10"/>
  <c r="F643" i="10"/>
  <c r="F639" i="10"/>
  <c r="F695" i="10"/>
  <c r="F692" i="10"/>
  <c r="F684" i="10"/>
  <c r="F671" i="10"/>
  <c r="F668" i="10"/>
  <c r="F641" i="10"/>
  <c r="F625" i="10"/>
  <c r="F683" i="10"/>
  <c r="F670" i="10"/>
  <c r="F637" i="10"/>
  <c r="F702" i="10"/>
  <c r="F672" i="10"/>
  <c r="F628" i="10"/>
  <c r="F647" i="10"/>
  <c r="F715" i="10" l="1"/>
  <c r="G625" i="10"/>
  <c r="G708" i="10" l="1"/>
  <c r="G700" i="10"/>
  <c r="G713" i="10"/>
  <c r="G705" i="10"/>
  <c r="G697" i="10"/>
  <c r="G712" i="10"/>
  <c r="G704" i="10"/>
  <c r="G696" i="10"/>
  <c r="G703" i="10"/>
  <c r="G690" i="10"/>
  <c r="G682" i="10"/>
  <c r="G674" i="10"/>
  <c r="G695" i="10"/>
  <c r="G707" i="10"/>
  <c r="G694" i="10"/>
  <c r="G686" i="10"/>
  <c r="G678" i="10"/>
  <c r="G670" i="10"/>
  <c r="G647" i="10"/>
  <c r="G646" i="10"/>
  <c r="G645" i="10"/>
  <c r="G706" i="10"/>
  <c r="G673" i="10"/>
  <c r="G672" i="10"/>
  <c r="G671" i="10"/>
  <c r="G711" i="10"/>
  <c r="G709" i="10"/>
  <c r="G644" i="10"/>
  <c r="G640" i="10"/>
  <c r="G629" i="10"/>
  <c r="G626" i="10"/>
  <c r="G691" i="10"/>
  <c r="G689" i="10"/>
  <c r="G688" i="10"/>
  <c r="G687" i="10"/>
  <c r="G636" i="10"/>
  <c r="G635" i="10"/>
  <c r="G634" i="10"/>
  <c r="G633" i="10"/>
  <c r="G632" i="10"/>
  <c r="G631" i="10"/>
  <c r="G630" i="10"/>
  <c r="G716" i="10"/>
  <c r="G701" i="10"/>
  <c r="G692" i="10"/>
  <c r="G685" i="10"/>
  <c r="G684" i="10"/>
  <c r="G683" i="10"/>
  <c r="G641" i="10"/>
  <c r="G637" i="10"/>
  <c r="G710" i="10"/>
  <c r="G693" i="10"/>
  <c r="G677" i="10"/>
  <c r="G676" i="10"/>
  <c r="G675" i="10"/>
  <c r="G642" i="10"/>
  <c r="G638" i="10"/>
  <c r="G669" i="10"/>
  <c r="G639" i="10"/>
  <c r="G627" i="10"/>
  <c r="G679" i="10"/>
  <c r="G699" i="10"/>
  <c r="G681" i="10"/>
  <c r="G668" i="10"/>
  <c r="G698" i="10"/>
  <c r="G643" i="10"/>
  <c r="G628" i="10"/>
  <c r="G680" i="10"/>
  <c r="G702" i="10"/>
  <c r="G715" i="10" l="1"/>
  <c r="H628" i="10"/>
  <c r="H713" i="10" l="1"/>
  <c r="H705" i="10"/>
  <c r="H697" i="10"/>
  <c r="H710" i="10"/>
  <c r="H702" i="10"/>
  <c r="H716" i="10"/>
  <c r="H709" i="10"/>
  <c r="H701" i="10"/>
  <c r="H704" i="10"/>
  <c r="H695" i="10"/>
  <c r="H687" i="10"/>
  <c r="H679" i="10"/>
  <c r="H671" i="10"/>
  <c r="H711" i="10"/>
  <c r="H698" i="10"/>
  <c r="H692" i="10"/>
  <c r="H700" i="10"/>
  <c r="H691" i="10"/>
  <c r="H683" i="10"/>
  <c r="H675" i="10"/>
  <c r="H644" i="10"/>
  <c r="H643" i="10"/>
  <c r="H642" i="10"/>
  <c r="H641" i="10"/>
  <c r="H640" i="10"/>
  <c r="H639" i="10"/>
  <c r="H638" i="10"/>
  <c r="H637" i="10"/>
  <c r="H670" i="10"/>
  <c r="H669" i="10"/>
  <c r="H668" i="10"/>
  <c r="H647" i="10"/>
  <c r="H707" i="10"/>
  <c r="H696" i="10"/>
  <c r="H690" i="10"/>
  <c r="H689" i="10"/>
  <c r="H688" i="10"/>
  <c r="H636" i="10"/>
  <c r="H635" i="10"/>
  <c r="H634" i="10"/>
  <c r="H633" i="10"/>
  <c r="H632" i="10"/>
  <c r="H631" i="10"/>
  <c r="H630" i="10"/>
  <c r="H686" i="10"/>
  <c r="H685" i="10"/>
  <c r="H684" i="10"/>
  <c r="H645" i="10"/>
  <c r="H703" i="10"/>
  <c r="H699" i="10"/>
  <c r="H682" i="10"/>
  <c r="H681" i="10"/>
  <c r="H680" i="10"/>
  <c r="H712" i="10"/>
  <c r="H708" i="10"/>
  <c r="H706" i="10"/>
  <c r="H694" i="10"/>
  <c r="H674" i="10"/>
  <c r="H673" i="10"/>
  <c r="H672" i="10"/>
  <c r="H646" i="10"/>
  <c r="H676" i="10"/>
  <c r="H678" i="10"/>
  <c r="H629" i="10"/>
  <c r="H693" i="10"/>
  <c r="H677" i="10"/>
  <c r="H715" i="10" l="1"/>
  <c r="I629" i="10"/>
  <c r="I710" i="10" l="1"/>
  <c r="I702" i="10"/>
  <c r="I716" i="10"/>
  <c r="I707" i="10"/>
  <c r="I699" i="10"/>
  <c r="I712" i="10"/>
  <c r="I706" i="10"/>
  <c r="I698" i="10"/>
  <c r="I711" i="10"/>
  <c r="I697" i="10"/>
  <c r="I692" i="10"/>
  <c r="I684" i="10"/>
  <c r="I676" i="10"/>
  <c r="I668" i="10"/>
  <c r="I705" i="10"/>
  <c r="I708" i="10"/>
  <c r="I701" i="10"/>
  <c r="I688" i="10"/>
  <c r="I680" i="10"/>
  <c r="I672" i="10"/>
  <c r="I704" i="10"/>
  <c r="I695" i="10"/>
  <c r="I643" i="10"/>
  <c r="I639" i="10"/>
  <c r="I691" i="10"/>
  <c r="I687" i="10"/>
  <c r="I686" i="10"/>
  <c r="I685" i="10"/>
  <c r="I645" i="10"/>
  <c r="I713" i="10"/>
  <c r="I703" i="10"/>
  <c r="I683" i="10"/>
  <c r="I682" i="10"/>
  <c r="I681" i="10"/>
  <c r="I641" i="10"/>
  <c r="I637" i="10"/>
  <c r="I693" i="10"/>
  <c r="I679" i="10"/>
  <c r="I678" i="10"/>
  <c r="I677" i="10"/>
  <c r="I646" i="10"/>
  <c r="I671" i="10"/>
  <c r="I670" i="10"/>
  <c r="I669" i="10"/>
  <c r="I647" i="10"/>
  <c r="I696" i="10"/>
  <c r="I674" i="10"/>
  <c r="I633" i="10"/>
  <c r="I700" i="10"/>
  <c r="I642" i="10"/>
  <c r="I630" i="10"/>
  <c r="I689" i="10"/>
  <c r="I638" i="10"/>
  <c r="I635" i="10"/>
  <c r="I709" i="10"/>
  <c r="I673" i="10"/>
  <c r="I632" i="10"/>
  <c r="I694" i="10"/>
  <c r="I675" i="10"/>
  <c r="I644" i="10"/>
  <c r="I634" i="10"/>
  <c r="I690" i="10"/>
  <c r="I636" i="10"/>
  <c r="I640" i="10"/>
  <c r="I631" i="10"/>
  <c r="I715" i="10" l="1"/>
  <c r="J630" i="10"/>
  <c r="J716" i="10" l="1"/>
  <c r="J707" i="10"/>
  <c r="J699" i="10"/>
  <c r="J712" i="10"/>
  <c r="J704" i="10"/>
  <c r="J696" i="10"/>
  <c r="J711" i="10"/>
  <c r="J703" i="10"/>
  <c r="J705" i="10"/>
  <c r="J698" i="10"/>
  <c r="J689" i="10"/>
  <c r="J681" i="10"/>
  <c r="J673" i="10"/>
  <c r="J706" i="10"/>
  <c r="J694" i="10"/>
  <c r="J709" i="10"/>
  <c r="J693" i="10"/>
  <c r="J685" i="10"/>
  <c r="J677" i="10"/>
  <c r="J669" i="10"/>
  <c r="J702" i="10"/>
  <c r="J700" i="10"/>
  <c r="J713" i="10"/>
  <c r="J684" i="10"/>
  <c r="J683" i="10"/>
  <c r="J682" i="10"/>
  <c r="J641" i="10"/>
  <c r="J637" i="10"/>
  <c r="J701" i="10"/>
  <c r="J692" i="10"/>
  <c r="J680" i="10"/>
  <c r="J679" i="10"/>
  <c r="J678" i="10"/>
  <c r="J646" i="10"/>
  <c r="J676" i="10"/>
  <c r="J675" i="10"/>
  <c r="J674" i="10"/>
  <c r="J642" i="10"/>
  <c r="J638" i="10"/>
  <c r="J695" i="10"/>
  <c r="J668" i="10"/>
  <c r="J643" i="10"/>
  <c r="J639" i="10"/>
  <c r="J687" i="10"/>
  <c r="J710" i="10"/>
  <c r="J671" i="10"/>
  <c r="J635" i="10"/>
  <c r="J645" i="10"/>
  <c r="J632" i="10"/>
  <c r="J686" i="10"/>
  <c r="J708" i="10"/>
  <c r="J691" i="10"/>
  <c r="J670" i="10"/>
  <c r="J644" i="10"/>
  <c r="K644" i="10" s="1"/>
  <c r="J634" i="10"/>
  <c r="J688" i="10"/>
  <c r="J647" i="10"/>
  <c r="J640" i="10"/>
  <c r="J631" i="10"/>
  <c r="J633" i="10"/>
  <c r="J672" i="10"/>
  <c r="J690" i="10"/>
  <c r="J636" i="10"/>
  <c r="J697" i="10"/>
  <c r="K712" i="10" l="1"/>
  <c r="K704" i="10"/>
  <c r="K696" i="10"/>
  <c r="K709" i="10"/>
  <c r="K701" i="10"/>
  <c r="K708" i="10"/>
  <c r="K700" i="10"/>
  <c r="K706" i="10"/>
  <c r="K694" i="10"/>
  <c r="K686" i="10"/>
  <c r="K678" i="10"/>
  <c r="K670" i="10"/>
  <c r="K699" i="10"/>
  <c r="K691" i="10"/>
  <c r="K713" i="10"/>
  <c r="K702" i="10"/>
  <c r="K690" i="10"/>
  <c r="K682" i="10"/>
  <c r="K674" i="10"/>
  <c r="K705" i="10"/>
  <c r="K703" i="10"/>
  <c r="K692" i="10"/>
  <c r="K681" i="10"/>
  <c r="K680" i="10"/>
  <c r="K679" i="10"/>
  <c r="K716" i="10"/>
  <c r="K693" i="10"/>
  <c r="K677" i="10"/>
  <c r="K676" i="10"/>
  <c r="K675" i="10"/>
  <c r="K710" i="10"/>
  <c r="K697" i="10"/>
  <c r="K673" i="10"/>
  <c r="K672" i="10"/>
  <c r="K671" i="10"/>
  <c r="K711" i="10"/>
  <c r="K695" i="10"/>
  <c r="K689" i="10"/>
  <c r="K684" i="10"/>
  <c r="K668" i="10"/>
  <c r="K698" i="10"/>
  <c r="K688" i="10"/>
  <c r="K683" i="10"/>
  <c r="K687" i="10"/>
  <c r="K669" i="10"/>
  <c r="K685" i="10"/>
  <c r="K707" i="10"/>
  <c r="J715" i="10"/>
  <c r="L647" i="10"/>
  <c r="K715" i="10" l="1"/>
  <c r="L709" i="10"/>
  <c r="M709" i="10" s="1"/>
  <c r="Y775" i="10" s="1"/>
  <c r="L701" i="10"/>
  <c r="M701" i="10" s="1"/>
  <c r="Y767" i="10" s="1"/>
  <c r="L706" i="10"/>
  <c r="M706" i="10" s="1"/>
  <c r="Y772" i="10" s="1"/>
  <c r="L698" i="10"/>
  <c r="M698" i="10" s="1"/>
  <c r="Y764" i="10" s="1"/>
  <c r="L711" i="10"/>
  <c r="M711" i="10" s="1"/>
  <c r="Y777" i="10" s="1"/>
  <c r="L713" i="10"/>
  <c r="M713" i="10" s="1"/>
  <c r="Y779" i="10" s="1"/>
  <c r="L705" i="10"/>
  <c r="M705" i="10" s="1"/>
  <c r="Y771" i="10" s="1"/>
  <c r="L697" i="10"/>
  <c r="M697" i="10" s="1"/>
  <c r="Y763" i="10" s="1"/>
  <c r="L699" i="10"/>
  <c r="M699" i="10" s="1"/>
  <c r="Y765" i="10" s="1"/>
  <c r="L691" i="10"/>
  <c r="M691" i="10" s="1"/>
  <c r="Y757" i="10" s="1"/>
  <c r="L683" i="10"/>
  <c r="M683" i="10" s="1"/>
  <c r="Y749" i="10" s="1"/>
  <c r="L675" i="10"/>
  <c r="M675" i="10" s="1"/>
  <c r="Y741" i="10" s="1"/>
  <c r="L716" i="10"/>
  <c r="L707" i="10"/>
  <c r="M707" i="10" s="1"/>
  <c r="Y773" i="10" s="1"/>
  <c r="L700" i="10"/>
  <c r="M700" i="10" s="1"/>
  <c r="Y766" i="10" s="1"/>
  <c r="L710" i="10"/>
  <c r="M710" i="10" s="1"/>
  <c r="Y776" i="10" s="1"/>
  <c r="L703" i="10"/>
  <c r="M703" i="10" s="1"/>
  <c r="Y769" i="10" s="1"/>
  <c r="L695" i="10"/>
  <c r="M695" i="10" s="1"/>
  <c r="Y761" i="10" s="1"/>
  <c r="L687" i="10"/>
  <c r="M687" i="10" s="1"/>
  <c r="Y753" i="10" s="1"/>
  <c r="L679" i="10"/>
  <c r="M679" i="10" s="1"/>
  <c r="Y745" i="10" s="1"/>
  <c r="L671" i="10"/>
  <c r="M671" i="10" s="1"/>
  <c r="Y737" i="10" s="1"/>
  <c r="L690" i="10"/>
  <c r="M690" i="10" s="1"/>
  <c r="Y756" i="10" s="1"/>
  <c r="L689" i="10"/>
  <c r="M689" i="10" s="1"/>
  <c r="Y755" i="10" s="1"/>
  <c r="L688" i="10"/>
  <c r="M688" i="10" s="1"/>
  <c r="Y754" i="10" s="1"/>
  <c r="L693" i="10"/>
  <c r="M693" i="10" s="1"/>
  <c r="Y759" i="10" s="1"/>
  <c r="L678" i="10"/>
  <c r="M678" i="10" s="1"/>
  <c r="Y744" i="10" s="1"/>
  <c r="L677" i="10"/>
  <c r="M677" i="10" s="1"/>
  <c r="Y743" i="10" s="1"/>
  <c r="L676" i="10"/>
  <c r="M676" i="10" s="1"/>
  <c r="Y742" i="10" s="1"/>
  <c r="L674" i="10"/>
  <c r="M674" i="10" s="1"/>
  <c r="Y740" i="10" s="1"/>
  <c r="L673" i="10"/>
  <c r="M673" i="10" s="1"/>
  <c r="Y739" i="10" s="1"/>
  <c r="L672" i="10"/>
  <c r="M672" i="10" s="1"/>
  <c r="Y738" i="10" s="1"/>
  <c r="L708" i="10"/>
  <c r="M708" i="10" s="1"/>
  <c r="Y774" i="10" s="1"/>
  <c r="L694" i="10"/>
  <c r="M694" i="10" s="1"/>
  <c r="Y760" i="10" s="1"/>
  <c r="L670" i="10"/>
  <c r="M670" i="10" s="1"/>
  <c r="Y736" i="10" s="1"/>
  <c r="L669" i="10"/>
  <c r="M669" i="10" s="1"/>
  <c r="Y735" i="10" s="1"/>
  <c r="L668" i="10"/>
  <c r="L704" i="10"/>
  <c r="M704" i="10" s="1"/>
  <c r="Y770" i="10" s="1"/>
  <c r="L702" i="10"/>
  <c r="M702" i="10" s="1"/>
  <c r="Y768" i="10" s="1"/>
  <c r="L684" i="10"/>
  <c r="M684" i="10" s="1"/>
  <c r="Y750" i="10" s="1"/>
  <c r="L692" i="10"/>
  <c r="M692" i="10" s="1"/>
  <c r="Y758" i="10" s="1"/>
  <c r="L686" i="10"/>
  <c r="M686" i="10" s="1"/>
  <c r="Y752" i="10" s="1"/>
  <c r="L681" i="10"/>
  <c r="M681" i="10" s="1"/>
  <c r="Y747" i="10" s="1"/>
  <c r="L685" i="10"/>
  <c r="M685" i="10" s="1"/>
  <c r="Y751" i="10" s="1"/>
  <c r="L680" i="10"/>
  <c r="M680" i="10" s="1"/>
  <c r="Y746" i="10" s="1"/>
  <c r="L696" i="10"/>
  <c r="M696" i="10" s="1"/>
  <c r="Y762" i="10" s="1"/>
  <c r="L682" i="10"/>
  <c r="M682" i="10" s="1"/>
  <c r="Y748" i="10" s="1"/>
  <c r="L712" i="10"/>
  <c r="M712" i="10" s="1"/>
  <c r="Y778" i="10" s="1"/>
  <c r="L715" i="10" l="1"/>
  <c r="M668" i="10"/>
  <c r="M715" i="10" l="1"/>
  <c r="Y734" i="10"/>
  <c r="Y815" i="10" s="1"/>
  <c r="F493" i="1" l="1"/>
  <c r="D493" i="1"/>
  <c r="B493" i="1"/>
  <c r="B575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43" i="9"/>
  <c r="E138" i="9"/>
  <c r="F205" i="9"/>
  <c r="D111" i="9"/>
  <c r="C303" i="9"/>
  <c r="F206" i="9"/>
  <c r="I46" i="9"/>
  <c r="I57" i="9"/>
  <c r="G89" i="9"/>
  <c r="F216" i="9"/>
  <c r="D43" i="9"/>
  <c r="G75" i="9"/>
  <c r="D331" i="9"/>
  <c r="G331" i="9"/>
  <c r="D46" i="9"/>
  <c r="H110" i="9"/>
  <c r="G110" i="9"/>
  <c r="H238" i="9"/>
  <c r="D238" i="9"/>
  <c r="I238" i="9"/>
  <c r="F270" i="9"/>
  <c r="I334" i="9"/>
  <c r="E11" i="9"/>
  <c r="H239" i="9"/>
  <c r="E14" i="9"/>
  <c r="E139" i="9"/>
  <c r="C299" i="9"/>
  <c r="E78" i="9"/>
  <c r="G78" i="9"/>
  <c r="D110" i="9"/>
  <c r="E142" i="9"/>
  <c r="C302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240" i="9"/>
  <c r="C238" i="9"/>
  <c r="C237" i="9"/>
  <c r="C242" i="9"/>
  <c r="C244" i="9"/>
  <c r="I205" i="9"/>
  <c r="I208" i="9"/>
  <c r="I210" i="9"/>
  <c r="I212" i="9"/>
  <c r="I206" i="9"/>
  <c r="CE60" i="1"/>
  <c r="I362" i="9" s="1"/>
  <c r="CE61" i="1"/>
  <c r="AB48" i="1" s="1"/>
  <c r="AB62" i="1" s="1"/>
  <c r="CE65" i="1"/>
  <c r="CE63" i="1"/>
  <c r="CE66" i="1"/>
  <c r="CE68" i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P75" i="1"/>
  <c r="I58" i="9" s="1"/>
  <c r="O75" i="1"/>
  <c r="N75" i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AG75" i="1"/>
  <c r="E154" i="9" s="1"/>
  <c r="AE75" i="1"/>
  <c r="C154" i="9" s="1"/>
  <c r="AC75" i="1"/>
  <c r="H122" i="9" s="1"/>
  <c r="AB75" i="1"/>
  <c r="Y75" i="1"/>
  <c r="D122" i="9" s="1"/>
  <c r="U75" i="1"/>
  <c r="S75" i="1"/>
  <c r="E90" i="9" s="1"/>
  <c r="K75" i="1"/>
  <c r="J75" i="1"/>
  <c r="E75" i="1"/>
  <c r="E26" i="9" s="1"/>
  <c r="CE73" i="1"/>
  <c r="AN22" i="11" s="1"/>
  <c r="CE74" i="1"/>
  <c r="C75" i="1"/>
  <c r="CE80" i="1"/>
  <c r="AN29" i="11" s="1"/>
  <c r="CE78" i="1"/>
  <c r="D361" i="1"/>
  <c r="D372" i="1"/>
  <c r="C125" i="8" s="1"/>
  <c r="C16" i="8"/>
  <c r="D265" i="1"/>
  <c r="D275" i="1"/>
  <c r="C33" i="8" s="1"/>
  <c r="D290" i="1"/>
  <c r="D314" i="1"/>
  <c r="D319" i="1"/>
  <c r="C85" i="8"/>
  <c r="D229" i="1"/>
  <c r="B445" i="1" s="1"/>
  <c r="D236" i="1"/>
  <c r="D240" i="1"/>
  <c r="E209" i="1"/>
  <c r="F24" i="6" s="1"/>
  <c r="E210" i="1"/>
  <c r="F25" i="6" s="1"/>
  <c r="E211" i="1"/>
  <c r="F26" i="6" s="1"/>
  <c r="E212" i="1"/>
  <c r="F27" i="6" s="1"/>
  <c r="E213" i="1"/>
  <c r="E214" i="1"/>
  <c r="F29" i="6" s="1"/>
  <c r="E215" i="1"/>
  <c r="F30" i="6" s="1"/>
  <c r="E216" i="1"/>
  <c r="F31" i="6" s="1"/>
  <c r="E32" i="6"/>
  <c r="D433" i="1"/>
  <c r="E196" i="1"/>
  <c r="C469" i="1" s="1"/>
  <c r="E197" i="1"/>
  <c r="F9" i="6" s="1"/>
  <c r="E198" i="1"/>
  <c r="E199" i="1"/>
  <c r="C472" i="1" s="1"/>
  <c r="E200" i="1"/>
  <c r="E201" i="1"/>
  <c r="E202" i="1"/>
  <c r="E203" i="1"/>
  <c r="D204" i="1"/>
  <c r="B204" i="1"/>
  <c r="D190" i="1"/>
  <c r="D437" i="1" s="1"/>
  <c r="D186" i="1"/>
  <c r="D436" i="1" s="1"/>
  <c r="D181" i="1"/>
  <c r="D435" i="1" s="1"/>
  <c r="D177" i="1"/>
  <c r="C20" i="5" s="1"/>
  <c r="E154" i="1"/>
  <c r="F28" i="4" s="1"/>
  <c r="E153" i="1"/>
  <c r="E152" i="1"/>
  <c r="D28" i="4" s="1"/>
  <c r="E151" i="1"/>
  <c r="C28" i="4" s="1"/>
  <c r="E150" i="1"/>
  <c r="E148" i="1"/>
  <c r="G19" i="4" s="1"/>
  <c r="E147" i="1"/>
  <c r="E146" i="1"/>
  <c r="D19" i="4" s="1"/>
  <c r="E145" i="1"/>
  <c r="C19" i="4" s="1"/>
  <c r="E144" i="1"/>
  <c r="B19" i="4" s="1"/>
  <c r="E141" i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1" i="1"/>
  <c r="B470" i="1"/>
  <c r="B469" i="1"/>
  <c r="B468" i="1"/>
  <c r="D463" i="1"/>
  <c r="B465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32" i="1"/>
  <c r="B438" i="1"/>
  <c r="B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I363" i="9"/>
  <c r="H48" i="1"/>
  <c r="H62" i="1" s="1"/>
  <c r="D330" i="1"/>
  <c r="I26" i="9"/>
  <c r="H58" i="9"/>
  <c r="F90" i="9"/>
  <c r="C218" i="9"/>
  <c r="D366" i="9"/>
  <c r="CE64" i="1"/>
  <c r="AN13" i="11" s="1"/>
  <c r="D368" i="9"/>
  <c r="C276" i="9"/>
  <c r="CE70" i="1"/>
  <c r="CE76" i="1"/>
  <c r="CE77" i="1"/>
  <c r="I381" i="9" s="1"/>
  <c r="I29" i="9"/>
  <c r="C95" i="9"/>
  <c r="CE79" i="1"/>
  <c r="E142" i="1"/>
  <c r="G9" i="4"/>
  <c r="F9" i="4"/>
  <c r="E138" i="1"/>
  <c r="C204" i="1"/>
  <c r="E195" i="1"/>
  <c r="C28" i="6"/>
  <c r="B217" i="1"/>
  <c r="C140" i="8"/>
  <c r="D390" i="1"/>
  <c r="B441" i="1" s="1"/>
  <c r="D283" i="1"/>
  <c r="C40" i="8"/>
  <c r="E515" i="1"/>
  <c r="H73" i="9"/>
  <c r="E105" i="9"/>
  <c r="E519" i="1"/>
  <c r="E528" i="1"/>
  <c r="G137" i="9"/>
  <c r="C9" i="5"/>
  <c r="D173" i="1"/>
  <c r="BS48" i="1"/>
  <c r="BS62" i="1" s="1"/>
  <c r="AM48" i="1"/>
  <c r="AM62" i="1" s="1"/>
  <c r="D172" i="9" s="1"/>
  <c r="CD71" i="1"/>
  <c r="E373" i="9" s="1"/>
  <c r="BQ48" i="1"/>
  <c r="BQ62" i="1" s="1"/>
  <c r="F300" i="9" s="1"/>
  <c r="BM48" i="1"/>
  <c r="BM62" i="1" s="1"/>
  <c r="Y48" i="1"/>
  <c r="Y62" i="1" s="1"/>
  <c r="BO48" i="1"/>
  <c r="BO62" i="1" s="1"/>
  <c r="D300" i="9" s="1"/>
  <c r="S48" i="1"/>
  <c r="S62" i="1" s="1"/>
  <c r="C615" i="1"/>
  <c r="E372" i="9"/>
  <c r="BT48" i="1"/>
  <c r="BT62" i="1" s="1"/>
  <c r="I300" i="9" s="1"/>
  <c r="BJ48" i="1"/>
  <c r="BJ62" i="1" s="1"/>
  <c r="AZ48" i="1"/>
  <c r="AZ62" i="1" s="1"/>
  <c r="AN48" i="1"/>
  <c r="AN62" i="1" s="1"/>
  <c r="E172" i="9" s="1"/>
  <c r="AD48" i="1"/>
  <c r="AD62" i="1" s="1"/>
  <c r="J48" i="1"/>
  <c r="J62" i="1" s="1"/>
  <c r="C44" i="9" s="1"/>
  <c r="F10" i="4"/>
  <c r="F11" i="6" l="1"/>
  <c r="C470" i="1"/>
  <c r="C475" i="1"/>
  <c r="F12" i="6"/>
  <c r="C474" i="1"/>
  <c r="C14" i="5"/>
  <c r="D277" i="1"/>
  <c r="D292" i="1" s="1"/>
  <c r="D341" i="1" s="1"/>
  <c r="C49" i="8"/>
  <c r="C42" i="8"/>
  <c r="C74" i="8"/>
  <c r="C429" i="1"/>
  <c r="N48" i="1"/>
  <c r="N62" i="1" s="1"/>
  <c r="AR48" i="1"/>
  <c r="AR62" i="1" s="1"/>
  <c r="I172" i="9" s="1"/>
  <c r="BL48" i="1"/>
  <c r="BL62" i="1" s="1"/>
  <c r="H268" i="9" s="1"/>
  <c r="AI48" i="1"/>
  <c r="AI62" i="1" s="1"/>
  <c r="AG48" i="1"/>
  <c r="AG62" i="1" s="1"/>
  <c r="E140" i="9" s="1"/>
  <c r="AC48" i="1"/>
  <c r="AC62" i="1" s="1"/>
  <c r="H108" i="9" s="1"/>
  <c r="R48" i="1"/>
  <c r="R62" i="1" s="1"/>
  <c r="D76" i="9" s="1"/>
  <c r="AJ48" i="1"/>
  <c r="AJ62" i="1" s="1"/>
  <c r="AT48" i="1"/>
  <c r="AT62" i="1" s="1"/>
  <c r="BD48" i="1"/>
  <c r="BD62" i="1" s="1"/>
  <c r="G236" i="9" s="1"/>
  <c r="BP48" i="1"/>
  <c r="BP62" i="1" s="1"/>
  <c r="E300" i="9" s="1"/>
  <c r="BY48" i="1"/>
  <c r="BY62" i="1" s="1"/>
  <c r="G332" i="9" s="1"/>
  <c r="CB48" i="1"/>
  <c r="CB62" i="1" s="1"/>
  <c r="C364" i="9" s="1"/>
  <c r="AQ48" i="1"/>
  <c r="AQ62" i="1" s="1"/>
  <c r="CC48" i="1"/>
  <c r="CC62" i="1" s="1"/>
  <c r="AW48" i="1"/>
  <c r="AW62" i="1" s="1"/>
  <c r="U48" i="1"/>
  <c r="U62" i="1" s="1"/>
  <c r="G76" i="9" s="1"/>
  <c r="AE48" i="1"/>
  <c r="AE62" i="1" s="1"/>
  <c r="G48" i="1"/>
  <c r="G62" i="1" s="1"/>
  <c r="G12" i="9" s="1"/>
  <c r="T48" i="1"/>
  <c r="T62" i="1" s="1"/>
  <c r="F76" i="9" s="1"/>
  <c r="AF48" i="1"/>
  <c r="AF62" i="1" s="1"/>
  <c r="BB48" i="1"/>
  <c r="BB62" i="1" s="1"/>
  <c r="BX48" i="1"/>
  <c r="BX62" i="1" s="1"/>
  <c r="F332" i="9" s="1"/>
  <c r="BW48" i="1"/>
  <c r="BW62" i="1" s="1"/>
  <c r="E332" i="9" s="1"/>
  <c r="E48" i="1"/>
  <c r="E62" i="1" s="1"/>
  <c r="E12" i="9" s="1"/>
  <c r="O48" i="1"/>
  <c r="O62" i="1" s="1"/>
  <c r="H44" i="9" s="1"/>
  <c r="Z48" i="1"/>
  <c r="Z62" i="1" s="1"/>
  <c r="AL48" i="1"/>
  <c r="AL62" i="1" s="1"/>
  <c r="C172" i="9" s="1"/>
  <c r="AV48" i="1"/>
  <c r="AV62" i="1" s="1"/>
  <c r="F204" i="9" s="1"/>
  <c r="BH48" i="1"/>
  <c r="BH62" i="1" s="1"/>
  <c r="D268" i="9" s="1"/>
  <c r="BR48" i="1"/>
  <c r="BR62" i="1" s="1"/>
  <c r="CA48" i="1"/>
  <c r="CA62" i="1" s="1"/>
  <c r="C48" i="1"/>
  <c r="K48" i="1"/>
  <c r="K62" i="1" s="1"/>
  <c r="D44" i="9" s="1"/>
  <c r="AY48" i="1"/>
  <c r="AY62" i="1" s="1"/>
  <c r="Q48" i="1"/>
  <c r="Q62" i="1" s="1"/>
  <c r="BE48" i="1"/>
  <c r="BE62" i="1" s="1"/>
  <c r="H236" i="9" s="1"/>
  <c r="AK48" i="1"/>
  <c r="AK62" i="1" s="1"/>
  <c r="BI48" i="1"/>
  <c r="BI62" i="1" s="1"/>
  <c r="M48" i="1"/>
  <c r="M62" i="1" s="1"/>
  <c r="BZ48" i="1"/>
  <c r="BZ62" i="1" s="1"/>
  <c r="D48" i="1"/>
  <c r="D62" i="1" s="1"/>
  <c r="D12" i="9" s="1"/>
  <c r="X48" i="1"/>
  <c r="X62" i="1" s="1"/>
  <c r="C108" i="9" s="1"/>
  <c r="W48" i="1"/>
  <c r="W62" i="1" s="1"/>
  <c r="P48" i="1"/>
  <c r="P62" i="1" s="1"/>
  <c r="AS48" i="1"/>
  <c r="AS62" i="1" s="1"/>
  <c r="F48" i="1"/>
  <c r="F62" i="1" s="1"/>
  <c r="F12" i="9" s="1"/>
  <c r="V48" i="1"/>
  <c r="V62" i="1" s="1"/>
  <c r="H76" i="9" s="1"/>
  <c r="AH48" i="1"/>
  <c r="AH62" i="1" s="1"/>
  <c r="AP48" i="1"/>
  <c r="AP62" i="1" s="1"/>
  <c r="G172" i="9" s="1"/>
  <c r="AX48" i="1"/>
  <c r="AX62" i="1" s="1"/>
  <c r="BF48" i="1"/>
  <c r="BF62" i="1" s="1"/>
  <c r="BN48" i="1"/>
  <c r="BN62" i="1" s="1"/>
  <c r="BV48" i="1"/>
  <c r="BV62" i="1" s="1"/>
  <c r="D332" i="9" s="1"/>
  <c r="AA48" i="1"/>
  <c r="AA62" i="1" s="1"/>
  <c r="F108" i="9" s="1"/>
  <c r="BG48" i="1"/>
  <c r="BG62" i="1" s="1"/>
  <c r="C268" i="9" s="1"/>
  <c r="I48" i="1"/>
  <c r="I62" i="1" s="1"/>
  <c r="I12" i="9" s="1"/>
  <c r="AO48" i="1"/>
  <c r="AO62" i="1" s="1"/>
  <c r="BU48" i="1"/>
  <c r="BU62" i="1" s="1"/>
  <c r="C332" i="9" s="1"/>
  <c r="BA48" i="1"/>
  <c r="BA62" i="1" s="1"/>
  <c r="D236" i="9" s="1"/>
  <c r="C427" i="1"/>
  <c r="BC48" i="1"/>
  <c r="BC62" i="1" s="1"/>
  <c r="F236" i="9" s="1"/>
  <c r="AU48" i="1"/>
  <c r="AU62" i="1" s="1"/>
  <c r="L48" i="1"/>
  <c r="L62" i="1" s="1"/>
  <c r="E44" i="9" s="1"/>
  <c r="F28" i="6"/>
  <c r="C16" i="6"/>
  <c r="D16" i="6"/>
  <c r="C32" i="6"/>
  <c r="E16" i="6"/>
  <c r="C86" i="8"/>
  <c r="D339" i="1"/>
  <c r="C27" i="5"/>
  <c r="I612" i="1"/>
  <c r="C62" i="1"/>
  <c r="D612" i="1"/>
  <c r="C430" i="1"/>
  <c r="H300" i="9"/>
  <c r="B440" i="1"/>
  <c r="C68" i="8"/>
  <c r="D32" i="6"/>
  <c r="F15" i="6"/>
  <c r="D13" i="7"/>
  <c r="D5" i="7"/>
  <c r="C34" i="5"/>
  <c r="D428" i="1"/>
  <c r="F19" i="4"/>
  <c r="C417" i="1"/>
  <c r="C415" i="1"/>
  <c r="H612" i="1"/>
  <c r="AN9" i="11"/>
  <c r="J612" i="1"/>
  <c r="AN28" i="11"/>
  <c r="BK48" i="1"/>
  <c r="BK62" i="1" s="1"/>
  <c r="G268" i="9" s="1"/>
  <c r="AN10" i="11"/>
  <c r="G108" i="9"/>
  <c r="I140" i="9"/>
  <c r="C431" i="1"/>
  <c r="AN14" i="11"/>
  <c r="C26" i="9"/>
  <c r="C434" i="1"/>
  <c r="AN17" i="11"/>
  <c r="I372" i="9"/>
  <c r="AN19" i="11"/>
  <c r="C464" i="1"/>
  <c r="AN23" i="11"/>
  <c r="I368" i="9"/>
  <c r="AN15" i="11"/>
  <c r="I365" i="9"/>
  <c r="AN12" i="11"/>
  <c r="C236" i="9"/>
  <c r="I268" i="9"/>
  <c r="I382" i="9"/>
  <c r="AN27" i="11"/>
  <c r="G122" i="9"/>
  <c r="I377" i="9"/>
  <c r="I90" i="9"/>
  <c r="CF76" i="1"/>
  <c r="C52" i="1" s="1"/>
  <c r="C67" i="1" s="1"/>
  <c r="I380" i="9"/>
  <c r="B476" i="1"/>
  <c r="C141" i="8"/>
  <c r="C473" i="1"/>
  <c r="F8" i="6"/>
  <c r="F13" i="6"/>
  <c r="C575" i="1"/>
  <c r="H140" i="9"/>
  <c r="G90" i="9"/>
  <c r="C140" i="9"/>
  <c r="E76" i="9"/>
  <c r="I370" i="9"/>
  <c r="CF77" i="1"/>
  <c r="AN26" i="11" s="1"/>
  <c r="H12" i="9"/>
  <c r="I154" i="9"/>
  <c r="D186" i="9"/>
  <c r="H332" i="9"/>
  <c r="G58" i="9"/>
  <c r="C448" i="1"/>
  <c r="D368" i="1"/>
  <c r="C120" i="8" s="1"/>
  <c r="C119" i="8"/>
  <c r="G612" i="1"/>
  <c r="C414" i="1"/>
  <c r="B10" i="4"/>
  <c r="C458" i="1"/>
  <c r="F612" i="1"/>
  <c r="I366" i="9"/>
  <c r="G10" i="4"/>
  <c r="E10" i="4"/>
  <c r="C90" i="9"/>
  <c r="G28" i="4"/>
  <c r="I108" i="9"/>
  <c r="D204" i="9"/>
  <c r="F268" i="9"/>
  <c r="G44" i="9"/>
  <c r="E236" i="9"/>
  <c r="B446" i="1"/>
  <c r="D242" i="1"/>
  <c r="C418" i="1"/>
  <c r="D438" i="1"/>
  <c r="F14" i="6"/>
  <c r="C471" i="1"/>
  <c r="F10" i="6"/>
  <c r="D26" i="9"/>
  <c r="CE75" i="1"/>
  <c r="AN24" i="11" s="1"/>
  <c r="D108" i="9"/>
  <c r="F7" i="6"/>
  <c r="E204" i="1"/>
  <c r="C468" i="1"/>
  <c r="I383" i="9"/>
  <c r="D22" i="7"/>
  <c r="C40" i="5"/>
  <c r="C420" i="1"/>
  <c r="B28" i="4"/>
  <c r="F186" i="9"/>
  <c r="H172" i="9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434" i="1"/>
  <c r="C58" i="9"/>
  <c r="AA52" i="1" l="1"/>
  <c r="AA67" i="1" s="1"/>
  <c r="AA71" i="1" s="1"/>
  <c r="C520" i="1" s="1"/>
  <c r="G520" i="1" s="1"/>
  <c r="BD52" i="1"/>
  <c r="BD67" i="1" s="1"/>
  <c r="C35" i="8"/>
  <c r="C482" i="1"/>
  <c r="CB52" i="1"/>
  <c r="CB67" i="1" s="1"/>
  <c r="C369" i="9" s="1"/>
  <c r="D52" i="1"/>
  <c r="D67" i="1" s="1"/>
  <c r="D17" i="9" s="1"/>
  <c r="W52" i="1"/>
  <c r="W67" i="1" s="1"/>
  <c r="BM52" i="1"/>
  <c r="BM67" i="1" s="1"/>
  <c r="BM71" i="1" s="1"/>
  <c r="C558" i="1" s="1"/>
  <c r="BR52" i="1"/>
  <c r="BR67" i="1" s="1"/>
  <c r="BR71" i="1" s="1"/>
  <c r="C563" i="1" s="1"/>
  <c r="M52" i="1"/>
  <c r="M67" i="1" s="1"/>
  <c r="F52" i="1"/>
  <c r="F67" i="1" s="1"/>
  <c r="F71" i="1" s="1"/>
  <c r="AS52" i="1"/>
  <c r="AS67" i="1" s="1"/>
  <c r="C209" i="9" s="1"/>
  <c r="G52" i="1"/>
  <c r="G67" i="1" s="1"/>
  <c r="G71" i="1" s="1"/>
  <c r="BN52" i="1"/>
  <c r="BN67" i="1" s="1"/>
  <c r="BQ52" i="1"/>
  <c r="BQ67" i="1" s="1"/>
  <c r="F305" i="9" s="1"/>
  <c r="I76" i="9"/>
  <c r="F44" i="9"/>
  <c r="I332" i="9"/>
  <c r="E204" i="9"/>
  <c r="D140" i="9"/>
  <c r="I44" i="9"/>
  <c r="D364" i="9"/>
  <c r="E268" i="9"/>
  <c r="I204" i="9"/>
  <c r="G300" i="9"/>
  <c r="E108" i="9"/>
  <c r="G140" i="9"/>
  <c r="C76" i="9"/>
  <c r="G204" i="9"/>
  <c r="F172" i="9"/>
  <c r="H204" i="9"/>
  <c r="I52" i="1"/>
  <c r="I67" i="1" s="1"/>
  <c r="BW52" i="1"/>
  <c r="BW67" i="1" s="1"/>
  <c r="F140" i="9"/>
  <c r="C300" i="9"/>
  <c r="C204" i="9"/>
  <c r="I236" i="9"/>
  <c r="CE62" i="1"/>
  <c r="C428" i="1" s="1"/>
  <c r="C12" i="9"/>
  <c r="CE48" i="1"/>
  <c r="D373" i="1"/>
  <c r="C126" i="8" s="1"/>
  <c r="BD71" i="1"/>
  <c r="C624" i="1" s="1"/>
  <c r="X52" i="1"/>
  <c r="X67" i="1" s="1"/>
  <c r="AN25" i="11"/>
  <c r="AX52" i="1"/>
  <c r="AX67" i="1" s="1"/>
  <c r="T52" i="1"/>
  <c r="T67" i="1" s="1"/>
  <c r="AY52" i="1"/>
  <c r="AY67" i="1" s="1"/>
  <c r="BF52" i="1"/>
  <c r="BF67" i="1" s="1"/>
  <c r="AE52" i="1"/>
  <c r="AE67" i="1" s="1"/>
  <c r="AQ52" i="1"/>
  <c r="AQ67" i="1" s="1"/>
  <c r="U52" i="1"/>
  <c r="U67" i="1" s="1"/>
  <c r="BV52" i="1"/>
  <c r="BV67" i="1" s="1"/>
  <c r="BE52" i="1"/>
  <c r="BE67" i="1" s="1"/>
  <c r="AK52" i="1"/>
  <c r="AK67" i="1" s="1"/>
  <c r="AW52" i="1"/>
  <c r="AW67" i="1" s="1"/>
  <c r="BY52" i="1"/>
  <c r="BY67" i="1" s="1"/>
  <c r="AM52" i="1"/>
  <c r="AM67" i="1" s="1"/>
  <c r="K52" i="1"/>
  <c r="K67" i="1" s="1"/>
  <c r="BB52" i="1"/>
  <c r="BB67" i="1" s="1"/>
  <c r="AF52" i="1"/>
  <c r="AF67" i="1" s="1"/>
  <c r="AI52" i="1"/>
  <c r="AI67" i="1" s="1"/>
  <c r="V52" i="1"/>
  <c r="V67" i="1" s="1"/>
  <c r="AR52" i="1"/>
  <c r="AR67" i="1" s="1"/>
  <c r="Y52" i="1"/>
  <c r="Y67" i="1" s="1"/>
  <c r="S52" i="1"/>
  <c r="S67" i="1" s="1"/>
  <c r="N52" i="1"/>
  <c r="N67" i="1" s="1"/>
  <c r="BO52" i="1"/>
  <c r="BO67" i="1" s="1"/>
  <c r="AN52" i="1"/>
  <c r="AN67" i="1" s="1"/>
  <c r="BA52" i="1"/>
  <c r="BA67" i="1" s="1"/>
  <c r="AG52" i="1"/>
  <c r="AG67" i="1" s="1"/>
  <c r="CA52" i="1"/>
  <c r="CA67" i="1" s="1"/>
  <c r="J52" i="1"/>
  <c r="J67" i="1" s="1"/>
  <c r="AH52" i="1"/>
  <c r="AH67" i="1" s="1"/>
  <c r="BK52" i="1"/>
  <c r="BK67" i="1" s="1"/>
  <c r="BS52" i="1"/>
  <c r="BS67" i="1" s="1"/>
  <c r="BT52" i="1"/>
  <c r="BT67" i="1" s="1"/>
  <c r="L52" i="1"/>
  <c r="L67" i="1" s="1"/>
  <c r="O52" i="1"/>
  <c r="O67" i="1" s="1"/>
  <c r="P52" i="1"/>
  <c r="P67" i="1" s="1"/>
  <c r="H52" i="1"/>
  <c r="H67" i="1" s="1"/>
  <c r="BU52" i="1"/>
  <c r="BU67" i="1" s="1"/>
  <c r="BJ52" i="1"/>
  <c r="BJ67" i="1" s="1"/>
  <c r="AJ52" i="1"/>
  <c r="AJ67" i="1" s="1"/>
  <c r="BG52" i="1"/>
  <c r="BG67" i="1" s="1"/>
  <c r="BC52" i="1"/>
  <c r="BC67" i="1" s="1"/>
  <c r="CC52" i="1"/>
  <c r="CC67" i="1" s="1"/>
  <c r="AL52" i="1"/>
  <c r="AL67" i="1" s="1"/>
  <c r="AC52" i="1"/>
  <c r="AC67" i="1" s="1"/>
  <c r="AU52" i="1"/>
  <c r="AU67" i="1" s="1"/>
  <c r="AZ52" i="1"/>
  <c r="AZ67" i="1" s="1"/>
  <c r="AV52" i="1"/>
  <c r="AV67" i="1" s="1"/>
  <c r="BI52" i="1"/>
  <c r="BI67" i="1" s="1"/>
  <c r="BH52" i="1"/>
  <c r="BH67" i="1" s="1"/>
  <c r="AT52" i="1"/>
  <c r="AT67" i="1" s="1"/>
  <c r="R52" i="1"/>
  <c r="R67" i="1" s="1"/>
  <c r="AD52" i="1"/>
  <c r="AD67" i="1" s="1"/>
  <c r="AP52" i="1"/>
  <c r="AP67" i="1" s="1"/>
  <c r="BX52" i="1"/>
  <c r="BX67" i="1" s="1"/>
  <c r="BL52" i="1"/>
  <c r="BL67" i="1" s="1"/>
  <c r="Q52" i="1"/>
  <c r="Q67" i="1" s="1"/>
  <c r="BZ52" i="1"/>
  <c r="BZ67" i="1" s="1"/>
  <c r="Z52" i="1"/>
  <c r="Z67" i="1" s="1"/>
  <c r="E52" i="1"/>
  <c r="E67" i="1" s="1"/>
  <c r="AO52" i="1"/>
  <c r="AO67" i="1" s="1"/>
  <c r="BP52" i="1"/>
  <c r="BP67" i="1" s="1"/>
  <c r="AB52" i="1"/>
  <c r="AB67" i="1" s="1"/>
  <c r="I81" i="9"/>
  <c r="B570" i="1"/>
  <c r="B523" i="1"/>
  <c r="B557" i="1"/>
  <c r="B509" i="1"/>
  <c r="B506" i="1"/>
  <c r="B513" i="1"/>
  <c r="B518" i="1"/>
  <c r="B543" i="1"/>
  <c r="B502" i="1"/>
  <c r="B564" i="1"/>
  <c r="B521" i="1"/>
  <c r="B534" i="1"/>
  <c r="B501" i="1"/>
  <c r="B519" i="1"/>
  <c r="B498" i="1"/>
  <c r="B515" i="1"/>
  <c r="B565" i="1"/>
  <c r="B526" i="1"/>
  <c r="B560" i="1"/>
  <c r="B572" i="1"/>
  <c r="B562" i="1"/>
  <c r="B558" i="1"/>
  <c r="B574" i="1"/>
  <c r="B573" i="1"/>
  <c r="B527" i="1"/>
  <c r="B540" i="1"/>
  <c r="H540" i="1" s="1"/>
  <c r="D27" i="7"/>
  <c r="B448" i="1"/>
  <c r="C50" i="8"/>
  <c r="I378" i="9"/>
  <c r="K612" i="1"/>
  <c r="C465" i="1"/>
  <c r="F32" i="6"/>
  <c r="C478" i="1"/>
  <c r="C305" i="9"/>
  <c r="C102" i="8"/>
  <c r="C476" i="1"/>
  <c r="F16" i="6"/>
  <c r="F49" i="9"/>
  <c r="G241" i="9"/>
  <c r="CB71" i="1" l="1"/>
  <c r="C373" i="9" s="1"/>
  <c r="BQ71" i="1"/>
  <c r="C562" i="1" s="1"/>
  <c r="F113" i="9"/>
  <c r="I273" i="9"/>
  <c r="F17" i="9"/>
  <c r="D391" i="1"/>
  <c r="D393" i="1" s="1"/>
  <c r="G305" i="9"/>
  <c r="G17" i="9"/>
  <c r="C622" i="1"/>
  <c r="F81" i="9"/>
  <c r="E337" i="9"/>
  <c r="I71" i="1"/>
  <c r="I17" i="9"/>
  <c r="C573" i="1"/>
  <c r="G245" i="9"/>
  <c r="I364" i="9"/>
  <c r="AN11" i="11"/>
  <c r="F117" i="9"/>
  <c r="H209" i="9"/>
  <c r="C19" i="9"/>
  <c r="D113" i="9"/>
  <c r="D145" i="9"/>
  <c r="G337" i="9"/>
  <c r="E241" i="9"/>
  <c r="G209" i="9"/>
  <c r="C481" i="1"/>
  <c r="C626" i="1"/>
  <c r="G309" i="9"/>
  <c r="G81" i="9"/>
  <c r="C549" i="1"/>
  <c r="C692" i="1"/>
  <c r="C638" i="1"/>
  <c r="I277" i="9"/>
  <c r="C499" i="1"/>
  <c r="G499" i="1" s="1"/>
  <c r="C671" i="1"/>
  <c r="F21" i="9"/>
  <c r="C500" i="1"/>
  <c r="G500" i="1" s="1"/>
  <c r="G21" i="9"/>
  <c r="C672" i="1"/>
  <c r="C179" i="9"/>
  <c r="H147" i="9"/>
  <c r="E179" i="9"/>
  <c r="I243" i="9"/>
  <c r="I275" i="9"/>
  <c r="C371" i="9"/>
  <c r="F115" i="9"/>
  <c r="BP71" i="1"/>
  <c r="C561" i="1" s="1"/>
  <c r="AB71" i="1"/>
  <c r="G117" i="9" s="1"/>
  <c r="Z71" i="1"/>
  <c r="E117" i="9" s="1"/>
  <c r="BX71" i="1"/>
  <c r="C644" i="1" s="1"/>
  <c r="AT71" i="1"/>
  <c r="D213" i="9" s="1"/>
  <c r="AZ71" i="1"/>
  <c r="C245" i="9" s="1"/>
  <c r="CC71" i="1"/>
  <c r="D373" i="9" s="1"/>
  <c r="BJ71" i="1"/>
  <c r="F277" i="9" s="1"/>
  <c r="H51" i="9"/>
  <c r="G275" i="9"/>
  <c r="I339" i="9"/>
  <c r="D307" i="9"/>
  <c r="AR71" i="1"/>
  <c r="C537" i="1" s="1"/>
  <c r="G537" i="1" s="1"/>
  <c r="BB71" i="1"/>
  <c r="AW71" i="1"/>
  <c r="U71" i="1"/>
  <c r="G85" i="9" s="1"/>
  <c r="I211" i="9"/>
  <c r="C307" i="9"/>
  <c r="C211" i="9"/>
  <c r="F51" i="9"/>
  <c r="G243" i="9"/>
  <c r="AP71" i="1"/>
  <c r="F243" i="9"/>
  <c r="C339" i="9"/>
  <c r="E51" i="9"/>
  <c r="AH71" i="1"/>
  <c r="C527" i="1" s="1"/>
  <c r="G527" i="1" s="1"/>
  <c r="E147" i="9"/>
  <c r="G49" i="9"/>
  <c r="H83" i="9"/>
  <c r="D51" i="9"/>
  <c r="I145" i="9"/>
  <c r="H179" i="9"/>
  <c r="T71" i="1"/>
  <c r="F85" i="9" s="1"/>
  <c r="I83" i="9"/>
  <c r="D19" i="9"/>
  <c r="BN71" i="1"/>
  <c r="AS71" i="1"/>
  <c r="M71" i="1"/>
  <c r="BH71" i="1"/>
  <c r="C553" i="1" s="1"/>
  <c r="Q71" i="1"/>
  <c r="C510" i="1" s="1"/>
  <c r="G510" i="1" s="1"/>
  <c r="AD71" i="1"/>
  <c r="I117" i="9" s="1"/>
  <c r="H115" i="9"/>
  <c r="C275" i="9"/>
  <c r="H19" i="9"/>
  <c r="I307" i="9"/>
  <c r="J71" i="1"/>
  <c r="C53" i="9" s="1"/>
  <c r="D243" i="9"/>
  <c r="E83" i="9"/>
  <c r="G147" i="9"/>
  <c r="D179" i="9"/>
  <c r="H243" i="9"/>
  <c r="C147" i="9"/>
  <c r="AX71" i="1"/>
  <c r="C115" i="9"/>
  <c r="W71" i="1"/>
  <c r="D71" i="1"/>
  <c r="E339" i="9"/>
  <c r="BW71" i="1"/>
  <c r="F307" i="9"/>
  <c r="G19" i="9"/>
  <c r="F19" i="9"/>
  <c r="G307" i="9"/>
  <c r="D337" i="9"/>
  <c r="AC71" i="1"/>
  <c r="C273" i="9"/>
  <c r="BG71" i="1"/>
  <c r="H17" i="9"/>
  <c r="H71" i="1"/>
  <c r="O71" i="1"/>
  <c r="D241" i="9"/>
  <c r="BA71" i="1"/>
  <c r="S71" i="1"/>
  <c r="G145" i="9"/>
  <c r="AI71" i="1"/>
  <c r="AM71" i="1"/>
  <c r="H241" i="9"/>
  <c r="BE71" i="1"/>
  <c r="C145" i="9"/>
  <c r="AE71" i="1"/>
  <c r="C177" i="9"/>
  <c r="AL71" i="1"/>
  <c r="H145" i="9"/>
  <c r="AJ71" i="1"/>
  <c r="AN71" i="1"/>
  <c r="E49" i="9"/>
  <c r="L71" i="1"/>
  <c r="BK71" i="1"/>
  <c r="CA71" i="1"/>
  <c r="BO71" i="1"/>
  <c r="I241" i="9"/>
  <c r="BF71" i="1"/>
  <c r="F241" i="9"/>
  <c r="BC71" i="1"/>
  <c r="C337" i="9"/>
  <c r="BU71" i="1"/>
  <c r="BT71" i="1"/>
  <c r="E145" i="9"/>
  <c r="AG71" i="1"/>
  <c r="N71" i="1"/>
  <c r="V71" i="1"/>
  <c r="D49" i="9"/>
  <c r="K71" i="1"/>
  <c r="AK71" i="1"/>
  <c r="AQ71" i="1"/>
  <c r="AY71" i="1"/>
  <c r="C113" i="9"/>
  <c r="X71" i="1"/>
  <c r="E177" i="9"/>
  <c r="H177" i="9"/>
  <c r="H81" i="9"/>
  <c r="I337" i="9"/>
  <c r="E81" i="9"/>
  <c r="D177" i="9"/>
  <c r="G273" i="9"/>
  <c r="I209" i="9"/>
  <c r="D305" i="9"/>
  <c r="I177" i="9"/>
  <c r="C49" i="9"/>
  <c r="H305" i="9"/>
  <c r="F145" i="9"/>
  <c r="I305" i="9"/>
  <c r="H49" i="9"/>
  <c r="F273" i="9"/>
  <c r="I49" i="9"/>
  <c r="C71" i="1"/>
  <c r="CE52" i="1"/>
  <c r="H113" i="9"/>
  <c r="D369" i="9"/>
  <c r="H273" i="9"/>
  <c r="D209" i="9"/>
  <c r="C241" i="9"/>
  <c r="G113" i="9"/>
  <c r="E113" i="9"/>
  <c r="G177" i="9"/>
  <c r="D273" i="9"/>
  <c r="E209" i="9"/>
  <c r="F337" i="9"/>
  <c r="E305" i="9"/>
  <c r="H337" i="9"/>
  <c r="I113" i="9"/>
  <c r="E273" i="9"/>
  <c r="E17" i="9"/>
  <c r="F177" i="9"/>
  <c r="C81" i="9"/>
  <c r="D81" i="9"/>
  <c r="F209" i="9"/>
  <c r="F498" i="1"/>
  <c r="B541" i="1"/>
  <c r="F540" i="1"/>
  <c r="B503" i="1"/>
  <c r="B554" i="1"/>
  <c r="B522" i="1"/>
  <c r="F522" i="1" s="1"/>
  <c r="B556" i="1"/>
  <c r="B555" i="1"/>
  <c r="B507" i="1"/>
  <c r="B548" i="1"/>
  <c r="B500" i="1"/>
  <c r="H500" i="1" s="1"/>
  <c r="B552" i="1"/>
  <c r="B524" i="1"/>
  <c r="B571" i="1"/>
  <c r="B536" i="1"/>
  <c r="B551" i="1"/>
  <c r="B561" i="1"/>
  <c r="B535" i="1"/>
  <c r="B517" i="1"/>
  <c r="B529" i="1"/>
  <c r="B550" i="1"/>
  <c r="B568" i="1"/>
  <c r="B504" i="1"/>
  <c r="F504" i="1" s="1"/>
  <c r="B563" i="1"/>
  <c r="B537" i="1"/>
  <c r="B512" i="1"/>
  <c r="B549" i="1"/>
  <c r="B520" i="1"/>
  <c r="B530" i="1"/>
  <c r="B569" i="1"/>
  <c r="B566" i="1"/>
  <c r="B544" i="1"/>
  <c r="B511" i="1"/>
  <c r="B545" i="1"/>
  <c r="B567" i="1"/>
  <c r="B553" i="1"/>
  <c r="B538" i="1"/>
  <c r="F538" i="1" s="1"/>
  <c r="B499" i="1"/>
  <c r="B539" i="1"/>
  <c r="B505" i="1"/>
  <c r="B531" i="1"/>
  <c r="B516" i="1"/>
  <c r="B525" i="1"/>
  <c r="F515" i="1"/>
  <c r="H515" i="1"/>
  <c r="B546" i="1"/>
  <c r="F546" i="1" s="1"/>
  <c r="B542" i="1"/>
  <c r="B547" i="1"/>
  <c r="B508" i="1"/>
  <c r="F508" i="1" s="1"/>
  <c r="B532" i="1"/>
  <c r="B533" i="1"/>
  <c r="B559" i="1"/>
  <c r="B510" i="1"/>
  <c r="F510" i="1" s="1"/>
  <c r="F501" i="1"/>
  <c r="H501" i="1"/>
  <c r="B528" i="1"/>
  <c r="B514" i="1"/>
  <c r="F514" i="1" s="1"/>
  <c r="B497" i="1"/>
  <c r="F513" i="1"/>
  <c r="F534" i="1"/>
  <c r="H534" i="1"/>
  <c r="H502" i="1"/>
  <c r="F502" i="1"/>
  <c r="F512" i="1"/>
  <c r="F526" i="1"/>
  <c r="F503" i="1"/>
  <c r="H503" i="1"/>
  <c r="H508" i="1"/>
  <c r="F518" i="1"/>
  <c r="F506" i="1"/>
  <c r="H506" i="1"/>
  <c r="F509" i="1"/>
  <c r="C142" i="8" l="1"/>
  <c r="F309" i="9"/>
  <c r="C623" i="1"/>
  <c r="C674" i="1"/>
  <c r="I21" i="9"/>
  <c r="C502" i="1"/>
  <c r="G502" i="1" s="1"/>
  <c r="I181" i="9"/>
  <c r="I19" i="9"/>
  <c r="C686" i="1"/>
  <c r="F341" i="9"/>
  <c r="C569" i="1"/>
  <c r="C519" i="1"/>
  <c r="G519" i="1" s="1"/>
  <c r="C514" i="1"/>
  <c r="G514" i="1" s="1"/>
  <c r="F149" i="9"/>
  <c r="D277" i="9"/>
  <c r="C621" i="1"/>
  <c r="C685" i="1"/>
  <c r="C574" i="1"/>
  <c r="C636" i="1"/>
  <c r="E309" i="9"/>
  <c r="C513" i="1"/>
  <c r="G513" i="1" s="1"/>
  <c r="C620" i="1"/>
  <c r="C691" i="1"/>
  <c r="C699" i="1"/>
  <c r="C545" i="1"/>
  <c r="G545" i="1" s="1"/>
  <c r="C693" i="1"/>
  <c r="C628" i="1"/>
  <c r="C521" i="1"/>
  <c r="G521" i="1" s="1"/>
  <c r="C539" i="1"/>
  <c r="G539" i="1" s="1"/>
  <c r="C709" i="1"/>
  <c r="C711" i="1"/>
  <c r="C543" i="1"/>
  <c r="C616" i="1"/>
  <c r="H213" i="9"/>
  <c r="C503" i="1"/>
  <c r="G503" i="1" s="1"/>
  <c r="C568" i="1"/>
  <c r="C643" i="1"/>
  <c r="E341" i="9"/>
  <c r="C516" i="1"/>
  <c r="G516" i="1" s="1"/>
  <c r="I85" i="9"/>
  <c r="C688" i="1"/>
  <c r="C523" i="1"/>
  <c r="G523" i="1" s="1"/>
  <c r="C695" i="1"/>
  <c r="C559" i="1"/>
  <c r="C309" i="9"/>
  <c r="C619" i="1"/>
  <c r="C707" i="1"/>
  <c r="C535" i="1"/>
  <c r="G535" i="1" s="1"/>
  <c r="G181" i="9"/>
  <c r="C542" i="1"/>
  <c r="G213" i="9"/>
  <c r="C631" i="1"/>
  <c r="D339" i="9"/>
  <c r="D147" i="9"/>
  <c r="I51" i="9"/>
  <c r="D83" i="9"/>
  <c r="E19" i="9"/>
  <c r="F179" i="9"/>
  <c r="H339" i="9"/>
  <c r="C675" i="1"/>
  <c r="C51" i="9"/>
  <c r="C83" i="9"/>
  <c r="C439" i="1"/>
  <c r="F83" i="9"/>
  <c r="I147" i="9"/>
  <c r="G83" i="9"/>
  <c r="E243" i="9"/>
  <c r="F275" i="9"/>
  <c r="C243" i="9"/>
  <c r="F339" i="9"/>
  <c r="G115" i="9"/>
  <c r="E307" i="9"/>
  <c r="BV71" i="1"/>
  <c r="AF71" i="1"/>
  <c r="P71" i="1"/>
  <c r="R71" i="1"/>
  <c r="E71" i="1"/>
  <c r="AO71" i="1"/>
  <c r="BZ71" i="1"/>
  <c r="CE69" i="1"/>
  <c r="C682" i="1"/>
  <c r="C85" i="9"/>
  <c r="C506" i="1"/>
  <c r="G506" i="1" s="1"/>
  <c r="F53" i="9"/>
  <c r="C678" i="1"/>
  <c r="E245" i="9"/>
  <c r="C632" i="1"/>
  <c r="C547" i="1"/>
  <c r="C555" i="1"/>
  <c r="C617" i="1"/>
  <c r="G339" i="9"/>
  <c r="D115" i="9"/>
  <c r="H307" i="9"/>
  <c r="F211" i="9"/>
  <c r="H275" i="9"/>
  <c r="E275" i="9"/>
  <c r="E211" i="9"/>
  <c r="C497" i="1"/>
  <c r="G497" i="1" s="1"/>
  <c r="C669" i="1"/>
  <c r="D21" i="9"/>
  <c r="H211" i="9"/>
  <c r="I115" i="9"/>
  <c r="D275" i="9"/>
  <c r="C538" i="1"/>
  <c r="G538" i="1" s="1"/>
  <c r="C213" i="9"/>
  <c r="C710" i="1"/>
  <c r="G51" i="9"/>
  <c r="F147" i="9"/>
  <c r="G179" i="9"/>
  <c r="G211" i="9"/>
  <c r="I179" i="9"/>
  <c r="D371" i="9"/>
  <c r="D211" i="9"/>
  <c r="E115" i="9"/>
  <c r="BY71" i="1"/>
  <c r="Y71" i="1"/>
  <c r="BS71" i="1"/>
  <c r="AV71" i="1"/>
  <c r="BL71" i="1"/>
  <c r="BI71" i="1"/>
  <c r="AU71" i="1"/>
  <c r="C708" i="1"/>
  <c r="C536" i="1"/>
  <c r="G536" i="1" s="1"/>
  <c r="H181" i="9"/>
  <c r="D53" i="9"/>
  <c r="C504" i="1"/>
  <c r="G504" i="1" s="1"/>
  <c r="C676" i="1"/>
  <c r="C507" i="1"/>
  <c r="G507" i="1" s="1"/>
  <c r="G53" i="9"/>
  <c r="C679" i="1"/>
  <c r="I309" i="9"/>
  <c r="C640" i="1"/>
  <c r="C565" i="1"/>
  <c r="C633" i="1"/>
  <c r="C548" i="1"/>
  <c r="F245" i="9"/>
  <c r="H149" i="9"/>
  <c r="C529" i="1"/>
  <c r="G529" i="1" s="1"/>
  <c r="C701" i="1"/>
  <c r="C524" i="1"/>
  <c r="G524" i="1" s="1"/>
  <c r="H524" i="1" s="1"/>
  <c r="C149" i="9"/>
  <c r="C696" i="1"/>
  <c r="D181" i="9"/>
  <c r="C704" i="1"/>
  <c r="C532" i="1"/>
  <c r="G532" i="1" s="1"/>
  <c r="E85" i="9"/>
  <c r="C512" i="1"/>
  <c r="C684" i="1"/>
  <c r="C572" i="1"/>
  <c r="I341" i="9"/>
  <c r="C647" i="1"/>
  <c r="C505" i="1"/>
  <c r="G505" i="1" s="1"/>
  <c r="C677" i="1"/>
  <c r="E53" i="9"/>
  <c r="H53" i="9"/>
  <c r="C680" i="1"/>
  <c r="C508" i="1"/>
  <c r="G508" i="1" s="1"/>
  <c r="C618" i="1"/>
  <c r="C277" i="9"/>
  <c r="C552" i="1"/>
  <c r="C544" i="1"/>
  <c r="G544" i="1" s="1"/>
  <c r="I213" i="9"/>
  <c r="C625" i="1"/>
  <c r="C530" i="1"/>
  <c r="G530" i="1" s="1"/>
  <c r="I149" i="9"/>
  <c r="C702" i="1"/>
  <c r="H85" i="9"/>
  <c r="C687" i="1"/>
  <c r="C515" i="1"/>
  <c r="G515" i="1" s="1"/>
  <c r="C698" i="1"/>
  <c r="C526" i="1"/>
  <c r="E149" i="9"/>
  <c r="C641" i="1"/>
  <c r="C341" i="9"/>
  <c r="C566" i="1"/>
  <c r="I245" i="9"/>
  <c r="C629" i="1"/>
  <c r="C551" i="1"/>
  <c r="C705" i="1"/>
  <c r="E181" i="9"/>
  <c r="C533" i="1"/>
  <c r="G533" i="1" s="1"/>
  <c r="C181" i="9"/>
  <c r="C703" i="1"/>
  <c r="C531" i="1"/>
  <c r="G531" i="1" s="1"/>
  <c r="H531" i="1" s="1"/>
  <c r="H245" i="9"/>
  <c r="C550" i="1"/>
  <c r="G550" i="1" s="1"/>
  <c r="C614" i="1"/>
  <c r="G149" i="9"/>
  <c r="C528" i="1"/>
  <c r="G528" i="1" s="1"/>
  <c r="C700" i="1"/>
  <c r="C546" i="1"/>
  <c r="G546" i="1" s="1"/>
  <c r="D245" i="9"/>
  <c r="C630" i="1"/>
  <c r="C21" i="9"/>
  <c r="C668" i="1"/>
  <c r="C496" i="1"/>
  <c r="G496" i="1" s="1"/>
  <c r="C117" i="9"/>
  <c r="C689" i="1"/>
  <c r="C517" i="1"/>
  <c r="G517" i="1" s="1"/>
  <c r="D309" i="9"/>
  <c r="C627" i="1"/>
  <c r="C560" i="1"/>
  <c r="C556" i="1"/>
  <c r="G277" i="9"/>
  <c r="C635" i="1"/>
  <c r="C501" i="1"/>
  <c r="G501" i="1" s="1"/>
  <c r="H21" i="9"/>
  <c r="C673" i="1"/>
  <c r="C522" i="1"/>
  <c r="G522" i="1" s="1"/>
  <c r="H522" i="1" s="1"/>
  <c r="C694" i="1"/>
  <c r="H117" i="9"/>
  <c r="CE67" i="1"/>
  <c r="C17" i="9"/>
  <c r="F500" i="1"/>
  <c r="F507" i="1"/>
  <c r="H538" i="1"/>
  <c r="H510" i="1"/>
  <c r="H504" i="1"/>
  <c r="F499" i="1"/>
  <c r="H499" i="1"/>
  <c r="H536" i="1"/>
  <c r="F536" i="1"/>
  <c r="H505" i="1"/>
  <c r="F505" i="1"/>
  <c r="B496" i="1"/>
  <c r="F516" i="1"/>
  <c r="H516" i="1"/>
  <c r="H511" i="1"/>
  <c r="F511" i="1"/>
  <c r="F517" i="1"/>
  <c r="H514" i="1"/>
  <c r="F530" i="1"/>
  <c r="F524" i="1"/>
  <c r="H497" i="1"/>
  <c r="F497" i="1"/>
  <c r="H528" i="1"/>
  <c r="F528" i="1"/>
  <c r="H532" i="1"/>
  <c r="F532" i="1"/>
  <c r="F520" i="1"/>
  <c r="H520" i="1"/>
  <c r="F550" i="1"/>
  <c r="F544" i="1"/>
  <c r="H544" i="1"/>
  <c r="F545" i="1"/>
  <c r="H525" i="1"/>
  <c r="F525" i="1"/>
  <c r="F529" i="1"/>
  <c r="C146" i="8"/>
  <c r="D396" i="1"/>
  <c r="F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17" i="1" l="1"/>
  <c r="H546" i="1"/>
  <c r="H529" i="1"/>
  <c r="C433" i="1"/>
  <c r="CE71" i="1"/>
  <c r="C151" i="8"/>
  <c r="H521" i="1"/>
  <c r="H513" i="1"/>
  <c r="H545" i="1"/>
  <c r="C713" i="1"/>
  <c r="F213" i="9"/>
  <c r="C541" i="1"/>
  <c r="C440" i="1"/>
  <c r="I371" i="9"/>
  <c r="AN18" i="11"/>
  <c r="D85" i="9"/>
  <c r="C511" i="1"/>
  <c r="G511" i="1" s="1"/>
  <c r="C683" i="1"/>
  <c r="C540" i="1"/>
  <c r="G540" i="1" s="1"/>
  <c r="E213" i="9"/>
  <c r="C712" i="1"/>
  <c r="C564" i="1"/>
  <c r="C639" i="1"/>
  <c r="H309" i="9"/>
  <c r="C571" i="1"/>
  <c r="C646" i="1"/>
  <c r="H341" i="9"/>
  <c r="I53" i="9"/>
  <c r="C509" i="1"/>
  <c r="C681" i="1"/>
  <c r="C554" i="1"/>
  <c r="E277" i="9"/>
  <c r="C634" i="1"/>
  <c r="D117" i="9"/>
  <c r="C690" i="1"/>
  <c r="C518" i="1"/>
  <c r="F181" i="9"/>
  <c r="C534" i="1"/>
  <c r="G534" i="1" s="1"/>
  <c r="C706" i="1"/>
  <c r="C697" i="1"/>
  <c r="D149" i="9"/>
  <c r="C525" i="1"/>
  <c r="G525" i="1" s="1"/>
  <c r="C557" i="1"/>
  <c r="C637" i="1"/>
  <c r="H277" i="9"/>
  <c r="G341" i="9"/>
  <c r="C645" i="1"/>
  <c r="C570" i="1"/>
  <c r="C498" i="1"/>
  <c r="E21" i="9"/>
  <c r="C670" i="1"/>
  <c r="C642" i="1"/>
  <c r="D341" i="9"/>
  <c r="C567" i="1"/>
  <c r="H550" i="1"/>
  <c r="D615" i="1"/>
  <c r="G526" i="1"/>
  <c r="H526" i="1" s="1"/>
  <c r="G512" i="1"/>
  <c r="H512" i="1"/>
  <c r="AN16" i="11"/>
  <c r="H507" i="1"/>
  <c r="H530" i="1"/>
  <c r="I369" i="9"/>
  <c r="F496" i="1"/>
  <c r="H496" i="1" s="1"/>
  <c r="C648" i="1" l="1"/>
  <c r="M716" i="1" s="1"/>
  <c r="C715" i="1"/>
  <c r="G518" i="1"/>
  <c r="H518" i="1" s="1"/>
  <c r="G498" i="1"/>
  <c r="H498" i="1" s="1"/>
  <c r="G509" i="1"/>
  <c r="H509" i="1" s="1"/>
  <c r="C441" i="1"/>
  <c r="D629" i="1"/>
  <c r="D701" i="1"/>
  <c r="D673" i="1"/>
  <c r="D695" i="1"/>
  <c r="D696" i="1"/>
  <c r="D691" i="1"/>
  <c r="D626" i="1"/>
  <c r="D683" i="1"/>
  <c r="D669" i="1"/>
  <c r="D643" i="1"/>
  <c r="D616" i="1"/>
  <c r="D624" i="1"/>
  <c r="D647" i="1"/>
  <c r="D687" i="1"/>
  <c r="D699" i="1"/>
  <c r="D644" i="1"/>
  <c r="D712" i="1"/>
  <c r="D688" i="1"/>
  <c r="D709" i="1"/>
  <c r="D622" i="1"/>
  <c r="D711" i="1"/>
  <c r="D619" i="1"/>
  <c r="D634" i="1"/>
  <c r="D637" i="1"/>
  <c r="D618" i="1"/>
  <c r="D621" i="1"/>
  <c r="D625" i="1"/>
  <c r="D681" i="1"/>
  <c r="D670" i="1"/>
  <c r="D679" i="1"/>
  <c r="D694" i="1"/>
  <c r="D632" i="1"/>
  <c r="D700" i="1"/>
  <c r="D705" i="1"/>
  <c r="D631" i="1"/>
  <c r="D628" i="1"/>
  <c r="D672" i="1"/>
  <c r="D693" i="1"/>
  <c r="D702" i="1"/>
  <c r="D623" i="1"/>
  <c r="D704" i="1"/>
  <c r="D620" i="1"/>
  <c r="D677" i="1"/>
  <c r="D638" i="1"/>
  <c r="D635" i="1"/>
  <c r="D668" i="1"/>
  <c r="D636" i="1"/>
  <c r="D685" i="1"/>
  <c r="D689" i="1"/>
  <c r="D642" i="1"/>
  <c r="D680" i="1"/>
  <c r="D716" i="1"/>
  <c r="D675" i="1"/>
  <c r="D706" i="1"/>
  <c r="D630" i="1"/>
  <c r="D703" i="1"/>
  <c r="D641" i="1"/>
  <c r="D684" i="1"/>
  <c r="D698" i="1"/>
  <c r="D692" i="1"/>
  <c r="D697" i="1"/>
  <c r="D678" i="1"/>
  <c r="D640" i="1"/>
  <c r="D671" i="1"/>
  <c r="D617" i="1"/>
  <c r="D633" i="1"/>
  <c r="D713" i="1"/>
  <c r="D710" i="1"/>
  <c r="D690" i="1"/>
  <c r="D708" i="1"/>
  <c r="D707" i="1"/>
  <c r="D645" i="1"/>
  <c r="D676" i="1"/>
  <c r="D686" i="1"/>
  <c r="D627" i="1"/>
  <c r="D646" i="1"/>
  <c r="D674" i="1"/>
  <c r="D639" i="1"/>
  <c r="D682" i="1"/>
  <c r="C716" i="1"/>
  <c r="I373" i="9"/>
  <c r="AN20" i="11"/>
  <c r="E612" i="1" l="1"/>
  <c r="E623" i="1"/>
  <c r="D715" i="1"/>
  <c r="E645" i="1" l="1"/>
  <c r="E711" i="1"/>
  <c r="E627" i="1"/>
  <c r="E635" i="1"/>
  <c r="E641" i="1"/>
  <c r="E647" i="1"/>
  <c r="E683" i="1"/>
  <c r="E669" i="1"/>
  <c r="E702" i="1"/>
  <c r="E632" i="1"/>
  <c r="E668" i="1"/>
  <c r="E678" i="1"/>
  <c r="E642" i="1"/>
  <c r="E712" i="1"/>
  <c r="E646" i="1"/>
  <c r="E626" i="1"/>
  <c r="E705" i="1"/>
  <c r="E688" i="1"/>
  <c r="E698" i="1"/>
  <c r="E693" i="1"/>
  <c r="E679" i="1"/>
  <c r="E629" i="1"/>
  <c r="E695" i="1"/>
  <c r="E692" i="1"/>
  <c r="E644" i="1"/>
  <c r="E672" i="1"/>
  <c r="E699" i="1"/>
  <c r="E637" i="1"/>
  <c r="E682" i="1"/>
  <c r="E704" i="1"/>
  <c r="E697" i="1"/>
  <c r="E630" i="1"/>
  <c r="E643" i="1"/>
  <c r="E640" i="1"/>
  <c r="E684" i="1"/>
  <c r="E696" i="1"/>
  <c r="E681" i="1"/>
  <c r="E686" i="1"/>
  <c r="E691" i="1"/>
  <c r="E680" i="1"/>
  <c r="E677" i="1"/>
  <c r="E709" i="1"/>
  <c r="E636" i="1"/>
  <c r="E670" i="1"/>
  <c r="E690" i="1"/>
  <c r="E634" i="1"/>
  <c r="E674" i="1"/>
  <c r="E706" i="1"/>
  <c r="E689" i="1"/>
  <c r="E700" i="1"/>
  <c r="E633" i="1"/>
  <c r="E685" i="1"/>
  <c r="E631" i="1"/>
  <c r="E701" i="1"/>
  <c r="E624" i="1"/>
  <c r="E707" i="1"/>
  <c r="E710" i="1"/>
  <c r="E713" i="1"/>
  <c r="E671" i="1"/>
  <c r="E675" i="1"/>
  <c r="E687" i="1"/>
  <c r="E673" i="1"/>
  <c r="E628" i="1"/>
  <c r="E694" i="1"/>
  <c r="E703" i="1"/>
  <c r="E639" i="1"/>
  <c r="E625" i="1"/>
  <c r="E676" i="1"/>
  <c r="E716" i="1"/>
  <c r="E708" i="1"/>
  <c r="E638" i="1"/>
  <c r="E715" i="1" l="1"/>
  <c r="F624" i="1"/>
  <c r="F709" i="1" l="1"/>
  <c r="F669" i="1"/>
  <c r="F680" i="1"/>
  <c r="F637" i="1"/>
  <c r="F639" i="1"/>
  <c r="F700" i="1"/>
  <c r="F701" i="1"/>
  <c r="F684" i="1"/>
  <c r="F711" i="1"/>
  <c r="F670" i="1"/>
  <c r="F638" i="1"/>
  <c r="F699" i="1"/>
  <c r="F627" i="1"/>
  <c r="F674" i="1"/>
  <c r="F634" i="1"/>
  <c r="F705" i="1"/>
  <c r="F706" i="1"/>
  <c r="F646" i="1"/>
  <c r="F687" i="1"/>
  <c r="F696" i="1"/>
  <c r="F672" i="1"/>
  <c r="F694" i="1"/>
  <c r="F645" i="1"/>
  <c r="F636" i="1"/>
  <c r="F630" i="1"/>
  <c r="F632" i="1"/>
  <c r="F703" i="1"/>
  <c r="F692" i="1"/>
  <c r="F643" i="1"/>
  <c r="F633" i="1"/>
  <c r="F677" i="1"/>
  <c r="F675" i="1"/>
  <c r="F647" i="1"/>
  <c r="F683" i="1"/>
  <c r="F710" i="1"/>
  <c r="F682" i="1"/>
  <c r="F676" i="1"/>
  <c r="F697" i="1"/>
  <c r="F713" i="1"/>
  <c r="F686" i="1"/>
  <c r="F644" i="1"/>
  <c r="F679" i="1"/>
  <c r="F635" i="1"/>
  <c r="F678" i="1"/>
  <c r="F689" i="1"/>
  <c r="F695" i="1"/>
  <c r="F671" i="1"/>
  <c r="F707" i="1"/>
  <c r="F625" i="1"/>
  <c r="F716" i="1"/>
  <c r="F702" i="1"/>
  <c r="F642" i="1"/>
  <c r="F688" i="1"/>
  <c r="F631" i="1"/>
  <c r="F668" i="1"/>
  <c r="F691" i="1"/>
  <c r="F704" i="1"/>
  <c r="F629" i="1"/>
  <c r="F685" i="1"/>
  <c r="F708" i="1"/>
  <c r="F640" i="1"/>
  <c r="F690" i="1"/>
  <c r="F681" i="1"/>
  <c r="F698" i="1"/>
  <c r="F641" i="1"/>
  <c r="F712" i="1"/>
  <c r="F628" i="1"/>
  <c r="F626" i="1"/>
  <c r="F693" i="1"/>
  <c r="F673" i="1"/>
  <c r="F715" i="1" l="1"/>
  <c r="G625" i="1"/>
  <c r="G716" i="1" l="1"/>
  <c r="G705" i="1"/>
  <c r="G675" i="1"/>
  <c r="G635" i="1"/>
  <c r="G643" i="1"/>
  <c r="G708" i="1"/>
  <c r="G711" i="1"/>
  <c r="G695" i="1"/>
  <c r="G646" i="1"/>
  <c r="G634" i="1"/>
  <c r="G707" i="1"/>
  <c r="G709" i="1"/>
  <c r="G687" i="1"/>
  <c r="G682" i="1"/>
  <c r="G672" i="1"/>
  <c r="G680" i="1"/>
  <c r="G698" i="1"/>
  <c r="G703" i="1"/>
  <c r="G627" i="1"/>
  <c r="G686" i="1"/>
  <c r="G693" i="1"/>
  <c r="G692" i="1"/>
  <c r="G683" i="1"/>
  <c r="G684" i="1"/>
  <c r="G702" i="1"/>
  <c r="G628" i="1"/>
  <c r="G681" i="1"/>
  <c r="G673" i="1"/>
  <c r="G647" i="1"/>
  <c r="G637" i="1"/>
  <c r="G685" i="1"/>
  <c r="G633" i="1"/>
  <c r="G699" i="1"/>
  <c r="G638" i="1"/>
  <c r="G669" i="1"/>
  <c r="G640" i="1"/>
  <c r="G689" i="1"/>
  <c r="G674" i="1"/>
  <c r="G632" i="1"/>
  <c r="G629" i="1"/>
  <c r="G712" i="1"/>
  <c r="G691" i="1"/>
  <c r="G678" i="1"/>
  <c r="G644" i="1"/>
  <c r="G626" i="1"/>
  <c r="G671" i="1"/>
  <c r="G630" i="1"/>
  <c r="G668" i="1"/>
  <c r="G704" i="1"/>
  <c r="G713" i="1"/>
  <c r="G641" i="1"/>
  <c r="G688" i="1"/>
  <c r="G690" i="1"/>
  <c r="G710" i="1"/>
  <c r="G636" i="1"/>
  <c r="G706" i="1"/>
  <c r="G676" i="1"/>
  <c r="G639" i="1"/>
  <c r="G700" i="1"/>
  <c r="G694" i="1"/>
  <c r="G679" i="1"/>
  <c r="G670" i="1"/>
  <c r="G631" i="1"/>
  <c r="G701" i="1"/>
  <c r="G697" i="1"/>
  <c r="G645" i="1"/>
  <c r="G696" i="1"/>
  <c r="G642" i="1"/>
  <c r="G677" i="1"/>
  <c r="H628" i="1" l="1"/>
  <c r="G715" i="1"/>
  <c r="H686" i="1" l="1"/>
  <c r="H694" i="1"/>
  <c r="H691" i="1"/>
  <c r="H681" i="1"/>
  <c r="H683" i="1"/>
  <c r="H697" i="1"/>
  <c r="H675" i="1"/>
  <c r="H682" i="1"/>
  <c r="H703" i="1"/>
  <c r="H702" i="1"/>
  <c r="H641" i="1"/>
  <c r="H690" i="1"/>
  <c r="H695" i="1"/>
  <c r="H709" i="1"/>
  <c r="H678" i="1"/>
  <c r="H671" i="1"/>
  <c r="H632" i="1"/>
  <c r="H668" i="1"/>
  <c r="H646" i="1"/>
  <c r="H713" i="1"/>
  <c r="H673" i="1"/>
  <c r="H699" i="1"/>
  <c r="H640" i="1"/>
  <c r="H677" i="1"/>
  <c r="H707" i="1"/>
  <c r="H629" i="1"/>
  <c r="H693" i="1"/>
  <c r="H711" i="1"/>
  <c r="H679" i="1"/>
  <c r="H712" i="1"/>
  <c r="H636" i="1"/>
  <c r="H698" i="1"/>
  <c r="H634" i="1"/>
  <c r="H706" i="1"/>
  <c r="H687" i="1"/>
  <c r="H696" i="1"/>
  <c r="H670" i="1"/>
  <c r="H704" i="1"/>
  <c r="H705" i="1"/>
  <c r="H692" i="1"/>
  <c r="H642" i="1"/>
  <c r="H672" i="1"/>
  <c r="H689" i="1"/>
  <c r="H688" i="1"/>
  <c r="H643" i="1"/>
  <c r="H716" i="1"/>
  <c r="H708" i="1"/>
  <c r="H633" i="1"/>
  <c r="H680" i="1"/>
  <c r="H647" i="1"/>
  <c r="H638" i="1"/>
  <c r="H684" i="1"/>
  <c r="H631" i="1"/>
  <c r="H639" i="1"/>
  <c r="H637" i="1"/>
  <c r="H644" i="1"/>
  <c r="H645" i="1"/>
  <c r="H674" i="1"/>
  <c r="H701" i="1"/>
  <c r="H676" i="1"/>
  <c r="H669" i="1"/>
  <c r="H630" i="1"/>
  <c r="H685" i="1"/>
  <c r="H710" i="1"/>
  <c r="H635" i="1"/>
  <c r="H700" i="1"/>
  <c r="H715" i="1" l="1"/>
  <c r="I629" i="1"/>
  <c r="I638" i="1" l="1"/>
  <c r="I642" i="1"/>
  <c r="I699" i="1"/>
  <c r="I688" i="1"/>
  <c r="I701" i="1"/>
  <c r="I632" i="1"/>
  <c r="I703" i="1"/>
  <c r="I687" i="1"/>
  <c r="I671" i="1"/>
  <c r="I707" i="1"/>
  <c r="I716" i="1"/>
  <c r="I683" i="1"/>
  <c r="I704" i="1"/>
  <c r="I684" i="1"/>
  <c r="I647" i="1"/>
  <c r="I681" i="1"/>
  <c r="I692" i="1"/>
  <c r="I673" i="1"/>
  <c r="I689" i="1"/>
  <c r="I672" i="1"/>
  <c r="I711" i="1"/>
  <c r="I708" i="1"/>
  <c r="I696" i="1"/>
  <c r="I678" i="1"/>
  <c r="I641" i="1"/>
  <c r="I670" i="1"/>
  <c r="I646" i="1"/>
  <c r="I675" i="1"/>
  <c r="I686" i="1"/>
  <c r="I631" i="1"/>
  <c r="I635" i="1"/>
  <c r="I644" i="1"/>
  <c r="I695" i="1"/>
  <c r="I643" i="1"/>
  <c r="I633" i="1"/>
  <c r="I705" i="1"/>
  <c r="I694" i="1"/>
  <c r="I693" i="1"/>
  <c r="I676" i="1"/>
  <c r="I690" i="1"/>
  <c r="I713" i="1"/>
  <c r="I674" i="1"/>
  <c r="I630" i="1"/>
  <c r="I700" i="1"/>
  <c r="I691" i="1"/>
  <c r="I698" i="1"/>
  <c r="I679" i="1"/>
  <c r="I668" i="1"/>
  <c r="I682" i="1"/>
  <c r="I710" i="1"/>
  <c r="I706" i="1"/>
  <c r="I636" i="1"/>
  <c r="I677" i="1"/>
  <c r="I697" i="1"/>
  <c r="I645" i="1"/>
  <c r="I634" i="1"/>
  <c r="I712" i="1"/>
  <c r="I709" i="1"/>
  <c r="I640" i="1"/>
  <c r="I685" i="1"/>
  <c r="I639" i="1"/>
  <c r="I680" i="1"/>
  <c r="I669" i="1"/>
  <c r="I637" i="1"/>
  <c r="I702" i="1"/>
  <c r="I715" i="1" l="1"/>
  <c r="J630" i="1"/>
  <c r="J703" i="1" l="1"/>
  <c r="J702" i="1"/>
  <c r="J636" i="1"/>
  <c r="J681" i="1"/>
  <c r="J639" i="1"/>
  <c r="J644" i="1"/>
  <c r="J688" i="1"/>
  <c r="J637" i="1"/>
  <c r="J680" i="1"/>
  <c r="J687" i="1"/>
  <c r="J672" i="1"/>
  <c r="J643" i="1"/>
  <c r="J692" i="1"/>
  <c r="J674" i="1"/>
  <c r="J647" i="1"/>
  <c r="J699" i="1"/>
  <c r="J705" i="1"/>
  <c r="J634" i="1"/>
  <c r="J716" i="1"/>
  <c r="J708" i="1"/>
  <c r="J671" i="1"/>
  <c r="J713" i="1"/>
  <c r="J632" i="1"/>
  <c r="J631" i="1"/>
  <c r="J690" i="1"/>
  <c r="J676" i="1"/>
  <c r="J670" i="1"/>
  <c r="J635" i="1"/>
  <c r="J694" i="1"/>
  <c r="J696" i="1"/>
  <c r="J701" i="1"/>
  <c r="J682" i="1"/>
  <c r="J645" i="1"/>
  <c r="J638" i="1"/>
  <c r="J679" i="1"/>
  <c r="J668" i="1"/>
  <c r="J675" i="1"/>
  <c r="J711" i="1"/>
  <c r="J709" i="1"/>
  <c r="J669" i="1"/>
  <c r="J684" i="1"/>
  <c r="J686" i="1"/>
  <c r="J704" i="1"/>
  <c r="J677" i="1"/>
  <c r="J678" i="1"/>
  <c r="J685" i="1"/>
  <c r="J700" i="1"/>
  <c r="J642" i="1"/>
  <c r="J641" i="1"/>
  <c r="J710" i="1"/>
  <c r="J640" i="1"/>
  <c r="J693" i="1"/>
  <c r="J712" i="1"/>
  <c r="J697" i="1"/>
  <c r="J683" i="1"/>
  <c r="J673" i="1"/>
  <c r="J633" i="1"/>
  <c r="J689" i="1"/>
  <c r="J646" i="1"/>
  <c r="J706" i="1"/>
  <c r="J707" i="1"/>
  <c r="J691" i="1"/>
  <c r="J695" i="1"/>
  <c r="J698" i="1"/>
  <c r="J715" i="1" l="1"/>
  <c r="L647" i="1"/>
  <c r="K644" i="1"/>
  <c r="K668" i="1" l="1"/>
  <c r="K710" i="1"/>
  <c r="K683" i="1"/>
  <c r="K685" i="1"/>
  <c r="K706" i="1"/>
  <c r="K709" i="1"/>
  <c r="K672" i="1"/>
  <c r="K700" i="1"/>
  <c r="K694" i="1"/>
  <c r="K704" i="1"/>
  <c r="K675" i="1"/>
  <c r="K682" i="1"/>
  <c r="K716" i="1"/>
  <c r="K697" i="1"/>
  <c r="K701" i="1"/>
  <c r="K671" i="1"/>
  <c r="K688" i="1"/>
  <c r="K669" i="1"/>
  <c r="K708" i="1"/>
  <c r="K692" i="1"/>
  <c r="K680" i="1"/>
  <c r="K707" i="1"/>
  <c r="K678" i="1"/>
  <c r="K676" i="1"/>
  <c r="K696" i="1"/>
  <c r="K698" i="1"/>
  <c r="K679" i="1"/>
  <c r="K713" i="1"/>
  <c r="K681" i="1"/>
  <c r="K702" i="1"/>
  <c r="K691" i="1"/>
  <c r="K705" i="1"/>
  <c r="K695" i="1"/>
  <c r="K673" i="1"/>
  <c r="K699" i="1"/>
  <c r="K684" i="1"/>
  <c r="K703" i="1"/>
  <c r="K712" i="1"/>
  <c r="K711" i="1"/>
  <c r="K693" i="1"/>
  <c r="K690" i="1"/>
  <c r="K674" i="1"/>
  <c r="K687" i="1"/>
  <c r="K689" i="1"/>
  <c r="K677" i="1"/>
  <c r="K670" i="1"/>
  <c r="K686" i="1"/>
  <c r="L684" i="1"/>
  <c r="M684" i="1" s="1"/>
  <c r="L700" i="1"/>
  <c r="L703" i="1"/>
  <c r="L680" i="1"/>
  <c r="L713" i="1"/>
  <c r="M713" i="1" s="1"/>
  <c r="L695" i="1"/>
  <c r="M695" i="1" s="1"/>
  <c r="L673" i="1"/>
  <c r="M673" i="1" s="1"/>
  <c r="L674" i="1"/>
  <c r="L692" i="1"/>
  <c r="M692" i="1" s="1"/>
  <c r="L701" i="1"/>
  <c r="L681" i="1"/>
  <c r="L708" i="1"/>
  <c r="L707" i="1"/>
  <c r="L675" i="1"/>
  <c r="L679" i="1"/>
  <c r="L711" i="1"/>
  <c r="L685" i="1"/>
  <c r="M685" i="1" s="1"/>
  <c r="L698" i="1"/>
  <c r="L690" i="1"/>
  <c r="L699" i="1"/>
  <c r="M699" i="1" s="1"/>
  <c r="L678" i="1"/>
  <c r="L669" i="1"/>
  <c r="L705" i="1"/>
  <c r="L702" i="1"/>
  <c r="L709" i="1"/>
  <c r="L672" i="1"/>
  <c r="L706" i="1"/>
  <c r="L687" i="1"/>
  <c r="M687" i="1" s="1"/>
  <c r="L704" i="1"/>
  <c r="L670" i="1"/>
  <c r="L676" i="1"/>
  <c r="L671" i="1"/>
  <c r="L694" i="1"/>
  <c r="L693" i="1"/>
  <c r="L696" i="1"/>
  <c r="L712" i="1"/>
  <c r="L668" i="1"/>
  <c r="L682" i="1"/>
  <c r="L710" i="1"/>
  <c r="M710" i="1" s="1"/>
  <c r="L691" i="1"/>
  <c r="M691" i="1" s="1"/>
  <c r="L683" i="1"/>
  <c r="L716" i="1"/>
  <c r="L688" i="1"/>
  <c r="L689" i="1"/>
  <c r="L686" i="1"/>
  <c r="L697" i="1"/>
  <c r="L677" i="1"/>
  <c r="M711" i="1" l="1"/>
  <c r="M677" i="1"/>
  <c r="E55" i="9" s="1"/>
  <c r="M688" i="1"/>
  <c r="I87" i="9" s="1"/>
  <c r="M706" i="1"/>
  <c r="F183" i="9" s="1"/>
  <c r="M704" i="1"/>
  <c r="M709" i="1"/>
  <c r="M707" i="1"/>
  <c r="G183" i="9" s="1"/>
  <c r="M694" i="1"/>
  <c r="H119" i="9" s="1"/>
  <c r="M712" i="1"/>
  <c r="M702" i="1"/>
  <c r="M708" i="1"/>
  <c r="L715" i="1"/>
  <c r="M697" i="1"/>
  <c r="M696" i="1"/>
  <c r="M680" i="1"/>
  <c r="H55" i="9" s="1"/>
  <c r="M690" i="1"/>
  <c r="M681" i="1"/>
  <c r="I55" i="9" s="1"/>
  <c r="M703" i="1"/>
  <c r="C183" i="9" s="1"/>
  <c r="M689" i="1"/>
  <c r="M671" i="1"/>
  <c r="M676" i="1"/>
  <c r="M705" i="1"/>
  <c r="M682" i="1"/>
  <c r="C87" i="9" s="1"/>
  <c r="M693" i="1"/>
  <c r="G119" i="9" s="1"/>
  <c r="M686" i="1"/>
  <c r="G87" i="9" s="1"/>
  <c r="M683" i="1"/>
  <c r="M678" i="1"/>
  <c r="F55" i="9" s="1"/>
  <c r="M669" i="1"/>
  <c r="D23" i="9" s="1"/>
  <c r="M672" i="1"/>
  <c r="G23" i="9" s="1"/>
  <c r="M679" i="1"/>
  <c r="M675" i="1"/>
  <c r="M701" i="1"/>
  <c r="H151" i="9" s="1"/>
  <c r="D183" i="9"/>
  <c r="I183" i="9"/>
  <c r="F87" i="9"/>
  <c r="F119" i="9"/>
  <c r="F215" i="9"/>
  <c r="E87" i="9"/>
  <c r="E119" i="9"/>
  <c r="E215" i="9"/>
  <c r="H87" i="9"/>
  <c r="F151" i="9"/>
  <c r="M674" i="1"/>
  <c r="C215" i="9"/>
  <c r="H23" i="9"/>
  <c r="M670" i="1"/>
  <c r="M698" i="1"/>
  <c r="I119" i="9"/>
  <c r="M700" i="1"/>
  <c r="K715" i="1"/>
  <c r="M668" i="1"/>
  <c r="D215" i="9" l="1"/>
  <c r="C151" i="9"/>
  <c r="I151" i="9"/>
  <c r="H183" i="9"/>
  <c r="D119" i="9"/>
  <c r="D151" i="9"/>
  <c r="C55" i="9"/>
  <c r="C119" i="9"/>
  <c r="F23" i="9"/>
  <c r="G55" i="9"/>
  <c r="E183" i="9"/>
  <c r="D55" i="9"/>
  <c r="D87" i="9"/>
  <c r="M715" i="1"/>
  <c r="C23" i="9"/>
  <c r="E151" i="9"/>
  <c r="G151" i="9"/>
  <c r="E23" i="9"/>
  <c r="I23" i="9"/>
</calcChain>
</file>

<file path=xl/comments1.xml><?xml version="1.0" encoding="utf-8"?>
<comments xmlns="http://schemas.openxmlformats.org/spreadsheetml/2006/main">
  <authors>
    <author>Catholic Health Initiatives</author>
  </authors>
  <commentList>
    <comment ref="AC13" authorId="0" shapeId="0">
      <text>
        <r>
          <rPr>
            <sz val="9"/>
            <color indexed="81"/>
            <rFont val="Tahoma"/>
            <family val="2"/>
          </rPr>
          <t>Per Sandy, don't count FSS allocated space</t>
        </r>
      </text>
    </comment>
  </commentList>
</comments>
</file>

<file path=xl/sharedStrings.xml><?xml version="1.0" encoding="utf-8"?>
<sst xmlns="http://schemas.openxmlformats.org/spreadsheetml/2006/main" count="10616" uniqueCount="2487">
  <si>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</si>
  <si>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</si>
  <si>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</si>
  <si>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</si>
  <si>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</si>
  <si>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</si>
  <si>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</si>
  <si>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</si>
  <si>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</si>
  <si>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</si>
  <si>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</si>
  <si>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</si>
  <si>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</si>
  <si>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</si>
  <si>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</si>
  <si>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</si>
  <si>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</si>
  <si>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</si>
  <si>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</si>
  <si>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</si>
  <si>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</si>
  <si>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</si>
  <si>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</si>
  <si>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</si>
  <si>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</si>
  <si>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</si>
  <si>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</si>
  <si>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</si>
  <si>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</si>
  <si>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</si>
  <si>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</si>
  <si>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</si>
  <si>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</si>
  <si>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</si>
  <si>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</si>
  <si>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</si>
  <si>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</si>
  <si>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</si>
  <si>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</si>
  <si>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</si>
  <si>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</si>
  <si>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</si>
  <si>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</si>
  <si>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</si>
  <si>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</si>
  <si>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</si>
  <si>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</si>
  <si>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</si>
  <si>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</si>
  <si>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</si>
  <si>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</si>
  <si>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</si>
  <si>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</si>
  <si>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</si>
  <si>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</si>
  <si>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</si>
  <si>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</si>
  <si>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</si>
  <si>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</si>
  <si>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</si>
  <si>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</si>
  <si>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</si>
  <si>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</si>
  <si>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</si>
  <si>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</si>
  <si>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</si>
  <si>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</si>
  <si>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</si>
  <si>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</si>
  <si>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</si>
  <si>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</si>
  <si>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</si>
  <si>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</si>
  <si>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</si>
  <si>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</si>
  <si>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</si>
  <si>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</si>
  <si>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</si>
  <si>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</si>
  <si>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</si>
  <si>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</si>
  <si>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</si>
  <si>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</si>
  <si>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</si>
  <si>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</si>
  <si>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</si>
  <si>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</si>
  <si>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</si>
  <si>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</si>
  <si>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</si>
  <si>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</si>
  <si>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</si>
  <si>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</si>
  <si>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</si>
  <si>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</si>
  <si>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</si>
  <si>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</si>
  <si>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</si>
  <si>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</si>
  <si>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</si>
  <si>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</si>
  <si>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</si>
  <si>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</si>
  <si>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</si>
  <si>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</si>
  <si>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</si>
  <si>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</si>
  <si>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</si>
  <si>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</si>
  <si>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</si>
  <si>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</si>
  <si>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</si>
  <si>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</si>
  <si>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</si>
  <si>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</si>
  <si>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</si>
  <si>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</si>
  <si>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</si>
  <si>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</si>
  <si>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</si>
  <si>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</si>
  <si>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</si>
  <si>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</si>
  <si>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</si>
  <si>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</si>
  <si>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</si>
  <si>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</si>
  <si>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</si>
  <si>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</si>
  <si>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</si>
  <si>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</si>
  <si>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</si>
  <si>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</si>
  <si>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</si>
  <si>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</si>
  <si>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</si>
  <si>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</si>
  <si>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</si>
  <si>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</si>
  <si>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</si>
  <si>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</si>
  <si>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</si>
  <si>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</si>
  <si>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</si>
  <si>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</si>
  <si>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</si>
  <si>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</si>
  <si>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</si>
  <si>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</si>
  <si>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</si>
  <si>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</si>
  <si>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</si>
  <si>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</si>
  <si>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</si>
  <si>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</si>
  <si>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</si>
  <si>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</si>
  <si>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</si>
  <si>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</si>
  <si>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</si>
  <si>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</si>
  <si>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</si>
  <si>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</si>
  <si>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</si>
  <si>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</si>
  <si>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</si>
  <si>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</si>
  <si>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</si>
  <si>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</si>
  <si>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</si>
  <si>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</si>
  <si>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</si>
  <si>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</si>
  <si>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</si>
  <si>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</si>
  <si>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</si>
  <si>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</si>
  <si>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</si>
  <si>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</si>
  <si>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</si>
  <si>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</si>
  <si>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</si>
  <si>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</si>
  <si>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</si>
  <si>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</si>
  <si>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</si>
  <si>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</si>
  <si>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</si>
  <si>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</si>
  <si>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</si>
  <si>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</si>
  <si>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</si>
  <si>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</si>
  <si>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</si>
  <si>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</si>
  <si>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</si>
  <si>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</si>
  <si>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</si>
  <si>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</si>
  <si>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</si>
  <si>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</si>
  <si>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</si>
  <si>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</si>
  <si>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</si>
  <si>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</si>
  <si>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</si>
  <si>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</si>
  <si>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</si>
  <si>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</si>
  <si>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</si>
  <si>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</si>
  <si>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</si>
  <si>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</si>
  <si>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</si>
  <si>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</si>
  <si>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</si>
  <si>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</si>
  <si>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</si>
  <si>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</si>
  <si>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</si>
  <si>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</si>
  <si>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</si>
  <si>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</si>
  <si>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</si>
  <si>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</si>
  <si>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</si>
  <si>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</si>
  <si>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</si>
  <si>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</si>
  <si>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</si>
  <si>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</si>
  <si>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</si>
  <si>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</si>
  <si>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</si>
  <si>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</si>
  <si>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</si>
  <si>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</si>
  <si>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</si>
  <si>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</si>
  <si>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</si>
  <si>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</si>
  <si>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</si>
  <si>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</si>
  <si>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</si>
  <si>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</si>
  <si>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</si>
  <si>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</si>
  <si>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</si>
  <si>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</si>
  <si>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</si>
  <si>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</si>
  <si>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</si>
  <si>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</si>
  <si>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</si>
  <si>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</si>
  <si>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</si>
  <si>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</si>
  <si>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</si>
  <si>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</si>
  <si>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</si>
  <si>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</si>
  <si>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</si>
  <si>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</si>
  <si>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</si>
  <si>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</si>
  <si>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</si>
  <si>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</si>
  <si>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</si>
  <si>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</si>
  <si>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</si>
  <si>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</si>
  <si>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</si>
  <si>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</si>
  <si>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</si>
  <si>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</si>
  <si>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</si>
  <si>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</si>
  <si>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</si>
  <si>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</si>
  <si>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</si>
  <si>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</si>
  <si>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</si>
  <si>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</si>
  <si>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</si>
  <si>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</si>
  <si>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</si>
  <si>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</si>
  <si>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</si>
  <si>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</si>
  <si>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</si>
  <si>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</si>
  <si>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</si>
  <si>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</si>
  <si>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</si>
  <si>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</si>
  <si>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</si>
  <si>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</si>
  <si>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</si>
  <si>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</si>
  <si>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</si>
  <si>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</si>
  <si>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</si>
  <si>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</si>
  <si>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</si>
  <si>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</si>
  <si>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</si>
  <si>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</si>
  <si>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</si>
  <si>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</si>
  <si>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</si>
  <si>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</si>
  <si>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</si>
  <si>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</si>
  <si>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</si>
  <si>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</si>
  <si>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</si>
  <si>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</si>
  <si>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</si>
  <si>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</si>
  <si>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</si>
  <si>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</si>
  <si>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</si>
  <si>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</si>
  <si>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</si>
  <si>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</si>
  <si>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</si>
  <si>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</si>
  <si>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</si>
  <si>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</si>
  <si>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</si>
  <si>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</si>
  <si>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</si>
  <si>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</si>
  <si>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</si>
  <si>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</si>
  <si>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</si>
  <si>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</si>
  <si>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</si>
  <si>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</si>
  <si>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</si>
  <si>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</si>
  <si>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</si>
  <si>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</si>
  <si>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</si>
  <si>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</si>
  <si>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</si>
  <si>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</si>
  <si>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</si>
  <si>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</si>
  <si>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</si>
  <si>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</si>
  <si>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</si>
  <si>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</si>
  <si>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</si>
  <si>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</si>
  <si>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</si>
  <si>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</si>
  <si>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</si>
  <si>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</si>
  <si>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</si>
  <si>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</si>
  <si>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</si>
  <si>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</si>
  <si>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</si>
  <si>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</si>
  <si>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</si>
  <si>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</si>
  <si>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</si>
  <si>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</si>
  <si>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</si>
  <si>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</si>
  <si>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</si>
  <si>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</si>
  <si>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</si>
  <si>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</si>
  <si>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</si>
  <si>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</si>
  <si>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</si>
  <si>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</si>
  <si>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</si>
  <si>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</si>
  <si>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</si>
  <si>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</si>
  <si>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</si>
  <si>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</si>
  <si>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</si>
  <si>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</si>
  <si>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</si>
  <si>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</si>
  <si>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</si>
  <si>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</si>
  <si>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</si>
  <si>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</si>
  <si>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</si>
  <si>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</si>
  <si>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</si>
  <si>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</si>
  <si>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</si>
  <si>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</si>
  <si>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</si>
  <si>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</si>
  <si>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</si>
  <si>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</si>
  <si>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</si>
  <si>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</si>
  <si>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</si>
  <si>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</si>
  <si>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</si>
  <si>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</si>
  <si>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</si>
  <si>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</si>
  <si>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</si>
  <si>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</si>
  <si>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</si>
  <si>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</si>
  <si>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</si>
  <si>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</si>
  <si>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</si>
  <si>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</si>
  <si>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</si>
  <si>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</si>
  <si>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</si>
  <si>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</si>
  <si>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</si>
  <si>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</si>
  <si>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</si>
  <si>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</si>
  <si>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</si>
  <si>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</si>
  <si>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</si>
  <si>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</si>
  <si>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</si>
  <si>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</si>
  <si>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</si>
  <si>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</si>
  <si>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</si>
  <si>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</si>
  <si>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</si>
  <si>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</si>
  <si>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</si>
  <si>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</si>
  <si>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</si>
  <si>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</si>
  <si>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</si>
  <si>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</si>
  <si>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</si>
  <si>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</si>
  <si>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</si>
  <si>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</si>
  <si>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</si>
  <si>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</si>
  <si>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</si>
  <si>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</si>
  <si>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</si>
  <si>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</si>
  <si>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</si>
  <si>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</si>
  <si>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</si>
  <si>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</si>
  <si>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</si>
  <si>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</si>
  <si>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</si>
  <si>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</si>
  <si>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</si>
  <si>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</si>
  <si>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</si>
  <si>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</si>
  <si>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</si>
  <si>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</si>
  <si>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</si>
  <si>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</si>
  <si>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</si>
  <si>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</si>
  <si>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</si>
  <si>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</si>
  <si>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</si>
  <si>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</si>
  <si>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</si>
  <si>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</si>
  <si>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</si>
  <si>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</si>
  <si>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</si>
  <si>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</si>
  <si>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</si>
  <si>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</si>
  <si>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</si>
  <si>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</si>
  <si>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</si>
  <si>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</si>
  <si>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</si>
  <si>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</si>
  <si>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</si>
  <si>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</si>
  <si>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</si>
  <si>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</si>
  <si>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</si>
  <si>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</si>
  <si>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</si>
  <si>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</si>
  <si>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</si>
  <si>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</si>
  <si>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</si>
  <si>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</si>
  <si>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</si>
  <si>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</si>
  <si>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</si>
  <si>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</si>
  <si>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</si>
  <si>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</si>
  <si>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</si>
  <si>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</si>
  <si>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</si>
  <si>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</si>
  <si>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</si>
  <si>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</si>
  <si>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</si>
  <si>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</si>
  <si>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</si>
  <si>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</si>
  <si>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</si>
  <si>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</si>
  <si>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</si>
  <si>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</si>
  <si>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</si>
  <si>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</si>
  <si>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</si>
  <si>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</si>
  <si>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</si>
  <si>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</si>
  <si>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</si>
  <si>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</si>
  <si>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</si>
  <si>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</si>
  <si>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</si>
  <si>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</si>
  <si>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</si>
  <si>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</si>
  <si>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</si>
  <si>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</si>
  <si>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</si>
  <si>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</si>
  <si>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</si>
  <si>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</si>
  <si>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</si>
  <si>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</si>
  <si>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</si>
  <si>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</si>
  <si>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</si>
  <si>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</si>
  <si>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</si>
  <si>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</si>
  <si>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</si>
  <si>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</si>
  <si>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</si>
  <si>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</si>
  <si>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</si>
  <si>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</si>
  <si>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</si>
  <si>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</si>
  <si>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</si>
  <si>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</si>
  <si>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</si>
  <si>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</si>
  <si>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</si>
  <si>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</si>
  <si>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</si>
  <si>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</si>
  <si>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</si>
  <si>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</si>
  <si>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</si>
  <si>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</si>
  <si>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</si>
  <si>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</si>
  <si>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</si>
  <si>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</si>
  <si>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</si>
  <si>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</si>
  <si>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</si>
  <si>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</si>
  <si>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</si>
  <si>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</si>
  <si>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</si>
  <si>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</si>
  <si>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</si>
  <si>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</si>
  <si>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</si>
  <si>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</si>
  <si>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</si>
  <si>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</si>
  <si>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</si>
  <si>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</si>
  <si>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</si>
  <si>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</si>
  <si>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</si>
  <si>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</si>
  <si>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</si>
  <si>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</si>
  <si>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</si>
  <si>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</si>
  <si>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</si>
  <si>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</si>
  <si>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</si>
  <si>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</si>
  <si>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</si>
  <si>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</si>
  <si>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</si>
  <si>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</si>
  <si>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</si>
  <si>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</si>
  <si>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</si>
  <si>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</si>
  <si>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</si>
  <si>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</si>
  <si>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</si>
  <si>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</si>
  <si>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</si>
  <si>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</si>
  <si>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</si>
  <si>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</si>
  <si>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</si>
  <si>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</si>
  <si>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</si>
  <si>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</si>
  <si>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</si>
  <si>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</si>
  <si>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</si>
  <si>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</si>
  <si>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</si>
  <si>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</si>
  <si>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</si>
  <si>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</si>
  <si>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</si>
  <si>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</si>
  <si>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</si>
  <si>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</si>
  <si>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</si>
  <si>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</si>
  <si>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</si>
  <si>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</si>
  <si>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</si>
  <si>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</si>
  <si>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</si>
  <si>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</si>
  <si>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</si>
  <si>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</si>
  <si>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</si>
  <si>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</si>
  <si>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</si>
  <si>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</si>
  <si>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</si>
  <si>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</si>
  <si>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</si>
  <si>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</si>
  <si>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</si>
  <si>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</si>
  <si>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</si>
  <si>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</si>
  <si>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</si>
  <si>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</si>
  <si>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</si>
  <si>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</si>
  <si>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</si>
  <si>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</si>
  <si>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</si>
  <si>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</si>
  <si>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</si>
  <si>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</si>
  <si>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</si>
  <si>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</si>
  <si>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</si>
  <si>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</si>
  <si>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</si>
  <si>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</si>
  <si>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</si>
  <si>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</si>
  <si>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</si>
  <si>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</si>
  <si>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</si>
  <si>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</si>
  <si>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</si>
  <si>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</si>
  <si>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</si>
  <si>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</si>
  <si>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</si>
  <si>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</si>
  <si>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</si>
  <si>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</si>
  <si>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</si>
  <si>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</si>
  <si>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</si>
  <si>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</si>
  <si>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</si>
  <si>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</si>
  <si>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</si>
  <si>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</si>
  <si>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</si>
  <si>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</si>
  <si>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</si>
  <si>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</si>
  <si>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</si>
  <si>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</si>
  <si>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</si>
  <si>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</si>
  <si>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</si>
  <si>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</si>
  <si>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</si>
  <si>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</si>
  <si>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</si>
  <si>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</si>
  <si>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</si>
  <si>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</si>
  <si>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</si>
  <si>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</si>
  <si>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</si>
  <si>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</si>
  <si>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</si>
  <si>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</si>
  <si>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</si>
  <si>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</si>
  <si>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</si>
  <si>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</si>
  <si>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</si>
  <si>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</si>
  <si>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</si>
  <si>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</si>
  <si>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</si>
  <si>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</si>
  <si>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</si>
  <si>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</si>
  <si>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</si>
  <si>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</si>
  <si>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</si>
  <si>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</si>
  <si>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</si>
  <si>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</si>
  <si>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</si>
  <si>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</si>
  <si>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</si>
  <si>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</si>
  <si>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</si>
  <si>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</si>
  <si>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</si>
  <si>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</si>
  <si>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</si>
  <si>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</si>
  <si>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</si>
  <si>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</si>
  <si>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</si>
  <si>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</si>
  <si>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</si>
  <si>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</si>
  <si>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</si>
  <si>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</si>
  <si>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</si>
  <si>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</si>
  <si>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</si>
  <si>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</si>
  <si>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</si>
  <si>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</si>
  <si>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</si>
  <si>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</si>
  <si>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</si>
  <si>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</si>
  <si>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</si>
  <si>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</si>
  <si>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</si>
  <si>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</si>
  <si>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</si>
  <si>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</si>
  <si>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</si>
  <si>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</si>
  <si>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</si>
  <si>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</si>
  <si>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</si>
  <si>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</si>
  <si>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</si>
  <si>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</si>
  <si>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</si>
  <si>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</si>
  <si>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</si>
  <si>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</si>
  <si>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</si>
  <si>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</si>
  <si>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</si>
  <si>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</si>
  <si>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</si>
  <si>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</si>
  <si>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</si>
  <si>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</si>
  <si>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</si>
  <si>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</si>
  <si>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</si>
  <si>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</si>
  <si>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</si>
  <si>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</si>
  <si>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</si>
  <si>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</si>
  <si>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</si>
  <si>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</si>
  <si>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</si>
  <si>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</si>
  <si>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</si>
  <si>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</si>
  <si>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</si>
  <si>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</si>
  <si>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</si>
  <si>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</si>
  <si>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</si>
  <si>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</si>
  <si>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</si>
  <si>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</si>
  <si>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</si>
  <si>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</si>
  <si>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</si>
  <si>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</si>
  <si>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</si>
  <si>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</si>
  <si>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</si>
  <si>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</si>
  <si>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</si>
  <si>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</si>
  <si>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</si>
  <si>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</si>
  <si>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</si>
  <si>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</si>
  <si>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</si>
  <si>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</si>
  <si>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</si>
  <si>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</si>
  <si>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</si>
  <si>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</si>
  <si>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</si>
  <si>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</si>
  <si>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</si>
  <si>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</si>
  <si>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</si>
  <si>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</si>
  <si>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</si>
  <si>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</si>
  <si>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</si>
  <si>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</si>
  <si>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</si>
  <si>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</si>
  <si>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</si>
  <si>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</si>
  <si>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</si>
  <si>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</si>
  <si>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</si>
  <si>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</si>
  <si>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</si>
  <si>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</si>
  <si>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</si>
  <si>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</si>
  <si>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</si>
  <si>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</si>
  <si>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</si>
  <si>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</si>
  <si>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</si>
  <si>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</si>
  <si>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</si>
  <si>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</si>
  <si>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</si>
  <si>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</si>
  <si>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</si>
  <si>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</si>
  <si>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</si>
  <si>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</si>
  <si>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</si>
  <si>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</si>
  <si>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</si>
  <si>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</si>
  <si>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</si>
  <si>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</si>
  <si>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</si>
  <si>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</si>
  <si>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</si>
  <si>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</si>
  <si>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</si>
  <si>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</si>
  <si>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</si>
  <si>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</si>
  <si>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</si>
  <si>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</si>
  <si>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</si>
  <si>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</si>
  <si>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</si>
  <si>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</si>
  <si>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</si>
  <si>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</si>
  <si>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</si>
  <si>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</si>
  <si>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</si>
  <si>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</si>
  <si>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</si>
  <si>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</si>
  <si>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</si>
  <si>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</si>
  <si>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</si>
  <si>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</si>
  <si>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</si>
  <si>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</si>
  <si>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</si>
  <si>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</si>
  <si>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</si>
  <si>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</si>
  <si>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</si>
  <si>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</si>
  <si>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</si>
  <si>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</si>
  <si>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</si>
  <si>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</si>
  <si>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</si>
  <si>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</si>
  <si>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</si>
  <si>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</si>
  <si>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</si>
  <si>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</si>
  <si>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</si>
  <si>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</si>
  <si>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</si>
  <si>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</si>
  <si>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</si>
  <si>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</si>
  <si>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</si>
  <si>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</si>
  <si>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</si>
  <si>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</si>
  <si>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</si>
  <si>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</si>
  <si>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</si>
  <si>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</si>
  <si>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</si>
  <si>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</si>
  <si>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</si>
  <si>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</si>
  <si>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</si>
  <si>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</si>
  <si>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</si>
  <si>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</si>
  <si>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</si>
  <si>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</si>
  <si>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</si>
  <si>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</si>
  <si>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</si>
  <si>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</si>
  <si>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</si>
  <si>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</si>
  <si>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</si>
  <si>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</si>
  <si>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</si>
  <si>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</si>
  <si>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</si>
  <si>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</si>
  <si>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</si>
  <si>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</si>
  <si>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</si>
  <si>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</si>
  <si>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</si>
  <si>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</si>
  <si>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</si>
  <si>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</si>
  <si>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</si>
  <si>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</si>
  <si>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</si>
  <si>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</si>
  <si>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</si>
  <si>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</si>
  <si>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</si>
  <si>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</si>
  <si>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</si>
  <si>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</si>
  <si>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</si>
  <si>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</si>
  <si>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</si>
  <si>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</si>
  <si>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</si>
  <si>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</si>
  <si>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</si>
  <si>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</si>
  <si>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</si>
  <si>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</si>
  <si>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</si>
  <si>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</si>
  <si>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</si>
  <si>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</si>
  <si>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</si>
  <si>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</si>
  <si>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</si>
  <si>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</si>
  <si>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</si>
  <si>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</si>
  <si>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</si>
  <si>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</si>
  <si>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</si>
  <si>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</si>
  <si>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</si>
  <si>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</si>
  <si>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</si>
  <si>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</si>
  <si>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</si>
  <si>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</si>
  <si>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</si>
  <si>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</si>
  <si>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</si>
  <si>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</si>
  <si>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</si>
  <si>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</si>
  <si>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</si>
  <si>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</si>
  <si>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</si>
  <si>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</si>
  <si>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</si>
  <si>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</si>
  <si>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</si>
  <si>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</si>
  <si>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</si>
  <si>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</si>
  <si>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</si>
  <si>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</si>
  <si>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</si>
  <si>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</si>
  <si>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</si>
  <si>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</si>
  <si>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</si>
  <si>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</si>
  <si>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</si>
  <si>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</si>
  <si>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</si>
  <si>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</si>
  <si>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</si>
  <si>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</si>
  <si>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</si>
  <si>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</si>
  <si>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</si>
  <si>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</si>
  <si>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</si>
  <si>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</si>
  <si>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</si>
  <si>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</si>
  <si>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</si>
  <si>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</si>
  <si>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</si>
  <si>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</si>
  <si>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</si>
  <si>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</si>
  <si>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</si>
  <si>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</si>
  <si>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</si>
  <si>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</si>
  <si>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</si>
  <si>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</si>
  <si>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</si>
  <si>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</si>
  <si>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</si>
  <si>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</si>
  <si>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</si>
  <si>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</si>
  <si>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</si>
  <si>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</si>
  <si>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</si>
  <si>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</si>
  <si>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</si>
  <si>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</si>
  <si>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</si>
  <si>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</si>
  <si>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</si>
  <si>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</si>
  <si>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</si>
  <si>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</si>
  <si>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</si>
  <si>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</si>
  <si>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</si>
  <si>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</si>
  <si>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</si>
  <si>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</si>
  <si>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</si>
  <si>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</si>
  <si>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</si>
  <si>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</si>
  <si>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</si>
  <si>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</si>
  <si>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</si>
  <si>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</si>
  <si>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</si>
  <si>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</si>
  <si>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</si>
  <si>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</si>
  <si>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</si>
  <si>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</si>
  <si>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</si>
  <si>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</si>
  <si>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</si>
  <si>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</si>
  <si>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</si>
  <si>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</si>
  <si>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</si>
  <si>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</si>
  <si>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</si>
  <si>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</si>
  <si>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</si>
  <si>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</si>
  <si>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</si>
  <si>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</si>
  <si>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</si>
  <si>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</si>
  <si>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</si>
  <si>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</si>
  <si>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</si>
  <si>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</si>
  <si>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</si>
  <si>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</si>
  <si>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</si>
  <si>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</si>
  <si>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</si>
  <si>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</si>
  <si>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</si>
  <si>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</si>
  <si>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</si>
  <si>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</si>
  <si>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</si>
  <si>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</si>
  <si>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</si>
  <si>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</si>
  <si>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</si>
  <si>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</si>
  <si>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</si>
  <si>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</si>
  <si>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</si>
  <si>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</si>
  <si>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</si>
  <si>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</si>
  <si>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</si>
  <si>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</si>
  <si>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</si>
  <si>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</si>
  <si>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</si>
  <si>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</si>
  <si>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</si>
  <si>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</si>
  <si>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</si>
  <si>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</si>
  <si>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</si>
  <si>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</si>
  <si>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</si>
  <si>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</si>
  <si>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</si>
  <si>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</si>
  <si>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</si>
  <si>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</si>
  <si>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</si>
  <si>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</si>
  <si>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</si>
  <si>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</si>
  <si>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</si>
  <si>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</si>
  <si>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</si>
  <si>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</si>
  <si>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</si>
  <si>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</si>
  <si>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</si>
  <si>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</si>
  <si>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</si>
  <si>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</si>
  <si>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</si>
  <si>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</si>
  <si>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</si>
  <si>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</si>
  <si>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</si>
  <si>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</si>
  <si>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</si>
  <si>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</si>
  <si>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</si>
  <si>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</si>
  <si>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</si>
  <si>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</si>
  <si>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</si>
  <si>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</si>
  <si>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</si>
  <si>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</si>
  <si>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</si>
  <si>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</si>
  <si>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</si>
  <si>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</si>
  <si>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</si>
  <si>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</si>
  <si>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</si>
  <si>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</si>
  <si>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</si>
  <si>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</si>
  <si>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</si>
  <si>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</si>
  <si>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</si>
  <si>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</si>
  <si>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</si>
  <si>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</si>
  <si>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</si>
  <si>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</si>
  <si>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</si>
  <si>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</si>
  <si>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</si>
  <si>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</si>
  <si>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</si>
  <si>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</si>
  <si>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</si>
  <si>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</si>
  <si>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</si>
  <si>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</si>
  <si>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</si>
  <si>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</si>
  <si>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</si>
  <si>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</si>
  <si>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</si>
  <si>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</si>
  <si>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</si>
  <si>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</si>
  <si>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</si>
  <si>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</si>
  <si>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</si>
  <si>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</si>
  <si>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</si>
  <si>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</si>
  <si>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</si>
  <si>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</si>
  <si>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</si>
  <si>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</si>
  <si>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</si>
  <si>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</si>
  <si>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</si>
  <si>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</si>
  <si>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</si>
  <si>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</si>
  <si>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</si>
  <si>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</si>
  <si>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</si>
  <si>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</si>
  <si>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</si>
  <si>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</si>
  <si>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</si>
  <si>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</si>
  <si>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</si>
  <si>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</si>
  <si>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</si>
  <si>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</si>
  <si>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</si>
  <si>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</si>
  <si>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</si>
  <si>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</si>
  <si>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</si>
  <si>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</si>
  <si>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</si>
  <si>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</si>
  <si>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</si>
  <si>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</si>
  <si>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</si>
  <si>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</si>
  <si>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</si>
  <si>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</si>
  <si>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</si>
  <si>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</si>
  <si>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</si>
  <si>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</si>
  <si>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</si>
  <si>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</si>
  <si>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</si>
  <si>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</si>
  <si>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06/30/2018</t>
  </si>
  <si>
    <t>2017</t>
  </si>
  <si>
    <t>Pierce</t>
  </si>
  <si>
    <t>132</t>
  </si>
  <si>
    <t>St. Clare Hospital</t>
  </si>
  <si>
    <t>11315 Bridgeport Way SW</t>
  </si>
  <si>
    <t>Lakewood, WA 98500</t>
  </si>
  <si>
    <t>KETUL PATEL</t>
  </si>
  <si>
    <t>MIKE FITZGERALD</t>
  </si>
  <si>
    <t>ROY BROOKS</t>
  </si>
  <si>
    <t>253-588-1711</t>
  </si>
  <si>
    <t>253-588-3001</t>
  </si>
  <si>
    <t>Stat measure changed due to moving to different Labor Productivity system (from Visionware to Premier).</t>
  </si>
  <si>
    <t>Stat measure changed due to moving to CPT4 Procedures instead of APCs/RVUs.</t>
  </si>
  <si>
    <t>Lower number of cafeteria meals were purchased.  This could be due to lower number of admissions (5772 admissions in FY18 compared to 5997 admissions in FY17).</t>
  </si>
  <si>
    <t>Row Labels</t>
  </si>
  <si>
    <t>Sum of 
Inpatient services gross revenue</t>
  </si>
  <si>
    <t>Sum of 
Physician services gross revenue</t>
  </si>
  <si>
    <t>Sum of Total Outpatient Revenue</t>
  </si>
  <si>
    <t>Sum of 
Gross patient services revenue</t>
  </si>
  <si>
    <t>Sum of 
Net patient services revenue</t>
  </si>
  <si>
    <t>Sum of 
Total nonpatient revenues</t>
  </si>
  <si>
    <t>Sum of 
Total operating revenue</t>
  </si>
  <si>
    <t>Sum of 
Salaries and wages</t>
  </si>
  <si>
    <t>Sum of 
Medical professional fees</t>
  </si>
  <si>
    <t>Sum of 
Employee benefits</t>
  </si>
  <si>
    <t>Sum of Total P/S</t>
  </si>
  <si>
    <t>Sum of 
Supplies expense</t>
  </si>
  <si>
    <t>Sum of 
Depreciation and amortization</t>
  </si>
  <si>
    <t>Sum of 
Utilities expense</t>
  </si>
  <si>
    <t>Sum of 
Rentals and leases</t>
  </si>
  <si>
    <t>Sum of 
Other expenses</t>
  </si>
  <si>
    <t>Sum of 
Total operating expenses</t>
  </si>
  <si>
    <t>Sum of 
Nonoperating gains (losses)</t>
  </si>
  <si>
    <t>Sum of Income Statement</t>
  </si>
  <si>
    <t>Sum of Total Other Expenses</t>
  </si>
  <si>
    <t>6010  ICU</t>
  </si>
  <si>
    <t>6120  Physical Rehab</t>
  </si>
  <si>
    <t>6400 Other Daily Services</t>
  </si>
  <si>
    <t>7020  Surgery</t>
  </si>
  <si>
    <t>7030  Recovery</t>
  </si>
  <si>
    <t>7050  Medical Supplies</t>
  </si>
  <si>
    <t>7060 IVT</t>
  </si>
  <si>
    <t>7070  Lab</t>
  </si>
  <si>
    <t>7130 CT Scan</t>
  </si>
  <si>
    <t>7140  Radiology</t>
  </si>
  <si>
    <t>7160  Nuclear Med</t>
  </si>
  <si>
    <t>7180  Resp Therapy</t>
  </si>
  <si>
    <t>7230  Emergency</t>
  </si>
  <si>
    <t>7310  Occup Therapy</t>
  </si>
  <si>
    <t>7320  Speech</t>
  </si>
  <si>
    <t>7490  Other Ancilliary</t>
  </si>
  <si>
    <t>8310  Printing</t>
  </si>
  <si>
    <t>8350  Laundry</t>
  </si>
  <si>
    <t>8370  Central Transp</t>
  </si>
  <si>
    <t>8470  Communications</t>
  </si>
  <si>
    <t>8490  Other General</t>
  </si>
  <si>
    <t>8530  Patient Acctg</t>
  </si>
  <si>
    <t>8610  Administration</t>
  </si>
  <si>
    <t>8630  Marketing</t>
  </si>
  <si>
    <t>8660  Auxilliary</t>
  </si>
  <si>
    <t>8670  Chaplaincy</t>
  </si>
  <si>
    <t>8710  Utilization Review</t>
  </si>
  <si>
    <t>8720  Nursing Admin</t>
  </si>
  <si>
    <t>8740  Education</t>
  </si>
  <si>
    <t>8770  Comm Health</t>
  </si>
  <si>
    <t>8790  Other Admin</t>
  </si>
  <si>
    <t>8900  Unassigned</t>
  </si>
  <si>
    <t>(blank)</t>
  </si>
  <si>
    <t>Grand Total</t>
  </si>
  <si>
    <t>Occupational Health</t>
  </si>
  <si>
    <t>Human Resources</t>
  </si>
  <si>
    <t>Behavioral Health</t>
  </si>
  <si>
    <t>Telecommunications</t>
  </si>
  <si>
    <t>Pre-Admitting</t>
  </si>
  <si>
    <t>Volunteer Services</t>
  </si>
  <si>
    <t>Pastoral Services</t>
  </si>
  <si>
    <t>FSS Allocated shared space (13%)</t>
  </si>
  <si>
    <t>Common Square footage</t>
  </si>
  <si>
    <t>Security</t>
  </si>
  <si>
    <t>Plant Ops &amp; Maintenance</t>
  </si>
  <si>
    <t>Bio Medical Engineering</t>
  </si>
  <si>
    <t>Utility Plant</t>
  </si>
  <si>
    <t>In Service Education</t>
  </si>
  <si>
    <t>Central Supply</t>
  </si>
  <si>
    <t>Utilization Management</t>
  </si>
  <si>
    <t>Social Work Services</t>
  </si>
  <si>
    <t xml:space="preserve">Med/Surg </t>
  </si>
  <si>
    <t>Med/Surg Intensive Care</t>
  </si>
  <si>
    <t>Surgery Services</t>
  </si>
  <si>
    <t>Gastro Intestinal GI Services</t>
  </si>
  <si>
    <t>Recovery Services</t>
  </si>
  <si>
    <t>Radiology Diagnostic</t>
  </si>
  <si>
    <t>CT Scan Services</t>
  </si>
  <si>
    <t>Ultrasound</t>
  </si>
  <si>
    <t>MRI</t>
  </si>
  <si>
    <t>Clinical Laboratory Services</t>
  </si>
  <si>
    <t>Speech-Language Pathology</t>
  </si>
  <si>
    <t>AS Oncology</t>
  </si>
  <si>
    <t>AS Sleep Lab</t>
  </si>
  <si>
    <t>Coumadin Clinic</t>
  </si>
  <si>
    <t>Pain Management</t>
  </si>
  <si>
    <t>Emergency Services</t>
  </si>
  <si>
    <t>Gift Shop</t>
  </si>
  <si>
    <t>Cardio Vascular Lab</t>
  </si>
  <si>
    <t>Francican Tacoma South pharmacy</t>
  </si>
  <si>
    <t>Square Footage</t>
  </si>
  <si>
    <t>ER</t>
  </si>
  <si>
    <t>Ortho/OSS</t>
  </si>
  <si>
    <t>ICU</t>
  </si>
  <si>
    <t>Med Tele/MTS</t>
  </si>
  <si>
    <t>PCU/Bridgeport</t>
  </si>
  <si>
    <t>Short Stay/OR</t>
  </si>
  <si>
    <t>Radiology</t>
  </si>
  <si>
    <t>Supplement/Meal Equiv</t>
  </si>
  <si>
    <t>Meals</t>
  </si>
  <si>
    <t>Linen Lbs</t>
  </si>
  <si>
    <t>CARDIO VASCULAR LAB</t>
  </si>
  <si>
    <t>CT SCAN SERVICES</t>
  </si>
  <si>
    <t>EMERGENCY SERVICES</t>
  </si>
  <si>
    <t>IR</t>
  </si>
  <si>
    <t>MED/TELE</t>
  </si>
  <si>
    <t>NUCLEAR MEDICINE</t>
  </si>
  <si>
    <t>ONCOLOGY</t>
  </si>
  <si>
    <t>OP IMAGING CENTER</t>
  </si>
  <si>
    <t>ORTHOPEDIC SURGICAL</t>
  </si>
  <si>
    <t>PAIN MANAGEMENT PROGRAM</t>
  </si>
  <si>
    <t>PCU</t>
  </si>
  <si>
    <t>PHYSICAL THERAPY</t>
  </si>
  <si>
    <t>SLEEP LAB</t>
  </si>
  <si>
    <t>SPINE CLINIC</t>
  </si>
  <si>
    <t>STERILE PROCESSING</t>
  </si>
  <si>
    <t>SURGERY SERVICES</t>
  </si>
  <si>
    <t>SURGERY SHORT STAY</t>
  </si>
  <si>
    <t>House</t>
  </si>
  <si>
    <t>DOH Acct</t>
  </si>
  <si>
    <t>Sum of Nurse FTE</t>
  </si>
  <si>
    <t>Sum of Total FTE</t>
  </si>
  <si>
    <t>7260 Clinics</t>
  </si>
  <si>
    <t>FTE</t>
  </si>
  <si>
    <t>Benefits-FICA/Medicare</t>
  </si>
  <si>
    <t>Benefits-State Unemployment</t>
  </si>
  <si>
    <t>Benefits-Workers Comp-CHI Prog</t>
  </si>
  <si>
    <t>Benefits-Workers Comp-Ext to C</t>
  </si>
  <si>
    <t>Benefits-Flex Credits</t>
  </si>
  <si>
    <t>401K ER Match</t>
  </si>
  <si>
    <t>401K ER Annual Contribution</t>
  </si>
  <si>
    <t>Benefits-Group Medical</t>
  </si>
  <si>
    <t>Group Medical--Employee Deduct</t>
  </si>
  <si>
    <t>Medical Imputed Income</t>
  </si>
  <si>
    <t>Benefits-Group Dental</t>
  </si>
  <si>
    <t>Group Dental-Employee Deductio</t>
  </si>
  <si>
    <t>Dental Imputed Income</t>
  </si>
  <si>
    <t>Benefits-Group Vision</t>
  </si>
  <si>
    <t>Group Vision-Employee Deductio</t>
  </si>
  <si>
    <t>Benefits-Group Disability</t>
  </si>
  <si>
    <t>Benefits-Group Life</t>
  </si>
  <si>
    <t>Group Life--Employee Deduction</t>
  </si>
  <si>
    <t>Benefits-Tuition Reimbursement</t>
  </si>
  <si>
    <t>Benefits-Allocated Amounts</t>
  </si>
  <si>
    <t>Allocated Benefits-Physician</t>
  </si>
  <si>
    <t>Allocated Benefits-Advanced Pr</t>
  </si>
  <si>
    <t>Benefits-Other</t>
  </si>
  <si>
    <t>Relocation</t>
  </si>
  <si>
    <t>Taxable Fringe Benefits</t>
  </si>
  <si>
    <t>Employee Recognition</t>
  </si>
  <si>
    <t>Supporting Schedules</t>
  </si>
  <si>
    <t>Rental and Leases-Building (DO</t>
  </si>
  <si>
    <t>Rental-Common Area Maint (DO N</t>
  </si>
  <si>
    <t>Rental and Leases-Equipment (D</t>
  </si>
  <si>
    <t>Rental and Leases-Copier Usage</t>
  </si>
  <si>
    <t>LT Lease-Real Estate</t>
  </si>
  <si>
    <t>Liability Insurance-CHI Progra</t>
  </si>
  <si>
    <t>Physician Liab Insurance-CHI P</t>
  </si>
  <si>
    <t>Property Insurance-CHI Program</t>
  </si>
  <si>
    <t>Insurance-Risk Mgmt Incentive</t>
  </si>
  <si>
    <t>Licenses</t>
  </si>
  <si>
    <t>Total Taxes</t>
  </si>
  <si>
    <t>Total Interest</t>
  </si>
  <si>
    <t>ContractualsMedicare</t>
  </si>
  <si>
    <t>Contr Allow--Acute IP-Medicare</t>
  </si>
  <si>
    <t>ContractualsMedicaid</t>
  </si>
  <si>
    <t>Contr Allow--Acute IP-Medicaid</t>
  </si>
  <si>
    <t>ContractualsOther</t>
  </si>
  <si>
    <t>Contr Allow--Acute IP-Comm Ins</t>
  </si>
  <si>
    <t>ContractualsNegotiated Rate</t>
  </si>
  <si>
    <t>Contr Allow--Acute IP-BCBS Com</t>
  </si>
  <si>
    <t>Contr Allow--Acute IP-Managed</t>
  </si>
  <si>
    <t>Admin Adjust-Acute IP-Self Pay</t>
  </si>
  <si>
    <t>Contr Allow--Acute IP-Other</t>
  </si>
  <si>
    <t>Contr Allow-Current Year Settl</t>
  </si>
  <si>
    <t>Contr Allow-Prior Year Settlem</t>
  </si>
  <si>
    <t>Contr Allow-IP State-based Pro</t>
  </si>
  <si>
    <t>Contr Allow-OP State-based Pro</t>
  </si>
  <si>
    <t>Contr Allow-OP-Prior Year Sett</t>
  </si>
  <si>
    <t>Contr Allow--OP Care-Medicare</t>
  </si>
  <si>
    <t>Contr Allow--OP Care-Medicaid</t>
  </si>
  <si>
    <t>Contr Allow--OP Care-Comm Insu</t>
  </si>
  <si>
    <t>Contr Allow--OP Care BCBS Comm</t>
  </si>
  <si>
    <t>Contr Allow--OP Care-Managed C</t>
  </si>
  <si>
    <t>Admin Adjust-OP Care-Self Pay</t>
  </si>
  <si>
    <t>Contr Allow--OP Care-Other</t>
  </si>
  <si>
    <t>Contr Allow--MD Other-Medicare</t>
  </si>
  <si>
    <t>Contr Allow--MD Other-Medicaid</t>
  </si>
  <si>
    <t>Contr Allow--MD Other-Comm Ins</t>
  </si>
  <si>
    <t>Contr Allow--MD Other BCBS Com</t>
  </si>
  <si>
    <t>Contr Allow--MD Other-Managed</t>
  </si>
  <si>
    <t>Prompt Pay Disc-MD Other-Self</t>
  </si>
  <si>
    <t>Admin Adjust-MD Other-Self Pay</t>
  </si>
  <si>
    <t>Contr Allow--MD Other-Other</t>
  </si>
  <si>
    <t>Contr Allow--Phys Svcs--Mcare</t>
  </si>
  <si>
    <t>Contr Allow--Phys Svcs--Mcaid</t>
  </si>
  <si>
    <t>Contr Allow--Phys Svcs--Comm I</t>
  </si>
  <si>
    <t>Contr Allow--Phys Svcs--BCBS C</t>
  </si>
  <si>
    <t>Contr Allow--Phys Svcs--Manage</t>
  </si>
  <si>
    <t>Contr Allow--Phys Svcs--BCBS M</t>
  </si>
  <si>
    <t>Prompt Pay Disc-Phys Svcs-Self</t>
  </si>
  <si>
    <t>Admin Adjust-Phys Svcs-Self Pa</t>
  </si>
  <si>
    <t>Contr Allow--Phys Svcs--Other</t>
  </si>
  <si>
    <t>Workers Comp</t>
  </si>
  <si>
    <t>Negotiated Rate</t>
  </si>
  <si>
    <t>Charity Care-Acute I/P Svcs</t>
  </si>
  <si>
    <t>Charity Care-O/P Care Svcs</t>
  </si>
  <si>
    <t>Charity Care-Physician Svcs</t>
  </si>
  <si>
    <t>ContractualsOther Government Programs</t>
  </si>
  <si>
    <t>Other Purchased Svc</t>
  </si>
  <si>
    <t>Ins, Lic, Taxes</t>
  </si>
  <si>
    <t xml:space="preserve">This worksheet is used to save and retrieve Infor Lawson Drill Around mapping information.  Do not Delete This WorkSheet. </t>
  </si>
  <si>
    <t>Created with Query Wizard 10.0.7.155</t>
  </si>
  <si>
    <t>ProductLine</t>
  </si>
  <si>
    <t>SystemCode</t>
  </si>
  <si>
    <t>SSType</t>
  </si>
  <si>
    <t>KeyFields</t>
  </si>
  <si>
    <t>kfn</t>
  </si>
  <si>
    <t>Required</t>
  </si>
  <si>
    <t>MappedFields</t>
  </si>
  <si>
    <t>Type</t>
  </si>
  <si>
    <t>PROD</t>
  </si>
  <si>
    <t>GL</t>
  </si>
  <si>
    <t/>
  </si>
  <si>
    <t>ACCT-UNIT</t>
  </si>
  <si>
    <t>ACCOUNT</t>
  </si>
  <si>
    <t>SUB-ACCOUNT</t>
  </si>
  <si>
    <t>CYPYTD12</t>
  </si>
  <si>
    <t>2300200</t>
  </si>
  <si>
    <t>2303200</t>
  </si>
  <si>
    <t>2304200</t>
  </si>
  <si>
    <t>2305200</t>
  </si>
  <si>
    <t>2306200</t>
  </si>
  <si>
    <t>2308200</t>
  </si>
  <si>
    <t>2309200</t>
  </si>
  <si>
    <t>2310200</t>
  </si>
  <si>
    <t>2311200</t>
  </si>
  <si>
    <t>2312200</t>
  </si>
  <si>
    <t>2313200</t>
  </si>
  <si>
    <t>2314200</t>
  </si>
  <si>
    <t>2317200</t>
  </si>
  <si>
    <t>2318200</t>
  </si>
  <si>
    <t>2321200</t>
  </si>
  <si>
    <t>2322200</t>
  </si>
  <si>
    <t>2325200</t>
  </si>
  <si>
    <t>2327200</t>
  </si>
  <si>
    <t>2328200</t>
  </si>
  <si>
    <t>2329200</t>
  </si>
  <si>
    <t>2333200</t>
  </si>
  <si>
    <t>2340200</t>
  </si>
  <si>
    <t>2341200</t>
  </si>
  <si>
    <t>2343200</t>
  </si>
  <si>
    <t>2345200</t>
  </si>
  <si>
    <t>2350200</t>
  </si>
  <si>
    <t>2352200</t>
  </si>
  <si>
    <t>2353200</t>
  </si>
  <si>
    <t>2358200</t>
  </si>
  <si>
    <t>2450200</t>
  </si>
  <si>
    <t>2451200</t>
  </si>
  <si>
    <t>2455200</t>
  </si>
  <si>
    <t>2457200</t>
  </si>
  <si>
    <t>2458200</t>
  </si>
  <si>
    <t>2459200</t>
  </si>
  <si>
    <t>2470200</t>
  </si>
  <si>
    <t>2471200</t>
  </si>
  <si>
    <t>2472200</t>
  </si>
  <si>
    <t>2473200</t>
  </si>
  <si>
    <t>2477200</t>
  </si>
  <si>
    <t>2478200</t>
  </si>
  <si>
    <t>2500200</t>
  </si>
  <si>
    <t>2501200</t>
  </si>
  <si>
    <t>2504200</t>
  </si>
  <si>
    <t>2511200</t>
  </si>
  <si>
    <t>2514200</t>
  </si>
  <si>
    <t>2516200</t>
  </si>
  <si>
    <t>2521200</t>
  </si>
  <si>
    <t>2523200</t>
  </si>
  <si>
    <t>2524200</t>
  </si>
  <si>
    <t>2525200</t>
  </si>
  <si>
    <t>2527200</t>
  </si>
  <si>
    <t>2530200</t>
  </si>
  <si>
    <t>2531200</t>
  </si>
  <si>
    <t>2532200</t>
  </si>
  <si>
    <t>2533200</t>
  </si>
  <si>
    <t>2536200</t>
  </si>
  <si>
    <t>2538200</t>
  </si>
  <si>
    <t>2539200</t>
  </si>
  <si>
    <t>2540200</t>
  </si>
  <si>
    <t>2542200</t>
  </si>
  <si>
    <t>2544200</t>
  </si>
  <si>
    <t>2551200</t>
  </si>
  <si>
    <t>2553200</t>
  </si>
  <si>
    <t>2555200</t>
  </si>
  <si>
    <t>2563200</t>
  </si>
  <si>
    <t>2564200</t>
  </si>
  <si>
    <t>2567200</t>
  </si>
  <si>
    <t>2570200</t>
  </si>
  <si>
    <t>2573200</t>
  </si>
  <si>
    <t>2575200</t>
  </si>
  <si>
    <t>2576200</t>
  </si>
  <si>
    <t>2577200</t>
  </si>
  <si>
    <t>2579200</t>
  </si>
  <si>
    <t>2581200</t>
  </si>
  <si>
    <t>2582200</t>
  </si>
  <si>
    <t>2585200</t>
  </si>
  <si>
    <t>2588200</t>
  </si>
  <si>
    <t>2589200</t>
  </si>
  <si>
    <t>2593200</t>
  </si>
  <si>
    <t>2594200</t>
  </si>
  <si>
    <t>2595200</t>
  </si>
  <si>
    <t>2598200</t>
  </si>
  <si>
    <t>2599200</t>
  </si>
  <si>
    <t>2600200</t>
  </si>
  <si>
    <t>2602200</t>
  </si>
  <si>
    <t>2603200</t>
  </si>
  <si>
    <t>2604200</t>
  </si>
  <si>
    <t>2605200</t>
  </si>
  <si>
    <t>2608200</t>
  </si>
  <si>
    <t>2609200</t>
  </si>
  <si>
    <t>2612200</t>
  </si>
  <si>
    <t>2614200</t>
  </si>
  <si>
    <t>2617200</t>
  </si>
  <si>
    <t>2625200</t>
  </si>
  <si>
    <t>2626200</t>
  </si>
  <si>
    <t>2629200</t>
  </si>
  <si>
    <t>2631200</t>
  </si>
  <si>
    <t>2632200</t>
  </si>
  <si>
    <t>2651200</t>
  </si>
  <si>
    <t>2670200</t>
  </si>
  <si>
    <t>2672200</t>
  </si>
  <si>
    <t>2673200</t>
  </si>
  <si>
    <t>2674200</t>
  </si>
  <si>
    <t>2675200</t>
  </si>
  <si>
    <t>2676200</t>
  </si>
  <si>
    <t>2677200</t>
  </si>
  <si>
    <t>2679200</t>
  </si>
  <si>
    <t>2681200</t>
  </si>
  <si>
    <t>2682200</t>
  </si>
  <si>
    <t>2683200</t>
  </si>
  <si>
    <t>2684200</t>
  </si>
  <si>
    <t>2685200</t>
  </si>
  <si>
    <t>2686200</t>
  </si>
  <si>
    <t>2687200</t>
  </si>
  <si>
    <t>2688200</t>
  </si>
  <si>
    <t>2689200</t>
  </si>
  <si>
    <t>2691200</t>
  </si>
  <si>
    <t>2693200</t>
  </si>
  <si>
    <t>2694200</t>
  </si>
  <si>
    <t>2699200</t>
  </si>
  <si>
    <t>3000101</t>
  </si>
  <si>
    <t>3000103</t>
  </si>
  <si>
    <t>3000106</t>
  </si>
  <si>
    <t>3000107</t>
  </si>
  <si>
    <t>3000150</t>
  </si>
  <si>
    <t>3001101</t>
  </si>
  <si>
    <t>3001102</t>
  </si>
  <si>
    <t>3001104</t>
  </si>
  <si>
    <t>3001107</t>
  </si>
  <si>
    <t>3002101</t>
  </si>
  <si>
    <t>3002102</t>
  </si>
  <si>
    <t>3002104</t>
  </si>
  <si>
    <t>3002107</t>
  </si>
  <si>
    <t>3003101</t>
  </si>
  <si>
    <t>3003102</t>
  </si>
  <si>
    <t>3003104</t>
  </si>
  <si>
    <t>3003107</t>
  </si>
  <si>
    <t>3004101</t>
  </si>
  <si>
    <t>3004102</t>
  </si>
  <si>
    <t>3004107</t>
  </si>
  <si>
    <t>3005101</t>
  </si>
  <si>
    <t>3005106</t>
  </si>
  <si>
    <t>3005107</t>
  </si>
  <si>
    <t>3006101</t>
  </si>
  <si>
    <t>3115107</t>
  </si>
  <si>
    <t>3120101</t>
  </si>
  <si>
    <t>3136103</t>
  </si>
  <si>
    <t>3165101</t>
  </si>
  <si>
    <t>3190501</t>
  </si>
  <si>
    <t>3191501</t>
  </si>
  <si>
    <t>3199103</t>
  </si>
  <si>
    <t>3205501</t>
  </si>
  <si>
    <t>3209501</t>
  </si>
  <si>
    <t>3230107</t>
  </si>
  <si>
    <t>3235501</t>
  </si>
  <si>
    <t>3236501</t>
  </si>
  <si>
    <t>3240101</t>
  </si>
  <si>
    <t>3240103</t>
  </si>
  <si>
    <t>3250103</t>
  </si>
  <si>
    <t>3250107</t>
  </si>
  <si>
    <t>3251501</t>
  </si>
  <si>
    <t>3270101</t>
  </si>
  <si>
    <t>3270102</t>
  </si>
  <si>
    <t>3270103</t>
  </si>
  <si>
    <t>3270104</t>
  </si>
  <si>
    <t>3270107</t>
  </si>
  <si>
    <t>3280501</t>
  </si>
  <si>
    <t>3300101</t>
  </si>
  <si>
    <t>3300102</t>
  </si>
  <si>
    <t>3300103</t>
  </si>
  <si>
    <t>3300104</t>
  </si>
  <si>
    <t>3300106</t>
  </si>
  <si>
    <t>3300107</t>
  </si>
  <si>
    <t>3400101</t>
  </si>
  <si>
    <t>3400102</t>
  </si>
  <si>
    <t>3400103</t>
  </si>
  <si>
    <t>3400104</t>
  </si>
  <si>
    <t>3400106</t>
  </si>
  <si>
    <t>3400107</t>
  </si>
  <si>
    <t>3405101</t>
  </si>
  <si>
    <t>3485101</t>
  </si>
  <si>
    <t>3500101</t>
  </si>
  <si>
    <t>3500102</t>
  </si>
  <si>
    <t>3500106</t>
  </si>
  <si>
    <t>3500107</t>
  </si>
  <si>
    <t>3500150</t>
  </si>
  <si>
    <t>3502101</t>
  </si>
  <si>
    <t>3800101</t>
  </si>
  <si>
    <t>3800102</t>
  </si>
  <si>
    <t>3800103</t>
  </si>
  <si>
    <t>3800104</t>
  </si>
  <si>
    <t>3800106</t>
  </si>
  <si>
    <t>3800107</t>
  </si>
  <si>
    <t>3800150</t>
  </si>
  <si>
    <t>3802107</t>
  </si>
  <si>
    <t>3810107</t>
  </si>
  <si>
    <t>3811107</t>
  </si>
  <si>
    <t>3812107</t>
  </si>
  <si>
    <t>3950306</t>
  </si>
  <si>
    <t>4150101</t>
  </si>
  <si>
    <t>4190501</t>
  </si>
  <si>
    <t>4305101</t>
  </si>
  <si>
    <t>4306101</t>
  </si>
  <si>
    <t>4310101</t>
  </si>
  <si>
    <t>4311101</t>
  </si>
  <si>
    <t>4311102</t>
  </si>
  <si>
    <t>4311107</t>
  </si>
  <si>
    <t>4312101</t>
  </si>
  <si>
    <t>4312107</t>
  </si>
  <si>
    <t>4313101</t>
  </si>
  <si>
    <t>4314107</t>
  </si>
  <si>
    <t>4315102</t>
  </si>
  <si>
    <t>4315103</t>
  </si>
  <si>
    <t>4315104</t>
  </si>
  <si>
    <t>4315106</t>
  </si>
  <si>
    <t>4315107</t>
  </si>
  <si>
    <t>4315306</t>
  </si>
  <si>
    <t>4316107</t>
  </si>
  <si>
    <t>4317101</t>
  </si>
  <si>
    <t>4335101</t>
  </si>
  <si>
    <t>4335107</t>
  </si>
  <si>
    <t>4336107</t>
  </si>
  <si>
    <t>4337107</t>
  </si>
  <si>
    <t>4340102</t>
  </si>
  <si>
    <t>4340103</t>
  </si>
  <si>
    <t>4340106</t>
  </si>
  <si>
    <t>4350101</t>
  </si>
  <si>
    <t>4350103</t>
  </si>
  <si>
    <t>4350106</t>
  </si>
  <si>
    <t>4350150</t>
  </si>
  <si>
    <t>4351107</t>
  </si>
  <si>
    <t>4360200</t>
  </si>
  <si>
    <t>4365107</t>
  </si>
  <si>
    <t>4399101</t>
  </si>
  <si>
    <t>4399102</t>
  </si>
  <si>
    <t>4399103</t>
  </si>
  <si>
    <t>4399104</t>
  </si>
  <si>
    <t>4399107</t>
  </si>
  <si>
    <t>4399501</t>
  </si>
  <si>
    <t>4400101</t>
  </si>
  <si>
    <t>4400102</t>
  </si>
  <si>
    <t>4400103</t>
  </si>
  <si>
    <t>4400104</t>
  </si>
  <si>
    <t>4400106</t>
  </si>
  <si>
    <t>4400107</t>
  </si>
  <si>
    <t>4400150</t>
  </si>
  <si>
    <t>4401107</t>
  </si>
  <si>
    <t>4402107</t>
  </si>
  <si>
    <t>4405101</t>
  </si>
  <si>
    <t>4405104</t>
  </si>
  <si>
    <t>4406101</t>
  </si>
  <si>
    <t>4407101</t>
  </si>
  <si>
    <t>4410101</t>
  </si>
  <si>
    <t>4415101</t>
  </si>
  <si>
    <t>4450150</t>
  </si>
  <si>
    <t>4490501</t>
  </si>
  <si>
    <t>4505101</t>
  </si>
  <si>
    <t>4505102</t>
  </si>
  <si>
    <t>4505103</t>
  </si>
  <si>
    <t>4505104</t>
  </si>
  <si>
    <t>4505106</t>
  </si>
  <si>
    <t>4505150</t>
  </si>
  <si>
    <t>4506107</t>
  </si>
  <si>
    <t>4507107</t>
  </si>
  <si>
    <t>4510101</t>
  </si>
  <si>
    <t>4550101</t>
  </si>
  <si>
    <t>4550102</t>
  </si>
  <si>
    <t>4550103</t>
  </si>
  <si>
    <t>4550104</t>
  </si>
  <si>
    <t>4550106</t>
  </si>
  <si>
    <t>4550107</t>
  </si>
  <si>
    <t>4600101</t>
  </si>
  <si>
    <t>4600102</t>
  </si>
  <si>
    <t>4600103</t>
  </si>
  <si>
    <t>4600104</t>
  </si>
  <si>
    <t>4600106</t>
  </si>
  <si>
    <t>4600107</t>
  </si>
  <si>
    <t>4600150</t>
  </si>
  <si>
    <t>4601102</t>
  </si>
  <si>
    <t>4602102</t>
  </si>
  <si>
    <t>4604102</t>
  </si>
  <si>
    <t>4606106</t>
  </si>
  <si>
    <t>4700101</t>
  </si>
  <si>
    <t>4700102</t>
  </si>
  <si>
    <t>4700103</t>
  </si>
  <si>
    <t>4700104</t>
  </si>
  <si>
    <t>4700106</t>
  </si>
  <si>
    <t>4700107</t>
  </si>
  <si>
    <t>4700150</t>
  </si>
  <si>
    <t>4701101</t>
  </si>
  <si>
    <t>4701107</t>
  </si>
  <si>
    <t>4712107</t>
  </si>
  <si>
    <t>4741107</t>
  </si>
  <si>
    <t>4790501</t>
  </si>
  <si>
    <t>4800101</t>
  </si>
  <si>
    <t>4800102</t>
  </si>
  <si>
    <t>4800103</t>
  </si>
  <si>
    <t>4800200</t>
  </si>
  <si>
    <t>4802102</t>
  </si>
  <si>
    <t>4802106</t>
  </si>
  <si>
    <t>4803107</t>
  </si>
  <si>
    <t>4804106</t>
  </si>
  <si>
    <t>4804107</t>
  </si>
  <si>
    <t>4805101</t>
  </si>
  <si>
    <t>4805102</t>
  </si>
  <si>
    <t>4805103</t>
  </si>
  <si>
    <t>4805104</t>
  </si>
  <si>
    <t>4805106</t>
  </si>
  <si>
    <t>4805150</t>
  </si>
  <si>
    <t>4806107</t>
  </si>
  <si>
    <t>4807107</t>
  </si>
  <si>
    <t>4808107</t>
  </si>
  <si>
    <t>4810101</t>
  </si>
  <si>
    <t>4810102</t>
  </si>
  <si>
    <t>4810103</t>
  </si>
  <si>
    <t>4810104</t>
  </si>
  <si>
    <t>4810106</t>
  </si>
  <si>
    <t>4810107</t>
  </si>
  <si>
    <t>4810150</t>
  </si>
  <si>
    <t>4811107</t>
  </si>
  <si>
    <t>4812101</t>
  </si>
  <si>
    <t>4812106</t>
  </si>
  <si>
    <t>4815101</t>
  </si>
  <si>
    <t>4815103</t>
  </si>
  <si>
    <t>4815104</t>
  </si>
  <si>
    <t>4815106</t>
  </si>
  <si>
    <t>4815107</t>
  </si>
  <si>
    <t>4815150</t>
  </si>
  <si>
    <t>4816107</t>
  </si>
  <si>
    <t>4817106</t>
  </si>
  <si>
    <t>4825101</t>
  </si>
  <si>
    <t>4825102</t>
  </si>
  <si>
    <t>4825103</t>
  </si>
  <si>
    <t>4825104</t>
  </si>
  <si>
    <t>4825106</t>
  </si>
  <si>
    <t>4825107</t>
  </si>
  <si>
    <t>4825150</t>
  </si>
  <si>
    <t>4835101</t>
  </si>
  <si>
    <t>4835102</t>
  </si>
  <si>
    <t>4835103</t>
  </si>
  <si>
    <t>4835104</t>
  </si>
  <si>
    <t>4835106</t>
  </si>
  <si>
    <t>4835107</t>
  </si>
  <si>
    <t>4835501</t>
  </si>
  <si>
    <t>4845101</t>
  </si>
  <si>
    <t>4845102</t>
  </si>
  <si>
    <t>4845103</t>
  </si>
  <si>
    <t>4845104</t>
  </si>
  <si>
    <t>4845106</t>
  </si>
  <si>
    <t>4845150</t>
  </si>
  <si>
    <t>4846106</t>
  </si>
  <si>
    <t>4846107</t>
  </si>
  <si>
    <t>4904107</t>
  </si>
  <si>
    <t>4907101</t>
  </si>
  <si>
    <t>4915101</t>
  </si>
  <si>
    <t>4915102</t>
  </si>
  <si>
    <t>4915103</t>
  </si>
  <si>
    <t>4915104</t>
  </si>
  <si>
    <t>4915106</t>
  </si>
  <si>
    <t>4915107</t>
  </si>
  <si>
    <t>4920101</t>
  </si>
  <si>
    <t>4920102</t>
  </si>
  <si>
    <t>4920104</t>
  </si>
  <si>
    <t>4920106</t>
  </si>
  <si>
    <t>4925101</t>
  </si>
  <si>
    <t>4925103</t>
  </si>
  <si>
    <t>4925107</t>
  </si>
  <si>
    <t>4930101</t>
  </si>
  <si>
    <t>4930102</t>
  </si>
  <si>
    <t>4930106</t>
  </si>
  <si>
    <t>4932107</t>
  </si>
  <si>
    <t>4950101</t>
  </si>
  <si>
    <t>4950102</t>
  </si>
  <si>
    <t>4950103</t>
  </si>
  <si>
    <t>4950104</t>
  </si>
  <si>
    <t>4950106</t>
  </si>
  <si>
    <t>4950107</t>
  </si>
  <si>
    <t>4950150</t>
  </si>
  <si>
    <t>4950306</t>
  </si>
  <si>
    <t>4951107</t>
  </si>
  <si>
    <t>4990501</t>
  </si>
  <si>
    <t>5050102</t>
  </si>
  <si>
    <t>5050103</t>
  </si>
  <si>
    <t>5050104</t>
  </si>
  <si>
    <t>5050106</t>
  </si>
  <si>
    <t>5050107</t>
  </si>
  <si>
    <t>5051107</t>
  </si>
  <si>
    <t>5055101</t>
  </si>
  <si>
    <t>5100101</t>
  </si>
  <si>
    <t>5100102</t>
  </si>
  <si>
    <t>5100103</t>
  </si>
  <si>
    <t>5100104</t>
  </si>
  <si>
    <t>5100106</t>
  </si>
  <si>
    <t>5100107</t>
  </si>
  <si>
    <t>5100150</t>
  </si>
  <si>
    <t>5100306</t>
  </si>
  <si>
    <t>5101107</t>
  </si>
  <si>
    <t>5102107</t>
  </si>
  <si>
    <t>5103107</t>
  </si>
  <si>
    <t>5105101</t>
  </si>
  <si>
    <t>5105102</t>
  </si>
  <si>
    <t>5105103</t>
  </si>
  <si>
    <t>5105106</t>
  </si>
  <si>
    <t>5140101</t>
  </si>
  <si>
    <t>5145501</t>
  </si>
  <si>
    <t>5150102</t>
  </si>
  <si>
    <t>5150106</t>
  </si>
  <si>
    <t>5150107</t>
  </si>
  <si>
    <t>5160101</t>
  </si>
  <si>
    <t>5160102</t>
  </si>
  <si>
    <t>5160103</t>
  </si>
  <si>
    <t>5160104</t>
  </si>
  <si>
    <t>5160106</t>
  </si>
  <si>
    <t>5161107</t>
  </si>
  <si>
    <t>5162107</t>
  </si>
  <si>
    <t>5190107</t>
  </si>
  <si>
    <t>5190501</t>
  </si>
  <si>
    <t>5200101</t>
  </si>
  <si>
    <t>5201101</t>
  </si>
  <si>
    <t>5201104</t>
  </si>
  <si>
    <t>5213101</t>
  </si>
  <si>
    <t>5214101</t>
  </si>
  <si>
    <t>5240107</t>
  </si>
  <si>
    <t>5240200</t>
  </si>
  <si>
    <t>5260107</t>
  </si>
  <si>
    <t>5300501</t>
  </si>
  <si>
    <t>5302101</t>
  </si>
  <si>
    <t>5303102</t>
  </si>
  <si>
    <t>5303106</t>
  </si>
  <si>
    <t>5304102</t>
  </si>
  <si>
    <t>5341101</t>
  </si>
  <si>
    <t>5350101</t>
  </si>
  <si>
    <t>5360101</t>
  </si>
  <si>
    <t>5360106</t>
  </si>
  <si>
    <t>5360107</t>
  </si>
  <si>
    <t>5361101</t>
  </si>
  <si>
    <t>5390101</t>
  </si>
  <si>
    <t>5391101</t>
  </si>
  <si>
    <t>5500101</t>
  </si>
  <si>
    <t>5501101</t>
  </si>
  <si>
    <t>5502101</t>
  </si>
  <si>
    <t>5503101</t>
  </si>
  <si>
    <t>5550101</t>
  </si>
  <si>
    <t>5600200</t>
  </si>
  <si>
    <t>5601200</t>
  </si>
  <si>
    <t>5602200</t>
  </si>
  <si>
    <t>5603106</t>
  </si>
  <si>
    <t>5608200</t>
  </si>
  <si>
    <t>5609200</t>
  </si>
  <si>
    <t>5610200</t>
  </si>
  <si>
    <t>5611200</t>
  </si>
  <si>
    <t>5616200</t>
  </si>
  <si>
    <t>5621200</t>
  </si>
  <si>
    <t>5623200</t>
  </si>
  <si>
    <t>5624200</t>
  </si>
  <si>
    <t>5625200</t>
  </si>
  <si>
    <t>5626200</t>
  </si>
  <si>
    <t>5627200</t>
  </si>
  <si>
    <t>5628200</t>
  </si>
  <si>
    <t>5629200</t>
  </si>
  <si>
    <t>5630200</t>
  </si>
  <si>
    <t>5631200</t>
  </si>
  <si>
    <t>5632200</t>
  </si>
  <si>
    <t>5634200</t>
  </si>
  <si>
    <t>5635200</t>
  </si>
  <si>
    <t>5636200</t>
  </si>
  <si>
    <t>5637200</t>
  </si>
  <si>
    <t>5639200</t>
  </si>
  <si>
    <t>5645200</t>
  </si>
  <si>
    <t>5646200</t>
  </si>
  <si>
    <t>5648200</t>
  </si>
  <si>
    <t>5649200</t>
  </si>
  <si>
    <t>5650200</t>
  </si>
  <si>
    <t>5650211</t>
  </si>
  <si>
    <t>5650501</t>
  </si>
  <si>
    <t>5651200</t>
  </si>
  <si>
    <t>5652200</t>
  </si>
  <si>
    <t>5653200</t>
  </si>
  <si>
    <t>5655200</t>
  </si>
  <si>
    <t>5656200</t>
  </si>
  <si>
    <t>5657200</t>
  </si>
  <si>
    <t>5658200</t>
  </si>
  <si>
    <t>5660200</t>
  </si>
  <si>
    <t>5661200</t>
  </si>
  <si>
    <t>5662200</t>
  </si>
  <si>
    <t>5670200</t>
  </si>
  <si>
    <t>5770200</t>
  </si>
  <si>
    <t>5771200</t>
  </si>
  <si>
    <t>5772200</t>
  </si>
  <si>
    <t>5774200</t>
  </si>
  <si>
    <t>5776200</t>
  </si>
  <si>
    <t>5777200</t>
  </si>
  <si>
    <t>5778200</t>
  </si>
  <si>
    <t>5800200</t>
  </si>
  <si>
    <t>5801200</t>
  </si>
  <si>
    <t>5802102</t>
  </si>
  <si>
    <t>5802200</t>
  </si>
  <si>
    <t>5803200</t>
  </si>
  <si>
    <t>5804101</t>
  </si>
  <si>
    <t>5804201</t>
  </si>
  <si>
    <t>5806200</t>
  </si>
  <si>
    <t>5807200</t>
  </si>
  <si>
    <t>5808200</t>
  </si>
  <si>
    <t>5813200</t>
  </si>
  <si>
    <t>5815200</t>
  </si>
  <si>
    <t>5816200</t>
  </si>
  <si>
    <t>5820200</t>
  </si>
  <si>
    <t>5821200</t>
  </si>
  <si>
    <t>5822200</t>
  </si>
  <si>
    <t>5825200</t>
  </si>
  <si>
    <t>5826200</t>
  </si>
  <si>
    <t>5827200</t>
  </si>
  <si>
    <t>5828200</t>
  </si>
  <si>
    <t>5831200</t>
  </si>
  <si>
    <t>5833200</t>
  </si>
  <si>
    <t>5834200</t>
  </si>
  <si>
    <t>5835200</t>
  </si>
  <si>
    <t>5836200</t>
  </si>
  <si>
    <t>5837200</t>
  </si>
  <si>
    <t>5838200</t>
  </si>
  <si>
    <t>5839200</t>
  </si>
  <si>
    <t>5840200</t>
  </si>
  <si>
    <t>5841200</t>
  </si>
  <si>
    <t>5843200</t>
  </si>
  <si>
    <t>5846200</t>
  </si>
  <si>
    <t>5847200</t>
  </si>
  <si>
    <t>5848200</t>
  </si>
  <si>
    <t>5849200</t>
  </si>
  <si>
    <t>5850200</t>
  </si>
  <si>
    <t>5854200</t>
  </si>
  <si>
    <t>5855200</t>
  </si>
  <si>
    <t>5856200</t>
  </si>
  <si>
    <t>5857200</t>
  </si>
  <si>
    <t>5858200</t>
  </si>
  <si>
    <t>5860200</t>
  </si>
  <si>
    <t>5863200</t>
  </si>
  <si>
    <t>5864200</t>
  </si>
  <si>
    <t>5867200</t>
  </si>
  <si>
    <t>5868200</t>
  </si>
  <si>
    <t>5869200</t>
  </si>
  <si>
    <t>5870200</t>
  </si>
  <si>
    <t>5871200</t>
  </si>
  <si>
    <t>5872200</t>
  </si>
  <si>
    <t>5874200</t>
  </si>
  <si>
    <t>5877200</t>
  </si>
  <si>
    <t>5880200</t>
  </si>
  <si>
    <t>5884200</t>
  </si>
  <si>
    <t>5885200</t>
  </si>
  <si>
    <t>5886200</t>
  </si>
  <si>
    <t>5890200</t>
  </si>
  <si>
    <t>5891200</t>
  </si>
  <si>
    <t>5893200</t>
  </si>
  <si>
    <t>5894200</t>
  </si>
  <si>
    <t>5896200</t>
  </si>
  <si>
    <t>5897200</t>
  </si>
  <si>
    <t>5898200</t>
  </si>
  <si>
    <t>5899200</t>
  </si>
  <si>
    <t>5901200</t>
  </si>
  <si>
    <t>5902200</t>
  </si>
  <si>
    <t>5903200</t>
  </si>
  <si>
    <t>5904200</t>
  </si>
  <si>
    <t>5905200</t>
  </si>
  <si>
    <t>5906200</t>
  </si>
  <si>
    <t>5909200</t>
  </si>
  <si>
    <t>5910200</t>
  </si>
  <si>
    <t>5911200</t>
  </si>
  <si>
    <t>5912200</t>
  </si>
  <si>
    <t>5913200</t>
  </si>
  <si>
    <t>5914200</t>
  </si>
  <si>
    <t>5915200</t>
  </si>
  <si>
    <t>5916200</t>
  </si>
  <si>
    <t>5918200</t>
  </si>
  <si>
    <t>5941200</t>
  </si>
  <si>
    <t>5942200</t>
  </si>
  <si>
    <t>5944200</t>
  </si>
  <si>
    <t>5945200</t>
  </si>
  <si>
    <t>5946200</t>
  </si>
  <si>
    <t>5947200</t>
  </si>
  <si>
    <t>5948200</t>
  </si>
  <si>
    <t>5949200</t>
  </si>
  <si>
    <t>5950200</t>
  </si>
  <si>
    <t>5951200</t>
  </si>
  <si>
    <t>5952200</t>
  </si>
  <si>
    <t>5953200</t>
  </si>
  <si>
    <t>5954200</t>
  </si>
  <si>
    <t>5955200</t>
  </si>
  <si>
    <t>5961200</t>
  </si>
  <si>
    <t>5962200</t>
  </si>
  <si>
    <t>5963200</t>
  </si>
  <si>
    <t>5964200</t>
  </si>
  <si>
    <t>5968200</t>
  </si>
  <si>
    <t>5969200</t>
  </si>
  <si>
    <t>5970200</t>
  </si>
  <si>
    <t>5971200</t>
  </si>
  <si>
    <t>5973200</t>
  </si>
  <si>
    <t>5974200</t>
  </si>
  <si>
    <t>5977200</t>
  </si>
  <si>
    <t>5978200</t>
  </si>
  <si>
    <t>5979200</t>
  </si>
  <si>
    <t>5980200</t>
  </si>
  <si>
    <t>5981200</t>
  </si>
  <si>
    <t>5982200</t>
  </si>
  <si>
    <t>5983200</t>
  </si>
  <si>
    <t>5984200</t>
  </si>
  <si>
    <t>5985200</t>
  </si>
  <si>
    <t>6005101</t>
  </si>
  <si>
    <t>6005102</t>
  </si>
  <si>
    <t>6005103</t>
  </si>
  <si>
    <t>6005104</t>
  </si>
  <si>
    <t>6005106</t>
  </si>
  <si>
    <t>6005107</t>
  </si>
  <si>
    <t>6005150</t>
  </si>
  <si>
    <t>6006107</t>
  </si>
  <si>
    <t>6010101</t>
  </si>
  <si>
    <t>6010104</t>
  </si>
  <si>
    <t>6010107</t>
  </si>
  <si>
    <t>6050106</t>
  </si>
  <si>
    <t>6050501</t>
  </si>
  <si>
    <t>6051106</t>
  </si>
  <si>
    <t>6051200</t>
  </si>
  <si>
    <t>6051501</t>
  </si>
  <si>
    <t>6052106</t>
  </si>
  <si>
    <t>6052107</t>
  </si>
  <si>
    <t>6052501</t>
  </si>
  <si>
    <t>6053106</t>
  </si>
  <si>
    <t>6054107</t>
  </si>
  <si>
    <t>6056107</t>
  </si>
  <si>
    <t>6060101</t>
  </si>
  <si>
    <t>6060102</t>
  </si>
  <si>
    <t>6060103</t>
  </si>
  <si>
    <t>6060104</t>
  </si>
  <si>
    <t>6060106</t>
  </si>
  <si>
    <t>6060107</t>
  </si>
  <si>
    <t>6060150</t>
  </si>
  <si>
    <t>6062107</t>
  </si>
  <si>
    <t>6070501</t>
  </si>
  <si>
    <t>6075103</t>
  </si>
  <si>
    <t>6075500</t>
  </si>
  <si>
    <t>6076501</t>
  </si>
  <si>
    <t>6077101</t>
  </si>
  <si>
    <t>6080501</t>
  </si>
  <si>
    <t>6100101</t>
  </si>
  <si>
    <t>6100104</t>
  </si>
  <si>
    <t>6100107</t>
  </si>
  <si>
    <t>6101107</t>
  </si>
  <si>
    <t>6125101</t>
  </si>
  <si>
    <t>6125102</t>
  </si>
  <si>
    <t>6125103</t>
  </si>
  <si>
    <t>6125104</t>
  </si>
  <si>
    <t>6125106</t>
  </si>
  <si>
    <t>6125107</t>
  </si>
  <si>
    <t>6125150</t>
  </si>
  <si>
    <t>6126107</t>
  </si>
  <si>
    <t>6127101</t>
  </si>
  <si>
    <t>6150501</t>
  </si>
  <si>
    <t>6158101</t>
  </si>
  <si>
    <t>6158102</t>
  </si>
  <si>
    <t>6158103</t>
  </si>
  <si>
    <t>6158104</t>
  </si>
  <si>
    <t>6158106</t>
  </si>
  <si>
    <t>6158107</t>
  </si>
  <si>
    <t>6158200</t>
  </si>
  <si>
    <t>6161101</t>
  </si>
  <si>
    <t>6175501</t>
  </si>
  <si>
    <t>6200107</t>
  </si>
  <si>
    <t>6200200</t>
  </si>
  <si>
    <t>6200501</t>
  </si>
  <si>
    <t>6206200</t>
  </si>
  <si>
    <t>6220501</t>
  </si>
  <si>
    <t>6225102</t>
  </si>
  <si>
    <t>6280101</t>
  </si>
  <si>
    <t>6280102</t>
  </si>
  <si>
    <t>6280103</t>
  </si>
  <si>
    <t>6280104</t>
  </si>
  <si>
    <t>6280107</t>
  </si>
  <si>
    <t>6280150</t>
  </si>
  <si>
    <t>6281102</t>
  </si>
  <si>
    <t>6281103</t>
  </si>
  <si>
    <t>6281104</t>
  </si>
  <si>
    <t>6281107</t>
  </si>
  <si>
    <t>6283107</t>
  </si>
  <si>
    <t>6283501</t>
  </si>
  <si>
    <t>6285107</t>
  </si>
  <si>
    <t>6289106</t>
  </si>
  <si>
    <t>6289501</t>
  </si>
  <si>
    <t>6336501</t>
  </si>
  <si>
    <t>6355150</t>
  </si>
  <si>
    <t>6355200</t>
  </si>
  <si>
    <t>6426103</t>
  </si>
  <si>
    <t>6432501</t>
  </si>
  <si>
    <t>6434501</t>
  </si>
  <si>
    <t>6435107</t>
  </si>
  <si>
    <t>6435501</t>
  </si>
  <si>
    <t>6437501</t>
  </si>
  <si>
    <t>6438501</t>
  </si>
  <si>
    <t>6439501</t>
  </si>
  <si>
    <t>6440501</t>
  </si>
  <si>
    <t>6442103</t>
  </si>
  <si>
    <t>6480101</t>
  </si>
  <si>
    <t>6505106</t>
  </si>
  <si>
    <t>6505107</t>
  </si>
  <si>
    <t>6505200</t>
  </si>
  <si>
    <t>6505501</t>
  </si>
  <si>
    <t>6506200</t>
  </si>
  <si>
    <t>6507200</t>
  </si>
  <si>
    <t>6520200</t>
  </si>
  <si>
    <t>6520501</t>
  </si>
  <si>
    <t>6620200</t>
  </si>
  <si>
    <t>6620501</t>
  </si>
  <si>
    <t>6680501</t>
  </si>
  <si>
    <t>6700150</t>
  </si>
  <si>
    <t>6700501</t>
  </si>
  <si>
    <t>6730501</t>
  </si>
  <si>
    <t>6760501</t>
  </si>
  <si>
    <t>6800106</t>
  </si>
  <si>
    <t>6800501</t>
  </si>
  <si>
    <t>6810501</t>
  </si>
  <si>
    <t>6812501</t>
  </si>
  <si>
    <t>6840501</t>
  </si>
  <si>
    <t>6841103</t>
  </si>
  <si>
    <t>6850501</t>
  </si>
  <si>
    <t>6855501</t>
  </si>
  <si>
    <t>6860501</t>
  </si>
  <si>
    <t>6880501</t>
  </si>
  <si>
    <t>6895501</t>
  </si>
  <si>
    <t>6898501</t>
  </si>
  <si>
    <t>6900101</t>
  </si>
  <si>
    <t>6900102</t>
  </si>
  <si>
    <t>6900103</t>
  </si>
  <si>
    <t>6900104</t>
  </si>
  <si>
    <t>6900106</t>
  </si>
  <si>
    <t>6900107</t>
  </si>
  <si>
    <t>6900150</t>
  </si>
  <si>
    <t>6900200</t>
  </si>
  <si>
    <t>6900306</t>
  </si>
  <si>
    <t>6900500</t>
  </si>
  <si>
    <t>6900730</t>
  </si>
  <si>
    <t>6901501</t>
  </si>
  <si>
    <t>6902200</t>
  </si>
  <si>
    <t>6904200</t>
  </si>
  <si>
    <t>6904501</t>
  </si>
  <si>
    <t>6915106</t>
  </si>
  <si>
    <t>6915107</t>
  </si>
  <si>
    <t>6915501</t>
  </si>
  <si>
    <t>6916501</t>
  </si>
  <si>
    <t>6917501</t>
  </si>
  <si>
    <t>6918501</t>
  </si>
  <si>
    <t>6920501</t>
  </si>
  <si>
    <t>6921107</t>
  </si>
  <si>
    <t>6922101</t>
  </si>
  <si>
    <t>6940306</t>
  </si>
  <si>
    <t>6940501</t>
  </si>
  <si>
    <t>6942501</t>
  </si>
  <si>
    <t>6943501</t>
  </si>
  <si>
    <t>6944501</t>
  </si>
  <si>
    <t>6960200</t>
  </si>
  <si>
    <t>6960501</t>
  </si>
  <si>
    <t>6980501</t>
  </si>
  <si>
    <t>6985200</t>
  </si>
  <si>
    <t>6986106</t>
  </si>
  <si>
    <t>7000501</t>
  </si>
  <si>
    <t>7005101</t>
  </si>
  <si>
    <t>7105501</t>
  </si>
  <si>
    <t>7201106</t>
  </si>
  <si>
    <t>7202200</t>
  </si>
  <si>
    <t>7203106</t>
  </si>
  <si>
    <t>7203107</t>
  </si>
  <si>
    <t>7203200</t>
  </si>
  <si>
    <t>7203501</t>
  </si>
  <si>
    <t>7204200</t>
  </si>
  <si>
    <t>7601200</t>
  </si>
  <si>
    <t>7770103</t>
  </si>
  <si>
    <t>7780103</t>
  </si>
  <si>
    <t>7781200</t>
  </si>
  <si>
    <t>7790101</t>
  </si>
  <si>
    <t>7790102</t>
  </si>
  <si>
    <t>7790103</t>
  </si>
  <si>
    <t>7790104</t>
  </si>
  <si>
    <t>7790106</t>
  </si>
  <si>
    <t>7790107</t>
  </si>
  <si>
    <t>7790150</t>
  </si>
  <si>
    <t>7790200</t>
  </si>
  <si>
    <t>7790306</t>
  </si>
  <si>
    <t>7790460</t>
  </si>
  <si>
    <t>7790500</t>
  </si>
  <si>
    <t>7790501</t>
  </si>
  <si>
    <t>7790601</t>
  </si>
  <si>
    <t>7790840</t>
  </si>
  <si>
    <t>7791200</t>
  </si>
  <si>
    <t>7792107</t>
  </si>
  <si>
    <t>7792200</t>
  </si>
  <si>
    <t>7792501</t>
  </si>
  <si>
    <t>7793200</t>
  </si>
  <si>
    <t>7795200</t>
  </si>
  <si>
    <t>7799200</t>
  </si>
  <si>
    <t>7820501</t>
  </si>
  <si>
    <t>7822101</t>
  </si>
  <si>
    <t>7822501</t>
  </si>
  <si>
    <t>7850501</t>
  </si>
  <si>
    <t>7901460</t>
  </si>
  <si>
    <t>7901467</t>
  </si>
  <si>
    <t>7903460</t>
  </si>
  <si>
    <t>7904460</t>
  </si>
  <si>
    <t>7905103</t>
  </si>
  <si>
    <t>7905104</t>
  </si>
  <si>
    <t>7906460</t>
  </si>
  <si>
    <t>7906467</t>
  </si>
  <si>
    <t>7908467</t>
  </si>
  <si>
    <t>7910460</t>
  </si>
  <si>
    <t>7910467</t>
  </si>
  <si>
    <t>7915501</t>
  </si>
  <si>
    <t>8100501</t>
  </si>
  <si>
    <t>8200101</t>
  </si>
  <si>
    <t>8303107</t>
  </si>
  <si>
    <t>8325102</t>
  </si>
  <si>
    <t>8326107</t>
  </si>
  <si>
    <t>8327101</t>
  </si>
  <si>
    <t>8328107</t>
  </si>
  <si>
    <t>8330101</t>
  </si>
  <si>
    <t>8375501</t>
  </si>
  <si>
    <t>8400200</t>
  </si>
  <si>
    <t>8410101</t>
  </si>
  <si>
    <t>8550104</t>
  </si>
  <si>
    <t>8551103</t>
  </si>
  <si>
    <t>8552101</t>
  </si>
  <si>
    <t>8554101</t>
  </si>
  <si>
    <t>8555101</t>
  </si>
  <si>
    <t>8555102</t>
  </si>
  <si>
    <t>8558102</t>
  </si>
  <si>
    <t>8600101</t>
  </si>
  <si>
    <t>8601101</t>
  </si>
  <si>
    <t>8650101</t>
  </si>
  <si>
    <t>8652104</t>
  </si>
  <si>
    <t>8700107</t>
  </si>
  <si>
    <t>8702106</t>
  </si>
  <si>
    <t>8702500</t>
  </si>
  <si>
    <t>8703500</t>
  </si>
  <si>
    <t>8704501</t>
  </si>
  <si>
    <t>8706500</t>
  </si>
  <si>
    <t>9000900</t>
  </si>
  <si>
    <t>9000931</t>
  </si>
  <si>
    <t>9000932</t>
  </si>
  <si>
    <t>9000933</t>
  </si>
  <si>
    <t>9000934</t>
  </si>
  <si>
    <t>9000935</t>
  </si>
  <si>
    <t>9000936</t>
  </si>
  <si>
    <t>9000937</t>
  </si>
  <si>
    <t>9000938</t>
  </si>
  <si>
    <t>9100501</t>
  </si>
  <si>
    <t>ENT</t>
  </si>
  <si>
    <t>8740 Ed</t>
  </si>
  <si>
    <t>7200 PT</t>
  </si>
  <si>
    <t>Other Direct Exp</t>
  </si>
  <si>
    <t>2339200</t>
  </si>
  <si>
    <t>2477207</t>
  </si>
  <si>
    <t>2506200</t>
  </si>
  <si>
    <t>2529200</t>
  </si>
  <si>
    <t>2537200</t>
  </si>
  <si>
    <t>2548200</t>
  </si>
  <si>
    <t>2574200</t>
  </si>
  <si>
    <t>2587200</t>
  </si>
  <si>
    <t>2592200</t>
  </si>
  <si>
    <t>2597200</t>
  </si>
  <si>
    <t>3240306</t>
  </si>
  <si>
    <t>3802501</t>
  </si>
  <si>
    <t>4315150</t>
  </si>
  <si>
    <t>4340150</t>
  </si>
  <si>
    <t>4340306</t>
  </si>
  <si>
    <t>4350102</t>
  </si>
  <si>
    <t>4350306</t>
  </si>
  <si>
    <t>4360102</t>
  </si>
  <si>
    <t>4403107</t>
  </si>
  <si>
    <t>4405102</t>
  </si>
  <si>
    <t>4450107</t>
  </si>
  <si>
    <t>4510102</t>
  </si>
  <si>
    <t>4510104</t>
  </si>
  <si>
    <t>4600306</t>
  </si>
  <si>
    <t>4700306</t>
  </si>
  <si>
    <t>4705306</t>
  </si>
  <si>
    <t>4740101</t>
  </si>
  <si>
    <t>4805306</t>
  </si>
  <si>
    <t>4810306</t>
  </si>
  <si>
    <t>4812306</t>
  </si>
  <si>
    <t>4815102</t>
  </si>
  <si>
    <t>4815306</t>
  </si>
  <si>
    <t>4835150</t>
  </si>
  <si>
    <t>4845306</t>
  </si>
  <si>
    <t>4905306</t>
  </si>
  <si>
    <t>4915306</t>
  </si>
  <si>
    <t>4925102</t>
  </si>
  <si>
    <t>4925104</t>
  </si>
  <si>
    <t>4925150</t>
  </si>
  <si>
    <t>5105104</t>
  </si>
  <si>
    <t>5201102</t>
  </si>
  <si>
    <t>5201103</t>
  </si>
  <si>
    <t>5201106</t>
  </si>
  <si>
    <t>5201107</t>
  </si>
  <si>
    <t>5201306</t>
  </si>
  <si>
    <t>5206101</t>
  </si>
  <si>
    <t>5211101</t>
  </si>
  <si>
    <t>5390102</t>
  </si>
  <si>
    <t>5390103</t>
  </si>
  <si>
    <t>5390104</t>
  </si>
  <si>
    <t>5400106</t>
  </si>
  <si>
    <t>5605200</t>
  </si>
  <si>
    <t>5640200</t>
  </si>
  <si>
    <t>5644200</t>
  </si>
  <si>
    <t>5647200</t>
  </si>
  <si>
    <t>5803101</t>
  </si>
  <si>
    <t>5803201</t>
  </si>
  <si>
    <t>5804200</t>
  </si>
  <si>
    <t>5810200</t>
  </si>
  <si>
    <t>5817200</t>
  </si>
  <si>
    <t>5823200</t>
  </si>
  <si>
    <t>5824200</t>
  </si>
  <si>
    <t>5829200</t>
  </si>
  <si>
    <t>5842200</t>
  </si>
  <si>
    <t>5845200</t>
  </si>
  <si>
    <t>5851200</t>
  </si>
  <si>
    <t>5853200</t>
  </si>
  <si>
    <t>5859200</t>
  </si>
  <si>
    <t>5861200</t>
  </si>
  <si>
    <t>5866200</t>
  </si>
  <si>
    <t>5875200</t>
  </si>
  <si>
    <t>5888200</t>
  </si>
  <si>
    <t>5895200</t>
  </si>
  <si>
    <t>5975200</t>
  </si>
  <si>
    <t>6005306</t>
  </si>
  <si>
    <t>6010102</t>
  </si>
  <si>
    <t>6010103</t>
  </si>
  <si>
    <t>6010106</t>
  </si>
  <si>
    <t>6100102</t>
  </si>
  <si>
    <t>6100103</t>
  </si>
  <si>
    <t>6100106</t>
  </si>
  <si>
    <t>6100150</t>
  </si>
  <si>
    <t>6100306</t>
  </si>
  <si>
    <t>6200106</t>
  </si>
  <si>
    <t>6281101</t>
  </si>
  <si>
    <t>6284107</t>
  </si>
  <si>
    <t>6506501</t>
  </si>
  <si>
    <t>6632501</t>
  </si>
  <si>
    <t>6720501</t>
  </si>
  <si>
    <t>6780501</t>
  </si>
  <si>
    <t>6820501</t>
  </si>
  <si>
    <t>6915306</t>
  </si>
  <si>
    <t>6922102</t>
  </si>
  <si>
    <t>6922103</t>
  </si>
  <si>
    <t>6922104</t>
  </si>
  <si>
    <t>6922106</t>
  </si>
  <si>
    <t>6982501</t>
  </si>
  <si>
    <t>7203103</t>
  </si>
  <si>
    <t>7601101</t>
  </si>
  <si>
    <t>7602200</t>
  </si>
  <si>
    <t>7603501</t>
  </si>
  <si>
    <t>7822102</t>
  </si>
  <si>
    <t>7822103</t>
  </si>
  <si>
    <t>7822104</t>
  </si>
  <si>
    <t>7822106</t>
  </si>
  <si>
    <t>7822107</t>
  </si>
  <si>
    <t>7822150</t>
  </si>
  <si>
    <t>7822200</t>
  </si>
  <si>
    <t>7822306</t>
  </si>
  <si>
    <t>7824501</t>
  </si>
  <si>
    <t>7830106</t>
  </si>
  <si>
    <t>7901101</t>
  </si>
  <si>
    <t>8326200</t>
  </si>
  <si>
    <t>8553101</t>
  </si>
  <si>
    <t>8556102</t>
  </si>
  <si>
    <t>3205103</t>
  </si>
  <si>
    <t>4510103</t>
  </si>
  <si>
    <t>5340103</t>
  </si>
  <si>
    <t>7603103</t>
  </si>
  <si>
    <t>a</t>
  </si>
  <si>
    <t>FMG allocated benefits 2.526,490.48</t>
  </si>
  <si>
    <t>Changes in allocations</t>
  </si>
  <si>
    <t>Changes in clinic presentation</t>
  </si>
  <si>
    <t>06/30/2019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</si>
</sst>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#,##0.0_);\(#,##0.0\)"/>
  </numFmts>
  <fonts count="20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  <xf numFmtId="37" fontId="6" fillId="0" borderId="0"/>
    <xf numFmtId="37" fontId="6" fillId="0" borderId="0"/>
    <xf numFmtId="0" fontId="15" fillId="0" borderId="0"/>
  </cellStyleXfs>
  <cellXfs count="33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0" fontId="16" fillId="0" borderId="0" xfId="7" applyFont="1" applyFill="1"/>
    <xf numFmtId="0" fontId="16" fillId="0" borderId="0" xfId="7" applyFont="1" applyFill="1" applyAlignment="1">
      <alignment horizontal="left"/>
    </xf>
    <xf numFmtId="0" fontId="16" fillId="0" borderId="0" xfId="7" applyFont="1" applyAlignment="1">
      <alignment horizontal="left"/>
    </xf>
    <xf numFmtId="0" fontId="16" fillId="0" borderId="0" xfId="7" applyFont="1"/>
    <xf numFmtId="43" fontId="16" fillId="0" borderId="0" xfId="1" applyFont="1"/>
    <xf numFmtId="43" fontId="16" fillId="0" borderId="0" xfId="1" applyFont="1" applyFill="1"/>
    <xf numFmtId="38" fontId="9" fillId="0" borderId="1" xfId="0" applyNumberFormat="1" applyFont="1" applyFill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right"/>
      <protection locked="0"/>
    </xf>
    <xf numFmtId="43" fontId="16" fillId="0" borderId="0" xfId="1" applyFont="1" applyAlignment="1">
      <alignment horizontal="left"/>
    </xf>
    <xf numFmtId="0" fontId="16" fillId="0" borderId="0" xfId="7" applyNumberFormat="1" applyFont="1"/>
    <xf numFmtId="0" fontId="16" fillId="0" borderId="0" xfId="1" applyNumberFormat="1" applyFont="1"/>
    <xf numFmtId="0" fontId="16" fillId="0" borderId="0" xfId="7" applyNumberFormat="1" applyFont="1" applyAlignment="1">
      <alignment horizontal="left"/>
    </xf>
    <xf numFmtId="167" fontId="9" fillId="0" borderId="1" xfId="0" quotePrefix="1" applyNumberFormat="1" applyFont="1" applyBorder="1" applyProtection="1">
      <protection locked="0"/>
    </xf>
    <xf numFmtId="43" fontId="16" fillId="0" borderId="0" xfId="1" applyFont="1" applyFill="1" applyAlignment="1">
      <alignment horizontal="left"/>
    </xf>
    <xf numFmtId="37" fontId="9" fillId="0" borderId="1" xfId="0" quotePrefix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7" fontId="9" fillId="0" borderId="1" xfId="1" applyNumberFormat="1" applyFont="1" applyFill="1" applyBorder="1" applyProtection="1">
      <protection locked="0"/>
    </xf>
    <xf numFmtId="43" fontId="16" fillId="8" borderId="0" xfId="1" applyFont="1" applyFill="1"/>
    <xf numFmtId="37" fontId="16" fillId="0" borderId="0" xfId="0" applyFont="1"/>
    <xf numFmtId="37" fontId="17" fillId="9" borderId="0" xfId="0" applyFont="1" applyFill="1"/>
    <xf numFmtId="43" fontId="16" fillId="10" borderId="0" xfId="1" applyFont="1" applyFill="1"/>
    <xf numFmtId="165" fontId="17" fillId="9" borderId="0" xfId="1" applyNumberFormat="1" applyFont="1" applyFill="1"/>
    <xf numFmtId="165" fontId="17" fillId="10" borderId="0" xfId="1" applyNumberFormat="1" applyFont="1" applyFill="1"/>
    <xf numFmtId="43" fontId="16" fillId="0" borderId="0" xfId="7" applyNumberFormat="1" applyFont="1"/>
    <xf numFmtId="165" fontId="16" fillId="0" borderId="0" xfId="1" applyNumberFormat="1" applyFont="1"/>
    <xf numFmtId="165" fontId="16" fillId="0" borderId="0" xfId="1" applyNumberFormat="1" applyFont="1" applyFill="1"/>
    <xf numFmtId="165" fontId="16" fillId="0" borderId="0" xfId="1" applyNumberFormat="1" applyFont="1" applyAlignment="1">
      <alignment horizontal="left"/>
    </xf>
    <xf numFmtId="43" fontId="16" fillId="0" borderId="0" xfId="7" applyNumberFormat="1" applyFont="1" applyFill="1"/>
    <xf numFmtId="43" fontId="16" fillId="11" borderId="0" xfId="1" applyFont="1" applyFill="1"/>
    <xf numFmtId="43" fontId="16" fillId="12" borderId="0" xfId="1" applyFont="1" applyFill="1"/>
    <xf numFmtId="49" fontId="0" fillId="0" borderId="0" xfId="0" applyNumberFormat="1"/>
    <xf numFmtId="37" fontId="16" fillId="0" borderId="0" xfId="0" quotePrefix="1" applyFont="1" applyAlignment="1"/>
    <xf numFmtId="37" fontId="16" fillId="0" borderId="0" xfId="0" applyFont="1" applyAlignment="1"/>
    <xf numFmtId="0" fontId="16" fillId="0" borderId="0" xfId="0" applyNumberFormat="1" applyFont="1"/>
    <xf numFmtId="0" fontId="16" fillId="0" borderId="0" xfId="0" applyNumberFormat="1" applyFont="1" applyAlignment="1">
      <alignment horizontal="left"/>
    </xf>
    <xf numFmtId="37" fontId="16" fillId="13" borderId="0" xfId="0" applyFont="1" applyFill="1"/>
    <xf numFmtId="0" fontId="0" fillId="0" borderId="0" xfId="0" applyNumberFormat="1"/>
    <xf numFmtId="43" fontId="3" fillId="0" borderId="0" xfId="1" applyFont="1" applyProtection="1"/>
    <xf numFmtId="43" fontId="16" fillId="13" borderId="0" xfId="1" applyFont="1" applyFill="1"/>
    <xf numFmtId="0" fontId="16" fillId="0" borderId="0" xfId="0" applyNumberFormat="1" applyFont="1" applyAlignment="1"/>
    <xf numFmtId="0" fontId="16" fillId="0" borderId="0" xfId="0" quotePrefix="1" applyNumberFormat="1" applyFont="1" applyAlignment="1">
      <alignment horizontal="left"/>
    </xf>
    <xf numFmtId="43" fontId="16" fillId="0" borderId="0" xfId="1" applyFont="1" applyAlignment="1"/>
    <xf numFmtId="37" fontId="18" fillId="0" borderId="0" xfId="0" applyFont="1" applyProtection="1"/>
    <xf numFmtId="43" fontId="16" fillId="0" borderId="0" xfId="7" applyNumberFormat="1" applyFont="1" applyAlignment="1">
      <alignment horizontal="left"/>
    </xf>
    <xf numFmtId="43" fontId="16" fillId="0" borderId="0" xfId="1" applyFont="1" applyBorder="1" applyAlignment="1">
      <alignment horizontal="left"/>
    </xf>
    <xf numFmtId="0" fontId="16" fillId="8" borderId="0" xfId="7" applyFont="1" applyFill="1" applyAlignment="1">
      <alignment horizontal="left"/>
    </xf>
    <xf numFmtId="37" fontId="9" fillId="3" borderId="0" xfId="0" applyFont="1" applyFill="1" applyAlignment="1" applyProtection="1">
      <alignment horizontal="center" vertical="center"/>
    </xf>
  </cellXfs>
  <cellStyles count="8">
    <cellStyle name="Comma" xfId="1" builtinId="3"/>
    <cellStyle name="Hyperlink" xfId="2" builtinId="8"/>
    <cellStyle name="Normal" xfId="0" builtinId="0"/>
    <cellStyle name="Normal 2" xfId="4"/>
    <cellStyle name="Normal 3" xfId="7"/>
    <cellStyle name="Normal 3 2" xfId="6"/>
    <cellStyle name="Normal 6" xfId="5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kniaz\Local%20Settings\Temporary%20Internet%20Files\OLK2\FMG-fte-s%20by%20dept-job%20code%20fy%2007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ingram\Local%20Settings\Temporary%20Internet%20Files\OLK70A\Copy%20of%20Enumclaw%20MFR%20FY08-MAR%20(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kniaz\Local%20Settings\Temporary%20Internet%20Files\OLK2\Allowance%20workshe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REBATES\_WORK%20FILES\FY2008Q4\FY08Q4Rebates%20Work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Projects\CHIC%20Reports\Revised\ProcessP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kniaz\Local%20Settings\Temporary%20Internet%20Files\OLK2\A-AR%20recon%20for%20apr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O\Lawson%20Accounting\Tools\Lawson%20Allocation\Lawson%20Allocation%20Checklists\FY2015\JE%20-%20ALLOCATION%20-%20FSS%20THERAPY%20ADM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ug 06"/>
      <sheetName val="July 06"/>
    </sheetNames>
    <sheetDataSet>
      <sheetData sheetId="0">
        <row r="1">
          <cell r="A1">
            <v>7730</v>
          </cell>
          <cell r="B1" t="str">
            <v>ADMIN EXEC</v>
          </cell>
          <cell r="C1">
            <v>1</v>
          </cell>
        </row>
        <row r="2">
          <cell r="A2">
            <v>7730</v>
          </cell>
          <cell r="B2" t="str">
            <v>ADMIN EXEC</v>
          </cell>
          <cell r="C2">
            <v>1</v>
          </cell>
        </row>
        <row r="3">
          <cell r="A3">
            <v>7733</v>
          </cell>
          <cell r="B3" t="str">
            <v>ADMIN EXEC</v>
          </cell>
          <cell r="C3">
            <v>0.5</v>
          </cell>
        </row>
        <row r="4">
          <cell r="A4">
            <v>7734</v>
          </cell>
          <cell r="B4" t="str">
            <v>ADMIN EXEC</v>
          </cell>
          <cell r="C4">
            <v>0.5</v>
          </cell>
        </row>
        <row r="5">
          <cell r="A5">
            <v>7733</v>
          </cell>
          <cell r="B5" t="str">
            <v>ADMIN EXEC</v>
          </cell>
          <cell r="C5">
            <v>0.74375000000000002</v>
          </cell>
        </row>
        <row r="6">
          <cell r="A6">
            <v>7734</v>
          </cell>
          <cell r="B6" t="str">
            <v>ADMIN EXEC</v>
          </cell>
          <cell r="C6">
            <v>0.25624999999999998</v>
          </cell>
        </row>
        <row r="7">
          <cell r="A7">
            <v>7735</v>
          </cell>
          <cell r="B7" t="str">
            <v>ADMIN EXEC</v>
          </cell>
          <cell r="C7">
            <v>1</v>
          </cell>
        </row>
        <row r="8">
          <cell r="A8">
            <v>7732</v>
          </cell>
          <cell r="B8" t="str">
            <v>ADMIN EXEC</v>
          </cell>
          <cell r="C8">
            <v>0.46875</v>
          </cell>
        </row>
        <row r="9">
          <cell r="A9">
            <v>7765</v>
          </cell>
          <cell r="B9" t="str">
            <v>ADMIN EXEC</v>
          </cell>
          <cell r="C9">
            <v>0.17499999999999999</v>
          </cell>
        </row>
        <row r="10">
          <cell r="A10">
            <v>7766</v>
          </cell>
          <cell r="B10" t="str">
            <v>ADMIN EXEC</v>
          </cell>
          <cell r="C10">
            <v>0.1875</v>
          </cell>
        </row>
        <row r="11">
          <cell r="A11">
            <v>7767</v>
          </cell>
          <cell r="B11" t="str">
            <v>ADMIN EXEC</v>
          </cell>
          <cell r="C11">
            <v>4.0625000000000001E-2</v>
          </cell>
        </row>
        <row r="12">
          <cell r="A12">
            <v>7769</v>
          </cell>
          <cell r="B12" t="str">
            <v>ADMIN EXEC</v>
          </cell>
          <cell r="C12">
            <v>4.0625000000000001E-2</v>
          </cell>
        </row>
        <row r="13">
          <cell r="A13">
            <v>7770</v>
          </cell>
          <cell r="B13" t="str">
            <v>ADMIN EXEC</v>
          </cell>
          <cell r="C13">
            <v>5.6250000000000001E-2</v>
          </cell>
        </row>
        <row r="14">
          <cell r="A14">
            <v>7771</v>
          </cell>
          <cell r="B14" t="str">
            <v>ADMIN EXEC</v>
          </cell>
          <cell r="C14">
            <v>8.7499999999999994E-2</v>
          </cell>
        </row>
        <row r="15">
          <cell r="A15">
            <v>7773</v>
          </cell>
          <cell r="B15" t="str">
            <v>ADMIN EXEC</v>
          </cell>
          <cell r="C15">
            <v>2.5000000000000001E-2</v>
          </cell>
        </row>
        <row r="16">
          <cell r="A16">
            <v>7780</v>
          </cell>
          <cell r="B16" t="str">
            <v>ADMIN EXEC</v>
          </cell>
          <cell r="C16">
            <v>0.15</v>
          </cell>
        </row>
        <row r="17">
          <cell r="A17">
            <v>7781</v>
          </cell>
          <cell r="B17" t="str">
            <v>ADMIN EXEC</v>
          </cell>
          <cell r="C17">
            <v>0.31874999999999998</v>
          </cell>
        </row>
        <row r="18">
          <cell r="A18">
            <v>7782</v>
          </cell>
          <cell r="B18" t="str">
            <v>ADMIN EXEC</v>
          </cell>
          <cell r="C18">
            <v>0.23749999999999999</v>
          </cell>
        </row>
        <row r="19">
          <cell r="A19">
            <v>7783</v>
          </cell>
          <cell r="B19" t="str">
            <v>ADMIN EXEC</v>
          </cell>
          <cell r="C19">
            <v>1</v>
          </cell>
        </row>
        <row r="20">
          <cell r="A20">
            <v>7784</v>
          </cell>
          <cell r="B20" t="str">
            <v>ADMIN EXEC</v>
          </cell>
          <cell r="C20">
            <v>4.0625000000000001E-2</v>
          </cell>
        </row>
        <row r="21">
          <cell r="A21">
            <v>7785</v>
          </cell>
          <cell r="B21" t="str">
            <v>ADMIN EXEC</v>
          </cell>
          <cell r="C21">
            <v>0.55625000000000002</v>
          </cell>
        </row>
        <row r="22">
          <cell r="A22">
            <v>7790</v>
          </cell>
          <cell r="B22" t="str">
            <v>ADMIN EXEC</v>
          </cell>
          <cell r="C22">
            <v>0.1875</v>
          </cell>
        </row>
        <row r="23">
          <cell r="A23">
            <v>7792</v>
          </cell>
          <cell r="B23" t="str">
            <v>ADMIN EXEC</v>
          </cell>
          <cell r="C23">
            <v>0.125</v>
          </cell>
        </row>
        <row r="24">
          <cell r="A24">
            <v>7793</v>
          </cell>
          <cell r="B24" t="str">
            <v>ADMIN EXEC</v>
          </cell>
          <cell r="C24">
            <v>3.7499999999999999E-2</v>
          </cell>
        </row>
        <row r="25">
          <cell r="A25">
            <v>7794</v>
          </cell>
          <cell r="B25" t="str">
            <v>ADMIN EXEC</v>
          </cell>
          <cell r="C25">
            <v>5.6250000000000001E-2</v>
          </cell>
        </row>
        <row r="26">
          <cell r="A26">
            <v>7798</v>
          </cell>
          <cell r="B26" t="str">
            <v>ADMIN EXEC</v>
          </cell>
          <cell r="C26">
            <v>9.6875000000000003E-2</v>
          </cell>
        </row>
        <row r="27">
          <cell r="A27">
            <v>7799</v>
          </cell>
          <cell r="B27" t="str">
            <v>ADMIN EXEC</v>
          </cell>
          <cell r="C27">
            <v>0.1125</v>
          </cell>
        </row>
        <row r="28">
          <cell r="A28">
            <v>7765</v>
          </cell>
          <cell r="B28" t="str">
            <v>ADMIN EXEC</v>
          </cell>
          <cell r="C28">
            <v>1</v>
          </cell>
        </row>
        <row r="29">
          <cell r="A29">
            <v>7766</v>
          </cell>
          <cell r="B29" t="str">
            <v>ADMIN EXEC</v>
          </cell>
          <cell r="C29">
            <v>0.2</v>
          </cell>
        </row>
        <row r="30">
          <cell r="A30">
            <v>7767</v>
          </cell>
          <cell r="B30" t="str">
            <v>ADMIN EXEC</v>
          </cell>
          <cell r="C30">
            <v>1</v>
          </cell>
        </row>
        <row r="31">
          <cell r="A31">
            <v>7768</v>
          </cell>
          <cell r="B31" t="str">
            <v>ADMIN EXEC</v>
          </cell>
          <cell r="C31">
            <v>0.58750000000000002</v>
          </cell>
        </row>
        <row r="32">
          <cell r="A32">
            <v>7771</v>
          </cell>
          <cell r="B32" t="str">
            <v>ADMIN EXEC</v>
          </cell>
          <cell r="C32">
            <v>0.2</v>
          </cell>
        </row>
        <row r="33">
          <cell r="A33">
            <v>7777</v>
          </cell>
          <cell r="B33" t="str">
            <v>ADMIN EXEC</v>
          </cell>
          <cell r="C33">
            <v>2.5000000000000001E-2</v>
          </cell>
        </row>
        <row r="34">
          <cell r="A34">
            <v>7778</v>
          </cell>
          <cell r="B34" t="str">
            <v>ADMIN EXEC</v>
          </cell>
          <cell r="C34">
            <v>0.41249999999999998</v>
          </cell>
        </row>
        <row r="35">
          <cell r="A35">
            <v>7779</v>
          </cell>
          <cell r="B35" t="str">
            <v>ADMIN EXEC</v>
          </cell>
          <cell r="C35">
            <v>0.75</v>
          </cell>
        </row>
        <row r="36">
          <cell r="A36">
            <v>7780</v>
          </cell>
          <cell r="B36" t="str">
            <v>ADMIN EXEC</v>
          </cell>
          <cell r="C36">
            <v>1</v>
          </cell>
        </row>
        <row r="37">
          <cell r="A37">
            <v>7782</v>
          </cell>
          <cell r="B37" t="str">
            <v>ADMIN EXEC</v>
          </cell>
          <cell r="C37">
            <v>0.6</v>
          </cell>
        </row>
        <row r="38">
          <cell r="A38">
            <v>7783</v>
          </cell>
          <cell r="B38" t="str">
            <v>ADMIN EXEC</v>
          </cell>
          <cell r="C38">
            <v>0.2</v>
          </cell>
        </row>
        <row r="39">
          <cell r="A39">
            <v>7784</v>
          </cell>
          <cell r="B39" t="str">
            <v>ADMIN EXEC</v>
          </cell>
          <cell r="C39">
            <v>1</v>
          </cell>
        </row>
        <row r="40">
          <cell r="A40">
            <v>7787</v>
          </cell>
          <cell r="B40" t="str">
            <v>ADMIN EXEC</v>
          </cell>
          <cell r="C40">
            <v>2.5000000000000001E-2</v>
          </cell>
        </row>
        <row r="41">
          <cell r="A41">
            <v>7791</v>
          </cell>
          <cell r="B41" t="str">
            <v>ADMIN EXEC</v>
          </cell>
          <cell r="C41">
            <v>0.75</v>
          </cell>
        </row>
        <row r="42">
          <cell r="A42">
            <v>7792</v>
          </cell>
          <cell r="B42" t="str">
            <v>ADMIN EXEC</v>
          </cell>
          <cell r="C42">
            <v>1</v>
          </cell>
        </row>
        <row r="43">
          <cell r="A43">
            <v>7795</v>
          </cell>
          <cell r="B43" t="str">
            <v>ADMIN EXEC</v>
          </cell>
          <cell r="C43">
            <v>1</v>
          </cell>
        </row>
        <row r="44">
          <cell r="A44">
            <v>7796</v>
          </cell>
          <cell r="B44" t="str">
            <v>ADMIN EXEC</v>
          </cell>
          <cell r="C44">
            <v>0.25</v>
          </cell>
        </row>
        <row r="45">
          <cell r="A45">
            <v>7777</v>
          </cell>
          <cell r="B45" t="str">
            <v>MED SUPPT</v>
          </cell>
          <cell r="C45">
            <v>3.125E-2</v>
          </cell>
        </row>
        <row r="46">
          <cell r="A46">
            <v>7783</v>
          </cell>
          <cell r="B46" t="str">
            <v>MED SUPPT</v>
          </cell>
          <cell r="C46">
            <v>0.96250000000000002</v>
          </cell>
        </row>
        <row r="47">
          <cell r="A47">
            <v>7787</v>
          </cell>
          <cell r="B47" t="str">
            <v>MED SUPPT</v>
          </cell>
          <cell r="C47">
            <v>6.2500000000000003E-3</v>
          </cell>
        </row>
        <row r="48">
          <cell r="A48">
            <v>7731</v>
          </cell>
          <cell r="B48" t="str">
            <v>ADMIN EXEC</v>
          </cell>
          <cell r="C48">
            <v>1</v>
          </cell>
        </row>
        <row r="49">
          <cell r="A49">
            <v>7733</v>
          </cell>
          <cell r="B49" t="str">
            <v>ADMIN SUPPT</v>
          </cell>
          <cell r="C49">
            <v>1</v>
          </cell>
        </row>
        <row r="50">
          <cell r="A50">
            <v>7735</v>
          </cell>
          <cell r="B50" t="str">
            <v>ADMIN SUPPT</v>
          </cell>
          <cell r="C50">
            <v>1</v>
          </cell>
        </row>
        <row r="51">
          <cell r="A51">
            <v>7733</v>
          </cell>
          <cell r="B51" t="str">
            <v>ADMIN EXEC</v>
          </cell>
          <cell r="C51">
            <v>1</v>
          </cell>
        </row>
        <row r="52">
          <cell r="A52">
            <v>7765</v>
          </cell>
          <cell r="B52" t="str">
            <v>MED SUPPT</v>
          </cell>
          <cell r="C52">
            <v>0.68437499999999996</v>
          </cell>
        </row>
        <row r="53">
          <cell r="A53">
            <v>7766</v>
          </cell>
          <cell r="B53" t="str">
            <v>MED SUPPT</v>
          </cell>
          <cell r="C53">
            <v>2.4798125</v>
          </cell>
        </row>
        <row r="54">
          <cell r="A54">
            <v>7767</v>
          </cell>
          <cell r="B54" t="str">
            <v>MED SUPPT</v>
          </cell>
          <cell r="C54">
            <v>2.6078125000000001</v>
          </cell>
        </row>
        <row r="55">
          <cell r="A55">
            <v>7768</v>
          </cell>
          <cell r="B55" t="str">
            <v>MED SUPPT</v>
          </cell>
          <cell r="C55">
            <v>1.41875</v>
          </cell>
        </row>
        <row r="56">
          <cell r="A56">
            <v>7769</v>
          </cell>
          <cell r="B56" t="str">
            <v>MED SUPPT</v>
          </cell>
          <cell r="C56">
            <v>0.50312500000000004</v>
          </cell>
        </row>
        <row r="57">
          <cell r="A57">
            <v>7770</v>
          </cell>
          <cell r="B57" t="str">
            <v>MED SUPPT</v>
          </cell>
          <cell r="C57">
            <v>0.86250000000000004</v>
          </cell>
        </row>
        <row r="58">
          <cell r="A58">
            <v>7771</v>
          </cell>
          <cell r="B58" t="str">
            <v>MED SUPPT</v>
          </cell>
          <cell r="C58">
            <v>2.3343750000000001</v>
          </cell>
        </row>
        <row r="59">
          <cell r="A59">
            <v>7774</v>
          </cell>
          <cell r="B59" t="str">
            <v>MED SUPPT</v>
          </cell>
          <cell r="C59">
            <v>0.9609375</v>
          </cell>
        </row>
        <row r="60">
          <cell r="A60">
            <v>7776</v>
          </cell>
          <cell r="B60" t="str">
            <v>MED SUPPT</v>
          </cell>
          <cell r="C60">
            <v>1.5140625000000001</v>
          </cell>
        </row>
        <row r="61">
          <cell r="A61">
            <v>7777</v>
          </cell>
          <cell r="B61" t="str">
            <v>MED SUPPT</v>
          </cell>
          <cell r="C61">
            <v>1.0093749999999999</v>
          </cell>
        </row>
        <row r="62">
          <cell r="A62">
            <v>7778</v>
          </cell>
          <cell r="B62" t="str">
            <v>MED SUPPT</v>
          </cell>
          <cell r="C62">
            <v>0.54218750000000004</v>
          </cell>
        </row>
        <row r="63">
          <cell r="A63">
            <v>7779</v>
          </cell>
          <cell r="B63" t="str">
            <v>MED SUPPT</v>
          </cell>
          <cell r="C63">
            <v>4.0296874999999996</v>
          </cell>
        </row>
        <row r="64">
          <cell r="A64">
            <v>7780</v>
          </cell>
          <cell r="B64" t="str">
            <v>MED SUPPT</v>
          </cell>
          <cell r="C64">
            <v>8.9719999999999995</v>
          </cell>
        </row>
        <row r="65">
          <cell r="A65">
            <v>7781</v>
          </cell>
          <cell r="B65" t="str">
            <v>MED SUPPT</v>
          </cell>
          <cell r="C65">
            <v>9.6843749999999993</v>
          </cell>
        </row>
        <row r="66">
          <cell r="A66">
            <v>7782</v>
          </cell>
          <cell r="B66" t="str">
            <v>MED SUPPT</v>
          </cell>
          <cell r="C66">
            <v>8.3531250000000004</v>
          </cell>
        </row>
        <row r="67">
          <cell r="A67">
            <v>7783</v>
          </cell>
          <cell r="B67" t="str">
            <v>MED SUPPT</v>
          </cell>
          <cell r="C67">
            <v>9.0282499999999999</v>
          </cell>
        </row>
        <row r="68">
          <cell r="A68">
            <v>7784</v>
          </cell>
          <cell r="B68" t="str">
            <v>MED SUPPT</v>
          </cell>
          <cell r="C68">
            <v>4.1338750000000006</v>
          </cell>
        </row>
        <row r="69">
          <cell r="A69">
            <v>7785</v>
          </cell>
          <cell r="B69" t="str">
            <v>MED SUPPT</v>
          </cell>
          <cell r="C69">
            <v>6.8092500000000005</v>
          </cell>
        </row>
        <row r="70">
          <cell r="A70">
            <v>7790</v>
          </cell>
          <cell r="B70" t="str">
            <v>MED SUPPT</v>
          </cell>
          <cell r="C70">
            <v>5.5416250000000007</v>
          </cell>
        </row>
        <row r="71">
          <cell r="A71">
            <v>7791</v>
          </cell>
          <cell r="B71" t="str">
            <v>MED SUPPT</v>
          </cell>
          <cell r="C71">
            <v>1.153125</v>
          </cell>
        </row>
        <row r="72">
          <cell r="A72">
            <v>7792</v>
          </cell>
          <cell r="B72" t="str">
            <v>MED SUPPT</v>
          </cell>
          <cell r="C72">
            <v>1.0171874999999999</v>
          </cell>
        </row>
        <row r="73">
          <cell r="A73">
            <v>7793</v>
          </cell>
          <cell r="B73" t="str">
            <v>MED SUPPT</v>
          </cell>
          <cell r="C73">
            <v>0.43906250000000002</v>
          </cell>
        </row>
        <row r="74">
          <cell r="A74">
            <v>7794</v>
          </cell>
          <cell r="B74" t="str">
            <v>MED SUPPT</v>
          </cell>
          <cell r="C74">
            <v>0.8515625</v>
          </cell>
        </row>
        <row r="75">
          <cell r="A75">
            <v>7795</v>
          </cell>
          <cell r="B75" t="str">
            <v>MED SUPPT</v>
          </cell>
          <cell r="C75">
            <v>1.6546875000000001</v>
          </cell>
        </row>
        <row r="76">
          <cell r="A76">
            <v>7796</v>
          </cell>
          <cell r="B76" t="str">
            <v>MED SUPPT</v>
          </cell>
          <cell r="C76">
            <v>0.25</v>
          </cell>
        </row>
        <row r="77">
          <cell r="A77">
            <v>7799</v>
          </cell>
          <cell r="B77" t="str">
            <v>MED SUPPT</v>
          </cell>
          <cell r="C77">
            <v>1.9750000000000001</v>
          </cell>
        </row>
        <row r="78">
          <cell r="A78">
            <v>7766</v>
          </cell>
          <cell r="B78" t="str">
            <v>MED SUPPT</v>
          </cell>
          <cell r="C78">
            <v>0.96875</v>
          </cell>
        </row>
        <row r="79">
          <cell r="A79">
            <v>7767</v>
          </cell>
          <cell r="B79" t="str">
            <v>MED SUPPT</v>
          </cell>
          <cell r="C79">
            <v>0.92031249999999998</v>
          </cell>
        </row>
        <row r="80">
          <cell r="A80">
            <v>7779</v>
          </cell>
          <cell r="B80" t="str">
            <v>MED SUPPT</v>
          </cell>
          <cell r="C80">
            <v>0.51875000000000004</v>
          </cell>
        </row>
        <row r="81">
          <cell r="A81">
            <v>7780</v>
          </cell>
          <cell r="B81" t="str">
            <v>MED SUPPT</v>
          </cell>
          <cell r="C81">
            <v>0.46718749999999998</v>
          </cell>
        </row>
        <row r="82">
          <cell r="A82">
            <v>7781</v>
          </cell>
          <cell r="B82" t="str">
            <v>MED SUPPT</v>
          </cell>
          <cell r="C82">
            <v>1.065625</v>
          </cell>
        </row>
        <row r="83">
          <cell r="A83">
            <v>7784</v>
          </cell>
          <cell r="B83" t="str">
            <v>MED SUPPT</v>
          </cell>
          <cell r="C83">
            <v>0.9765625</v>
          </cell>
        </row>
        <row r="84">
          <cell r="A84">
            <v>7785</v>
          </cell>
          <cell r="B84" t="str">
            <v>MED SUPPT</v>
          </cell>
          <cell r="C84">
            <v>0.95</v>
          </cell>
        </row>
        <row r="85">
          <cell r="A85">
            <v>7790</v>
          </cell>
          <cell r="B85" t="str">
            <v>MED SUPPT</v>
          </cell>
          <cell r="C85">
            <v>0.58437499999999998</v>
          </cell>
        </row>
        <row r="86">
          <cell r="A86">
            <v>7794</v>
          </cell>
          <cell r="B86" t="str">
            <v>MED SUPPT</v>
          </cell>
          <cell r="C86">
            <v>1.7187500000000001E-2</v>
          </cell>
        </row>
        <row r="87">
          <cell r="A87">
            <v>7766</v>
          </cell>
          <cell r="B87" t="str">
            <v>MED SUPPT</v>
          </cell>
          <cell r="C87">
            <v>1.2500000000000001E-2</v>
          </cell>
        </row>
        <row r="88">
          <cell r="A88">
            <v>7768</v>
          </cell>
          <cell r="B88" t="str">
            <v>MED SUPPT</v>
          </cell>
          <cell r="C88">
            <v>-2.8125000000000001E-2</v>
          </cell>
        </row>
        <row r="89">
          <cell r="A89">
            <v>7769</v>
          </cell>
          <cell r="B89" t="str">
            <v>MED SUPPT</v>
          </cell>
          <cell r="C89">
            <v>0.40781250000000002</v>
          </cell>
        </row>
        <row r="90">
          <cell r="A90">
            <v>7777</v>
          </cell>
          <cell r="B90" t="str">
            <v>MED SUPPT</v>
          </cell>
          <cell r="C90">
            <v>1.2500000000000001E-2</v>
          </cell>
        </row>
        <row r="91">
          <cell r="A91">
            <v>7779</v>
          </cell>
          <cell r="B91" t="str">
            <v>MED SUPPT</v>
          </cell>
          <cell r="C91">
            <v>1.090625</v>
          </cell>
        </row>
        <row r="92">
          <cell r="A92">
            <v>7781</v>
          </cell>
          <cell r="B92" t="str">
            <v>MED SUPPT</v>
          </cell>
          <cell r="C92">
            <v>0.8984375</v>
          </cell>
        </row>
        <row r="93">
          <cell r="A93">
            <v>7782</v>
          </cell>
          <cell r="B93" t="str">
            <v>MED SUPPT</v>
          </cell>
          <cell r="C93">
            <v>0.91562500000000002</v>
          </cell>
        </row>
        <row r="94">
          <cell r="A94">
            <v>7783</v>
          </cell>
          <cell r="B94" t="str">
            <v>MED SUPPT</v>
          </cell>
          <cell r="C94">
            <v>1.3703125</v>
          </cell>
        </row>
        <row r="95">
          <cell r="A95">
            <v>7784</v>
          </cell>
          <cell r="B95" t="str">
            <v>MED SUPPT</v>
          </cell>
          <cell r="C95">
            <v>4.8437500000000001E-2</v>
          </cell>
        </row>
        <row r="96">
          <cell r="A96">
            <v>7785</v>
          </cell>
          <cell r="B96" t="str">
            <v>MED SUPPT</v>
          </cell>
          <cell r="C96">
            <v>0.3671875</v>
          </cell>
        </row>
        <row r="97">
          <cell r="A97">
            <v>7791</v>
          </cell>
          <cell r="B97" t="str">
            <v>MED SUPPT</v>
          </cell>
          <cell r="C97">
            <v>2.6562499999999999E-2</v>
          </cell>
        </row>
        <row r="98">
          <cell r="A98">
            <v>7777</v>
          </cell>
          <cell r="B98" t="str">
            <v>ADMIN SUPPT</v>
          </cell>
          <cell r="C98">
            <v>1</v>
          </cell>
        </row>
        <row r="99">
          <cell r="A99">
            <v>7730</v>
          </cell>
          <cell r="B99" t="str">
            <v>ADMIN SUPPT</v>
          </cell>
          <cell r="C99">
            <v>1</v>
          </cell>
        </row>
        <row r="100">
          <cell r="A100">
            <v>7770</v>
          </cell>
          <cell r="B100" t="str">
            <v>ADMIN SUPPT</v>
          </cell>
          <cell r="C100">
            <v>0.5625</v>
          </cell>
        </row>
        <row r="101">
          <cell r="A101">
            <v>7773</v>
          </cell>
          <cell r="B101" t="str">
            <v>ADMIN SUPPT</v>
          </cell>
          <cell r="C101">
            <v>1</v>
          </cell>
        </row>
        <row r="102">
          <cell r="A102">
            <v>7774</v>
          </cell>
          <cell r="B102" t="str">
            <v>ADMIN SUPPT</v>
          </cell>
          <cell r="C102">
            <v>1</v>
          </cell>
        </row>
        <row r="103">
          <cell r="A103">
            <v>7781</v>
          </cell>
          <cell r="B103" t="str">
            <v>ADMIN SUPPT</v>
          </cell>
          <cell r="C103">
            <v>2</v>
          </cell>
        </row>
        <row r="104">
          <cell r="A104">
            <v>7785</v>
          </cell>
          <cell r="B104" t="str">
            <v>ADMIN SUPPT</v>
          </cell>
          <cell r="C104">
            <v>1</v>
          </cell>
        </row>
        <row r="105">
          <cell r="A105">
            <v>7790</v>
          </cell>
          <cell r="B105" t="str">
            <v>ADMIN SUPPT</v>
          </cell>
          <cell r="C105">
            <v>1</v>
          </cell>
        </row>
        <row r="106">
          <cell r="A106">
            <v>7794</v>
          </cell>
          <cell r="B106" t="str">
            <v>ADMIN SUPPT</v>
          </cell>
          <cell r="C106">
            <v>0.4375</v>
          </cell>
        </row>
        <row r="107">
          <cell r="A107">
            <v>7799</v>
          </cell>
          <cell r="B107" t="str">
            <v>ADMIN SUPPT</v>
          </cell>
          <cell r="C107">
            <v>0.95</v>
          </cell>
        </row>
        <row r="108">
          <cell r="A108">
            <v>7783</v>
          </cell>
          <cell r="B108" t="str">
            <v>PHYSICIAN</v>
          </cell>
          <cell r="C108">
            <v>1.3</v>
          </cell>
        </row>
        <row r="109">
          <cell r="A109">
            <v>7730</v>
          </cell>
          <cell r="B109" t="str">
            <v>PHYSICIAN</v>
          </cell>
          <cell r="C109">
            <v>0</v>
          </cell>
        </row>
        <row r="110">
          <cell r="A110">
            <v>7767</v>
          </cell>
          <cell r="B110" t="str">
            <v>PHYSICIAN</v>
          </cell>
          <cell r="C110">
            <v>1</v>
          </cell>
        </row>
        <row r="111">
          <cell r="A111">
            <v>7771</v>
          </cell>
          <cell r="B111" t="str">
            <v>PHYSICIAN</v>
          </cell>
          <cell r="C111">
            <v>0.8</v>
          </cell>
        </row>
        <row r="112">
          <cell r="A112">
            <v>7774</v>
          </cell>
          <cell r="B112" t="str">
            <v>PHYSICIAN</v>
          </cell>
          <cell r="C112">
            <v>1</v>
          </cell>
        </row>
        <row r="113">
          <cell r="A113">
            <v>7776</v>
          </cell>
          <cell r="B113" t="str">
            <v>PHYSICIAN</v>
          </cell>
          <cell r="C113">
            <v>1.45</v>
          </cell>
        </row>
        <row r="114">
          <cell r="A114">
            <v>7780</v>
          </cell>
          <cell r="B114" t="str">
            <v>PHYSICIAN</v>
          </cell>
          <cell r="C114">
            <v>6</v>
          </cell>
        </row>
        <row r="115">
          <cell r="A115">
            <v>7781</v>
          </cell>
          <cell r="B115" t="str">
            <v>PHYSICIAN</v>
          </cell>
          <cell r="C115">
            <v>7.3</v>
          </cell>
        </row>
        <row r="116">
          <cell r="A116">
            <v>7782</v>
          </cell>
          <cell r="B116" t="str">
            <v>PHYSICIAN</v>
          </cell>
          <cell r="C116">
            <v>4</v>
          </cell>
        </row>
        <row r="117">
          <cell r="A117">
            <v>7783</v>
          </cell>
          <cell r="B117" t="str">
            <v>PHYSICIAN</v>
          </cell>
          <cell r="C117">
            <v>4.8</v>
          </cell>
        </row>
        <row r="118">
          <cell r="A118">
            <v>7785</v>
          </cell>
          <cell r="B118" t="str">
            <v>PHYSICIAN</v>
          </cell>
          <cell r="C118">
            <v>2</v>
          </cell>
        </row>
        <row r="119">
          <cell r="A119">
            <v>7790</v>
          </cell>
          <cell r="B119" t="str">
            <v>PHYSICIAN</v>
          </cell>
          <cell r="C119">
            <v>4</v>
          </cell>
        </row>
        <row r="120">
          <cell r="A120">
            <v>7780</v>
          </cell>
          <cell r="B120" t="str">
            <v>PHYSICIAN</v>
          </cell>
          <cell r="C120">
            <v>1</v>
          </cell>
        </row>
        <row r="121">
          <cell r="A121">
            <v>7769</v>
          </cell>
          <cell r="B121" t="str">
            <v>PHYSICIAN</v>
          </cell>
          <cell r="C121">
            <v>1</v>
          </cell>
        </row>
        <row r="122">
          <cell r="A122">
            <v>7780</v>
          </cell>
          <cell r="B122" t="str">
            <v>PHYSICIAN</v>
          </cell>
          <cell r="C122">
            <v>1</v>
          </cell>
        </row>
        <row r="123">
          <cell r="A123">
            <v>7792</v>
          </cell>
          <cell r="B123" t="str">
            <v>PHYSICIAN</v>
          </cell>
          <cell r="C123">
            <v>1.8</v>
          </cell>
        </row>
        <row r="124">
          <cell r="A124">
            <v>7798</v>
          </cell>
          <cell r="B124" t="str">
            <v>PHYSICIAN</v>
          </cell>
          <cell r="C124">
            <v>1</v>
          </cell>
        </row>
        <row r="125">
          <cell r="A125">
            <v>7730</v>
          </cell>
          <cell r="B125" t="str">
            <v>PHYSICIAN</v>
          </cell>
          <cell r="C125">
            <v>0</v>
          </cell>
        </row>
        <row r="126">
          <cell r="A126">
            <v>7734</v>
          </cell>
          <cell r="B126" t="str">
            <v>PHYSICIAN</v>
          </cell>
          <cell r="C126">
            <v>0</v>
          </cell>
        </row>
        <row r="127">
          <cell r="A127">
            <v>7767</v>
          </cell>
          <cell r="B127" t="str">
            <v>PHYSICIAN</v>
          </cell>
          <cell r="C127">
            <v>1</v>
          </cell>
        </row>
        <row r="128">
          <cell r="A128">
            <v>7771</v>
          </cell>
          <cell r="B128" t="str">
            <v>PHYSICIAN</v>
          </cell>
          <cell r="C128">
            <v>0.5</v>
          </cell>
        </row>
        <row r="129">
          <cell r="A129">
            <v>7780</v>
          </cell>
          <cell r="B129" t="str">
            <v>PHYSICIAN</v>
          </cell>
          <cell r="C129">
            <v>2</v>
          </cell>
        </row>
        <row r="130">
          <cell r="A130">
            <v>7781</v>
          </cell>
          <cell r="B130" t="str">
            <v>PHYSICIAN</v>
          </cell>
          <cell r="C130">
            <v>1</v>
          </cell>
        </row>
        <row r="131">
          <cell r="A131">
            <v>7782</v>
          </cell>
          <cell r="B131" t="str">
            <v>PHYSICIAN</v>
          </cell>
          <cell r="C131">
            <v>3.8</v>
          </cell>
        </row>
        <row r="132">
          <cell r="A132">
            <v>7783</v>
          </cell>
          <cell r="B132" t="str">
            <v>PHYSICIAN</v>
          </cell>
          <cell r="C132">
            <v>5</v>
          </cell>
        </row>
        <row r="133">
          <cell r="A133">
            <v>7784</v>
          </cell>
          <cell r="B133" t="str">
            <v>PHYSICIAN</v>
          </cell>
          <cell r="C133">
            <v>1</v>
          </cell>
        </row>
        <row r="134">
          <cell r="A134">
            <v>7785</v>
          </cell>
          <cell r="B134" t="str">
            <v>PHYSICIAN</v>
          </cell>
          <cell r="C134">
            <v>1</v>
          </cell>
        </row>
        <row r="135">
          <cell r="A135">
            <v>7730</v>
          </cell>
          <cell r="B135" t="str">
            <v>PHYSICIAN</v>
          </cell>
          <cell r="C135">
            <v>0</v>
          </cell>
        </row>
        <row r="136">
          <cell r="A136">
            <v>7766</v>
          </cell>
          <cell r="B136" t="str">
            <v>PHYSICIAN</v>
          </cell>
          <cell r="C136">
            <v>3.8</v>
          </cell>
        </row>
        <row r="137">
          <cell r="A137">
            <v>7779</v>
          </cell>
          <cell r="B137" t="str">
            <v>PHYSICIAN</v>
          </cell>
          <cell r="C137">
            <v>2</v>
          </cell>
        </row>
        <row r="138">
          <cell r="A138">
            <v>7780</v>
          </cell>
          <cell r="B138" t="str">
            <v>PHYSICIAN</v>
          </cell>
          <cell r="C138">
            <v>2</v>
          </cell>
        </row>
        <row r="139">
          <cell r="A139">
            <v>7730</v>
          </cell>
          <cell r="B139" t="str">
            <v>PHYSICIAN</v>
          </cell>
          <cell r="C139">
            <v>0</v>
          </cell>
        </row>
        <row r="140">
          <cell r="A140">
            <v>7780</v>
          </cell>
          <cell r="B140" t="str">
            <v>PHYSICIAN</v>
          </cell>
          <cell r="C140">
            <v>1</v>
          </cell>
        </row>
        <row r="141">
          <cell r="A141">
            <v>7781</v>
          </cell>
          <cell r="B141" t="str">
            <v>PHYSICIAN</v>
          </cell>
          <cell r="C141">
            <v>0.5</v>
          </cell>
        </row>
        <row r="142">
          <cell r="A142">
            <v>7783</v>
          </cell>
          <cell r="B142" t="str">
            <v>PHYSICIAN</v>
          </cell>
          <cell r="C142">
            <v>3.3</v>
          </cell>
        </row>
        <row r="143">
          <cell r="A143">
            <v>7784</v>
          </cell>
          <cell r="B143" t="str">
            <v>PHYSICIAN</v>
          </cell>
          <cell r="C143">
            <v>1.5</v>
          </cell>
        </row>
        <row r="144">
          <cell r="A144">
            <v>7785</v>
          </cell>
          <cell r="B144" t="str">
            <v>PHYSICIAN</v>
          </cell>
          <cell r="C144">
            <v>1</v>
          </cell>
        </row>
        <row r="145">
          <cell r="A145">
            <v>7767</v>
          </cell>
          <cell r="B145" t="str">
            <v>PHYSICIAN</v>
          </cell>
          <cell r="C145">
            <v>1</v>
          </cell>
        </row>
        <row r="146">
          <cell r="A146">
            <v>7780</v>
          </cell>
          <cell r="B146" t="str">
            <v>PHYSICIAN</v>
          </cell>
          <cell r="C146">
            <v>0.6</v>
          </cell>
        </row>
        <row r="147">
          <cell r="A147">
            <v>7781</v>
          </cell>
          <cell r="B147" t="str">
            <v>PHYSICIAN</v>
          </cell>
          <cell r="C147">
            <v>0.5</v>
          </cell>
        </row>
        <row r="148">
          <cell r="A148">
            <v>7782</v>
          </cell>
          <cell r="B148" t="str">
            <v>PHYSICIAN</v>
          </cell>
          <cell r="C148">
            <v>1</v>
          </cell>
        </row>
        <row r="149">
          <cell r="A149">
            <v>7783</v>
          </cell>
          <cell r="B149" t="str">
            <v>PHYSICIAN</v>
          </cell>
          <cell r="C149">
            <v>0.7</v>
          </cell>
        </row>
        <row r="150">
          <cell r="A150">
            <v>7785</v>
          </cell>
          <cell r="B150" t="str">
            <v>PHYSICIAN</v>
          </cell>
          <cell r="C150">
            <v>0.8</v>
          </cell>
        </row>
        <row r="151">
          <cell r="A151">
            <v>7778</v>
          </cell>
          <cell r="B151" t="str">
            <v>PHYSICIAN</v>
          </cell>
          <cell r="C151">
            <v>1.2</v>
          </cell>
        </row>
        <row r="152">
          <cell r="A152">
            <v>7793</v>
          </cell>
          <cell r="B152" t="str">
            <v>PHYSICIAN</v>
          </cell>
          <cell r="C152">
            <v>0.4</v>
          </cell>
        </row>
        <row r="153">
          <cell r="A153">
            <v>7783</v>
          </cell>
          <cell r="B153" t="str">
            <v>PHYSICIAN</v>
          </cell>
          <cell r="C153">
            <v>0.9</v>
          </cell>
        </row>
        <row r="154">
          <cell r="A154">
            <v>7799</v>
          </cell>
          <cell r="B154" t="str">
            <v>PHYSICIAN</v>
          </cell>
          <cell r="C154">
            <v>2</v>
          </cell>
        </row>
        <row r="155">
          <cell r="A155">
            <v>7783</v>
          </cell>
          <cell r="B155" t="str">
            <v>PHYSICIAN</v>
          </cell>
          <cell r="C155">
            <v>2.5000000000000001E-2</v>
          </cell>
        </row>
        <row r="156">
          <cell r="A156">
            <v>7785</v>
          </cell>
          <cell r="B156" t="str">
            <v>PHYSICIAN</v>
          </cell>
          <cell r="C156">
            <v>0.95</v>
          </cell>
        </row>
        <row r="157">
          <cell r="A157">
            <v>7793</v>
          </cell>
          <cell r="B157" t="str">
            <v>PHYSICIAN</v>
          </cell>
          <cell r="C157">
            <v>2.5000000000000001E-2</v>
          </cell>
        </row>
        <row r="158">
          <cell r="A158">
            <v>7787</v>
          </cell>
          <cell r="B158" t="str">
            <v>PHYSICIAN</v>
          </cell>
          <cell r="C158">
            <v>2</v>
          </cell>
        </row>
        <row r="159">
          <cell r="A159">
            <v>7770</v>
          </cell>
          <cell r="B159" t="str">
            <v>PHYSICIAN</v>
          </cell>
          <cell r="C159">
            <v>1</v>
          </cell>
        </row>
        <row r="160">
          <cell r="A160">
            <v>7783</v>
          </cell>
          <cell r="B160" t="str">
            <v>PHYSICIAN</v>
          </cell>
          <cell r="C160">
            <v>1</v>
          </cell>
        </row>
        <row r="161">
          <cell r="A161">
            <v>7785</v>
          </cell>
          <cell r="B161" t="str">
            <v>PHYSICIAN</v>
          </cell>
          <cell r="C161">
            <v>1</v>
          </cell>
        </row>
        <row r="162">
          <cell r="A162">
            <v>7777</v>
          </cell>
          <cell r="B162" t="str">
            <v>PHYSICIAN</v>
          </cell>
          <cell r="C162">
            <v>1.5</v>
          </cell>
        </row>
        <row r="163">
          <cell r="A163">
            <v>7787</v>
          </cell>
          <cell r="B163" t="str">
            <v>PHYSICIAN</v>
          </cell>
          <cell r="C163">
            <v>0.3</v>
          </cell>
        </row>
        <row r="164">
          <cell r="A164">
            <v>7768</v>
          </cell>
          <cell r="B164" t="str">
            <v>PHYSICIAN</v>
          </cell>
          <cell r="C164">
            <v>1.5</v>
          </cell>
        </row>
        <row r="165">
          <cell r="A165">
            <v>7790</v>
          </cell>
          <cell r="B165" t="str">
            <v>PHYSICIAN</v>
          </cell>
          <cell r="C165">
            <v>1</v>
          </cell>
        </row>
        <row r="166">
          <cell r="A166">
            <v>7794</v>
          </cell>
          <cell r="B166" t="str">
            <v>PHYSICIAN</v>
          </cell>
          <cell r="C166">
            <v>1</v>
          </cell>
        </row>
        <row r="167">
          <cell r="A167">
            <v>7765</v>
          </cell>
          <cell r="B167" t="str">
            <v>PHYSICIAN</v>
          </cell>
          <cell r="C167">
            <v>1</v>
          </cell>
        </row>
        <row r="168">
          <cell r="A168">
            <v>7791</v>
          </cell>
          <cell r="B168" t="str">
            <v>PHYSICIAN</v>
          </cell>
          <cell r="C168">
            <v>1.5</v>
          </cell>
        </row>
        <row r="169">
          <cell r="A169">
            <v>7796</v>
          </cell>
          <cell r="B169" t="str">
            <v>PHYSICIAN</v>
          </cell>
          <cell r="C169">
            <v>0.5</v>
          </cell>
        </row>
        <row r="170">
          <cell r="A170">
            <v>7773</v>
          </cell>
          <cell r="B170" t="str">
            <v>PHYSICIAN</v>
          </cell>
          <cell r="C170">
            <v>0.1</v>
          </cell>
        </row>
        <row r="171">
          <cell r="A171">
            <v>7792</v>
          </cell>
          <cell r="B171" t="str">
            <v>PHYSICIAN</v>
          </cell>
          <cell r="C171">
            <v>0.1</v>
          </cell>
        </row>
        <row r="172">
          <cell r="A172">
            <v>7795</v>
          </cell>
          <cell r="B172" t="str">
            <v>PHYSICIAN</v>
          </cell>
          <cell r="C172">
            <v>1.5</v>
          </cell>
        </row>
        <row r="173">
          <cell r="A173">
            <v>7783</v>
          </cell>
          <cell r="B173" t="str">
            <v>MID LEVEL</v>
          </cell>
          <cell r="C173">
            <v>1</v>
          </cell>
        </row>
        <row r="174">
          <cell r="A174">
            <v>7795</v>
          </cell>
          <cell r="B174" t="str">
            <v>MID LEVEL</v>
          </cell>
          <cell r="C174">
            <v>1.5</v>
          </cell>
        </row>
        <row r="175">
          <cell r="A175">
            <v>7765</v>
          </cell>
          <cell r="B175" t="str">
            <v>MED SUPPT</v>
          </cell>
          <cell r="C175">
            <v>0.58750000000000002</v>
          </cell>
        </row>
        <row r="176">
          <cell r="A176">
            <v>7780</v>
          </cell>
          <cell r="B176" t="str">
            <v>MED SUPPT</v>
          </cell>
          <cell r="C176">
            <v>0.2265625</v>
          </cell>
        </row>
        <row r="177">
          <cell r="A177">
            <v>7779</v>
          </cell>
          <cell r="B177" t="str">
            <v>MED SUPPT</v>
          </cell>
          <cell r="C177">
            <v>1</v>
          </cell>
        </row>
        <row r="178">
          <cell r="A178">
            <v>7783</v>
          </cell>
          <cell r="B178" t="str">
            <v>MED SUPPT</v>
          </cell>
          <cell r="C178">
            <v>0.97499999999999998</v>
          </cell>
        </row>
        <row r="179">
          <cell r="A179">
            <v>7780</v>
          </cell>
          <cell r="B179" t="str">
            <v>MED SUPPT</v>
          </cell>
          <cell r="C179">
            <v>1.0109375</v>
          </cell>
        </row>
        <row r="180">
          <cell r="A180">
            <v>7791</v>
          </cell>
          <cell r="B180" t="str">
            <v>MED SUPPT</v>
          </cell>
          <cell r="C180">
            <v>0.55312499999999998</v>
          </cell>
        </row>
        <row r="181">
          <cell r="A181">
            <v>7796</v>
          </cell>
          <cell r="B181" t="str">
            <v>MED SUPPT</v>
          </cell>
          <cell r="C181">
            <v>0.1</v>
          </cell>
        </row>
        <row r="182">
          <cell r="A182">
            <v>7787</v>
          </cell>
          <cell r="B182" t="str">
            <v>MED SUPPT</v>
          </cell>
          <cell r="C182">
            <v>1.8671875</v>
          </cell>
        </row>
        <row r="183">
          <cell r="A183">
            <v>7787</v>
          </cell>
          <cell r="B183" t="str">
            <v>MED SUPPT</v>
          </cell>
          <cell r="C183">
            <v>0.8828125</v>
          </cell>
        </row>
        <row r="184">
          <cell r="A184">
            <v>7780</v>
          </cell>
          <cell r="B184" t="str">
            <v>MED SUPPT</v>
          </cell>
          <cell r="C184">
            <v>0.66874999999999996</v>
          </cell>
        </row>
        <row r="185">
          <cell r="A185">
            <v>7780</v>
          </cell>
          <cell r="B185" t="str">
            <v>MED SUPPT</v>
          </cell>
          <cell r="C185">
            <v>0.05</v>
          </cell>
        </row>
        <row r="186">
          <cell r="A186">
            <v>7730</v>
          </cell>
          <cell r="B186" t="str">
            <v>ADMIN SUPPT</v>
          </cell>
          <cell r="C186">
            <v>0</v>
          </cell>
        </row>
        <row r="187">
          <cell r="A187">
            <v>7730</v>
          </cell>
          <cell r="B187" t="str">
            <v>ADMIN SUPPT</v>
          </cell>
          <cell r="C187">
            <v>1</v>
          </cell>
        </row>
        <row r="188">
          <cell r="A188">
            <v>7783</v>
          </cell>
          <cell r="B188" t="str">
            <v>MED SUPPT</v>
          </cell>
          <cell r="C188">
            <v>0.82499999999999996</v>
          </cell>
        </row>
        <row r="189">
          <cell r="A189">
            <v>7785</v>
          </cell>
          <cell r="B189" t="str">
            <v>MED SUPPT</v>
          </cell>
          <cell r="C189">
            <v>0.7734375</v>
          </cell>
        </row>
        <row r="190">
          <cell r="A190">
            <v>7798</v>
          </cell>
          <cell r="B190" t="str">
            <v>MED SUPPT</v>
          </cell>
          <cell r="C190">
            <v>0.95625000000000004</v>
          </cell>
        </row>
        <row r="191">
          <cell r="A191">
            <v>7795</v>
          </cell>
          <cell r="B191" t="str">
            <v>MED SUPPT</v>
          </cell>
          <cell r="C191">
            <v>0.85</v>
          </cell>
        </row>
        <row r="192">
          <cell r="A192">
            <v>7766</v>
          </cell>
          <cell r="B192" t="str">
            <v>MID LEVEL</v>
          </cell>
          <cell r="C192">
            <v>3.7499999999999999E-2</v>
          </cell>
        </row>
        <row r="193">
          <cell r="A193">
            <v>7779</v>
          </cell>
          <cell r="B193" t="str">
            <v>MID LEVEL</v>
          </cell>
          <cell r="C193">
            <v>2</v>
          </cell>
        </row>
        <row r="194">
          <cell r="A194">
            <v>7734</v>
          </cell>
          <cell r="B194" t="str">
            <v>ADMIN SUPPT</v>
          </cell>
          <cell r="C194">
            <v>1</v>
          </cell>
        </row>
        <row r="195">
          <cell r="A195">
            <v>7770</v>
          </cell>
          <cell r="B195" t="str">
            <v>ADMIN SUPPT</v>
          </cell>
          <cell r="C195">
            <v>0.125</v>
          </cell>
        </row>
        <row r="196">
          <cell r="A196">
            <v>7780</v>
          </cell>
          <cell r="B196" t="str">
            <v>ADMIN SUPPT</v>
          </cell>
          <cell r="C196">
            <v>0.99531250000000004</v>
          </cell>
        </row>
        <row r="197">
          <cell r="A197">
            <v>7783</v>
          </cell>
          <cell r="B197" t="str">
            <v>ADMIN SUPPT</v>
          </cell>
          <cell r="C197">
            <v>1.003125</v>
          </cell>
        </row>
        <row r="198">
          <cell r="A198">
            <v>7785</v>
          </cell>
          <cell r="B198" t="str">
            <v>ADMIN SUPPT</v>
          </cell>
          <cell r="C198">
            <v>0.75468749999999996</v>
          </cell>
        </row>
        <row r="199">
          <cell r="A199">
            <v>7794</v>
          </cell>
          <cell r="B199" t="str">
            <v>ADMIN SUPPT</v>
          </cell>
          <cell r="C199">
            <v>0.125</v>
          </cell>
        </row>
        <row r="200">
          <cell r="A200">
            <v>7798</v>
          </cell>
          <cell r="B200" t="str">
            <v>ADMIN SUPPT</v>
          </cell>
          <cell r="C200">
            <v>1.0390625</v>
          </cell>
        </row>
        <row r="201">
          <cell r="A201">
            <v>7783</v>
          </cell>
          <cell r="B201" t="str">
            <v>ADMIN SUPPT</v>
          </cell>
          <cell r="C201">
            <v>0.46250000000000002</v>
          </cell>
        </row>
        <row r="202">
          <cell r="A202">
            <v>7780</v>
          </cell>
          <cell r="B202" t="str">
            <v>ADMIN SUPPT</v>
          </cell>
          <cell r="C202">
            <v>2.0125000000000002</v>
          </cell>
        </row>
        <row r="203">
          <cell r="A203">
            <v>7767</v>
          </cell>
          <cell r="B203" t="str">
            <v>ADMIN SUPPT</v>
          </cell>
          <cell r="C203">
            <v>1.5625000000000001E-3</v>
          </cell>
        </row>
        <row r="204">
          <cell r="A204">
            <v>7768</v>
          </cell>
          <cell r="B204" t="str">
            <v>ADMIN SUPPT</v>
          </cell>
          <cell r="C204">
            <v>0.69462500000000005</v>
          </cell>
        </row>
        <row r="205">
          <cell r="A205">
            <v>7769</v>
          </cell>
          <cell r="B205" t="str">
            <v>ADMIN SUPPT</v>
          </cell>
          <cell r="C205">
            <v>0.38593749999999999</v>
          </cell>
        </row>
        <row r="206">
          <cell r="A206">
            <v>7770</v>
          </cell>
          <cell r="B206" t="str">
            <v>ADMIN SUPPT</v>
          </cell>
          <cell r="C206">
            <v>4.3749999999999997E-2</v>
          </cell>
        </row>
        <row r="207">
          <cell r="A207">
            <v>7785</v>
          </cell>
          <cell r="B207" t="str">
            <v>ADMIN SUPPT</v>
          </cell>
          <cell r="C207">
            <v>0.31874999999999998</v>
          </cell>
        </row>
        <row r="208">
          <cell r="A208">
            <v>7792</v>
          </cell>
          <cell r="B208" t="str">
            <v>ADMIN SUPPT</v>
          </cell>
          <cell r="C208">
            <v>1.015625</v>
          </cell>
        </row>
        <row r="209">
          <cell r="A209">
            <v>7794</v>
          </cell>
          <cell r="B209" t="str">
            <v>ADMIN SUPPT</v>
          </cell>
          <cell r="C209">
            <v>0.25</v>
          </cell>
        </row>
        <row r="210">
          <cell r="A210">
            <v>7765</v>
          </cell>
          <cell r="B210" t="str">
            <v>MID LEVEL</v>
          </cell>
          <cell r="C210">
            <v>1</v>
          </cell>
        </row>
        <row r="211">
          <cell r="A211">
            <v>7768</v>
          </cell>
          <cell r="B211" t="str">
            <v>MID LEVEL</v>
          </cell>
          <cell r="C211">
            <v>1</v>
          </cell>
        </row>
        <row r="212">
          <cell r="A212">
            <v>7771</v>
          </cell>
          <cell r="B212" t="str">
            <v>MID LEVEL</v>
          </cell>
          <cell r="C212">
            <v>1</v>
          </cell>
        </row>
        <row r="213">
          <cell r="A213">
            <v>7774</v>
          </cell>
          <cell r="B213" t="str">
            <v>MID LEVEL</v>
          </cell>
          <cell r="C213">
            <v>1</v>
          </cell>
        </row>
        <row r="214">
          <cell r="A214">
            <v>7780</v>
          </cell>
          <cell r="B214" t="str">
            <v>MID LEVEL</v>
          </cell>
          <cell r="C214">
            <v>1.8125</v>
          </cell>
        </row>
        <row r="215">
          <cell r="A215">
            <v>7785</v>
          </cell>
          <cell r="B215" t="str">
            <v>MID LEVEL</v>
          </cell>
          <cell r="C215">
            <v>1</v>
          </cell>
        </row>
        <row r="216">
          <cell r="A216">
            <v>7791</v>
          </cell>
          <cell r="B216" t="str">
            <v>MID LEVEL</v>
          </cell>
          <cell r="C216">
            <v>1</v>
          </cell>
        </row>
        <row r="217">
          <cell r="A217">
            <v>7767</v>
          </cell>
          <cell r="B217" t="str">
            <v>MID LEVEL</v>
          </cell>
          <cell r="C217">
            <v>1</v>
          </cell>
        </row>
        <row r="218">
          <cell r="A218">
            <v>7769</v>
          </cell>
          <cell r="B218" t="str">
            <v>MID LEVEL</v>
          </cell>
          <cell r="C218">
            <v>1</v>
          </cell>
        </row>
        <row r="219">
          <cell r="A219">
            <v>7770</v>
          </cell>
          <cell r="B219" t="str">
            <v>MID LEVEL</v>
          </cell>
          <cell r="C219">
            <v>0.05</v>
          </cell>
        </row>
        <row r="220">
          <cell r="A220">
            <v>7779</v>
          </cell>
          <cell r="B220" t="str">
            <v>MID LEVEL</v>
          </cell>
          <cell r="C220">
            <v>1.75</v>
          </cell>
        </row>
        <row r="221">
          <cell r="A221">
            <v>7781</v>
          </cell>
          <cell r="B221" t="str">
            <v>MID LEVEL</v>
          </cell>
          <cell r="C221">
            <v>0.4375</v>
          </cell>
        </row>
        <row r="222">
          <cell r="A222">
            <v>7783</v>
          </cell>
          <cell r="B222" t="str">
            <v>MID LEVEL</v>
          </cell>
          <cell r="C222">
            <v>1.5625</v>
          </cell>
        </row>
        <row r="223">
          <cell r="A223">
            <v>7784</v>
          </cell>
          <cell r="B223" t="str">
            <v>MID LEVEL</v>
          </cell>
          <cell r="C223">
            <v>3</v>
          </cell>
        </row>
        <row r="224">
          <cell r="A224">
            <v>7785</v>
          </cell>
          <cell r="B224" t="str">
            <v>MID LEVEL</v>
          </cell>
          <cell r="C224">
            <v>2.25</v>
          </cell>
        </row>
        <row r="225">
          <cell r="A225">
            <v>7790</v>
          </cell>
          <cell r="B225" t="str">
            <v>MID LEVEL</v>
          </cell>
          <cell r="C225">
            <v>1</v>
          </cell>
        </row>
        <row r="226">
          <cell r="A226">
            <v>7768</v>
          </cell>
          <cell r="B226" t="str">
            <v>MED SUPPT</v>
          </cell>
          <cell r="C226">
            <v>1</v>
          </cell>
        </row>
        <row r="227">
          <cell r="A227">
            <v>7790</v>
          </cell>
          <cell r="B227" t="str">
            <v>MED SUPPT</v>
          </cell>
          <cell r="C227">
            <v>4.6875E-2</v>
          </cell>
        </row>
        <row r="228">
          <cell r="A228">
            <v>7766</v>
          </cell>
          <cell r="B228" t="str">
            <v>ADMIN SUPPT</v>
          </cell>
          <cell r="C228">
            <v>0.23749999999999999</v>
          </cell>
        </row>
        <row r="229">
          <cell r="A229">
            <v>7767</v>
          </cell>
          <cell r="B229" t="str">
            <v>ADMIN SUPPT</v>
          </cell>
          <cell r="C229">
            <v>0.91562500000000002</v>
          </cell>
        </row>
        <row r="230">
          <cell r="A230">
            <v>7770</v>
          </cell>
          <cell r="B230" t="str">
            <v>ADMIN SUPPT</v>
          </cell>
          <cell r="C230">
            <v>3.4375000000000003E-2</v>
          </cell>
        </row>
        <row r="231">
          <cell r="A231">
            <v>7771</v>
          </cell>
          <cell r="B231" t="str">
            <v>ADMIN SUPPT</v>
          </cell>
          <cell r="C231">
            <v>0.42499999999999999</v>
          </cell>
        </row>
        <row r="232">
          <cell r="A232">
            <v>7773</v>
          </cell>
          <cell r="B232" t="str">
            <v>ADMIN SUPPT</v>
          </cell>
          <cell r="C232">
            <v>0.1</v>
          </cell>
        </row>
        <row r="233">
          <cell r="A233">
            <v>7778</v>
          </cell>
          <cell r="B233" t="str">
            <v>ADMIN SUPPT</v>
          </cell>
          <cell r="C233">
            <v>0.05</v>
          </cell>
        </row>
        <row r="234">
          <cell r="A234">
            <v>7780</v>
          </cell>
          <cell r="B234" t="str">
            <v>ADMIN SUPPT</v>
          </cell>
          <cell r="C234">
            <v>1.8062499999999999</v>
          </cell>
        </row>
        <row r="235">
          <cell r="A235">
            <v>7781</v>
          </cell>
          <cell r="B235" t="str">
            <v>ADMIN SUPPT</v>
          </cell>
          <cell r="C235">
            <v>1.003125</v>
          </cell>
        </row>
        <row r="236">
          <cell r="A236">
            <v>7782</v>
          </cell>
          <cell r="B236" t="str">
            <v>ADMIN SUPPT</v>
          </cell>
          <cell r="C236">
            <v>1.2546875</v>
          </cell>
        </row>
        <row r="237">
          <cell r="A237">
            <v>7783</v>
          </cell>
          <cell r="B237" t="str">
            <v>ADMIN SUPPT</v>
          </cell>
          <cell r="C237">
            <v>3.0046875000000002</v>
          </cell>
        </row>
        <row r="238">
          <cell r="A238">
            <v>7785</v>
          </cell>
          <cell r="B238" t="str">
            <v>ADMIN SUPPT</v>
          </cell>
          <cell r="C238">
            <v>2</v>
          </cell>
        </row>
        <row r="239">
          <cell r="A239">
            <v>7790</v>
          </cell>
          <cell r="B239" t="str">
            <v>ADMIN SUPPT</v>
          </cell>
          <cell r="C239">
            <v>0.84375</v>
          </cell>
        </row>
        <row r="240">
          <cell r="A240">
            <v>7730</v>
          </cell>
          <cell r="B240" t="str">
            <v>ADMIN SUPPT</v>
          </cell>
          <cell r="C240">
            <v>1.0093749999999999</v>
          </cell>
        </row>
        <row r="241">
          <cell r="A241">
            <v>7733</v>
          </cell>
          <cell r="B241" t="str">
            <v>ADMIN SUPPT</v>
          </cell>
          <cell r="C241">
            <v>0.80937499999999996</v>
          </cell>
        </row>
        <row r="242">
          <cell r="A242">
            <v>7734</v>
          </cell>
          <cell r="B242" t="str">
            <v>ADMIN SUPPT</v>
          </cell>
          <cell r="C242">
            <v>0.203125</v>
          </cell>
        </row>
        <row r="243">
          <cell r="A243">
            <v>7783</v>
          </cell>
          <cell r="B243" t="str">
            <v>ADMIN SUPPT</v>
          </cell>
          <cell r="C243">
            <v>0.40937499999999999</v>
          </cell>
        </row>
        <row r="244">
          <cell r="A244">
            <v>7733</v>
          </cell>
          <cell r="B244" t="str">
            <v>ADMIN SUPPT</v>
          </cell>
          <cell r="C244">
            <v>0.9375</v>
          </cell>
        </row>
        <row r="245">
          <cell r="A245">
            <v>7734</v>
          </cell>
          <cell r="B245" t="str">
            <v>ADMIN SUPPT</v>
          </cell>
          <cell r="C245">
            <v>6.25E-2</v>
          </cell>
        </row>
        <row r="246">
          <cell r="A246">
            <v>7730</v>
          </cell>
          <cell r="B246" t="str">
            <v>ADMIN SUPPT</v>
          </cell>
          <cell r="C246">
            <v>0.42656250000000001</v>
          </cell>
        </row>
        <row r="247">
          <cell r="A247">
            <v>7783</v>
          </cell>
          <cell r="B247" t="str">
            <v>ADMIN SUPPT</v>
          </cell>
          <cell r="C247">
            <v>1.0734375</v>
          </cell>
        </row>
        <row r="248">
          <cell r="A248">
            <v>8515</v>
          </cell>
          <cell r="B248" t="str">
            <v>ADMIN EXEC</v>
          </cell>
          <cell r="C248">
            <v>1</v>
          </cell>
        </row>
        <row r="249">
          <cell r="A249">
            <v>7734</v>
          </cell>
          <cell r="B249" t="str">
            <v>ADMIN EXEC</v>
          </cell>
          <cell r="C249">
            <v>1</v>
          </cell>
        </row>
        <row r="250">
          <cell r="A250">
            <v>7731</v>
          </cell>
          <cell r="B250" t="str">
            <v>ADMIN SUPPT</v>
          </cell>
          <cell r="C250">
            <v>0.88124999999999998</v>
          </cell>
        </row>
        <row r="251">
          <cell r="A251">
            <v>7731</v>
          </cell>
          <cell r="B251" t="str">
            <v>ADMIN SUPPT</v>
          </cell>
          <cell r="C251">
            <v>2</v>
          </cell>
        </row>
        <row r="252">
          <cell r="A252">
            <v>7731</v>
          </cell>
          <cell r="B252" t="str">
            <v>ADMIN SUPPT</v>
          </cell>
          <cell r="C252">
            <v>1</v>
          </cell>
        </row>
        <row r="253">
          <cell r="A253">
            <v>7730</v>
          </cell>
          <cell r="B253" t="str">
            <v>ADMIN SUPPT</v>
          </cell>
          <cell r="C253">
            <v>1</v>
          </cell>
        </row>
        <row r="254">
          <cell r="A254">
            <v>7733</v>
          </cell>
          <cell r="B254" t="str">
            <v>ADMIN SUPPT</v>
          </cell>
          <cell r="C254">
            <v>1.6532499999999999</v>
          </cell>
        </row>
        <row r="255">
          <cell r="A255">
            <v>7734</v>
          </cell>
          <cell r="B255" t="str">
            <v>ADMIN SUPPT</v>
          </cell>
          <cell r="C255">
            <v>1.2500000000000001E-2</v>
          </cell>
        </row>
        <row r="256">
          <cell r="A256">
            <v>7731</v>
          </cell>
          <cell r="B256" t="str">
            <v>ADMIN SUPPT</v>
          </cell>
          <cell r="C256">
            <v>0.5</v>
          </cell>
        </row>
        <row r="257">
          <cell r="A257">
            <v>7733</v>
          </cell>
          <cell r="B257" t="str">
            <v>ADMIN SUPPT</v>
          </cell>
          <cell r="C257">
            <v>0.99375000000000002</v>
          </cell>
        </row>
        <row r="258">
          <cell r="A258">
            <v>7734</v>
          </cell>
          <cell r="B258" t="str">
            <v>ADMIN SUPPT</v>
          </cell>
          <cell r="C258">
            <v>6.2500000000000003E-3</v>
          </cell>
        </row>
        <row r="259">
          <cell r="A259">
            <v>7733</v>
          </cell>
          <cell r="B259" t="str">
            <v>ADMIN SUPPT</v>
          </cell>
          <cell r="C259">
            <v>3.8843749999999999</v>
          </cell>
        </row>
        <row r="260">
          <cell r="A260">
            <v>7734</v>
          </cell>
          <cell r="B260" t="str">
            <v>ADMIN SUPPT</v>
          </cell>
          <cell r="C260">
            <v>2.5000000000000001E-2</v>
          </cell>
        </row>
        <row r="261">
          <cell r="A261">
            <v>7784</v>
          </cell>
          <cell r="B261" t="str">
            <v>ADMIN SUPPT</v>
          </cell>
          <cell r="C261">
            <v>0.14531250000000001</v>
          </cell>
        </row>
        <row r="262">
          <cell r="A262">
            <v>7765</v>
          </cell>
          <cell r="B262" t="str">
            <v>ADMIN SUPPT</v>
          </cell>
          <cell r="C262">
            <v>0.86562499999999998</v>
          </cell>
        </row>
        <row r="263">
          <cell r="A263">
            <v>7766</v>
          </cell>
          <cell r="B263" t="str">
            <v>ADMIN SUPPT</v>
          </cell>
          <cell r="C263">
            <v>1</v>
          </cell>
        </row>
        <row r="264">
          <cell r="A264">
            <v>7767</v>
          </cell>
          <cell r="B264" t="str">
            <v>ADMIN SUPPT</v>
          </cell>
          <cell r="C264">
            <v>1.9453125</v>
          </cell>
        </row>
        <row r="265">
          <cell r="A265">
            <v>7768</v>
          </cell>
          <cell r="B265" t="str">
            <v>ADMIN SUPPT</v>
          </cell>
          <cell r="C265">
            <v>2.1328125</v>
          </cell>
        </row>
        <row r="266">
          <cell r="A266">
            <v>7769</v>
          </cell>
          <cell r="B266" t="str">
            <v>ADMIN SUPPT</v>
          </cell>
          <cell r="C266">
            <v>1</v>
          </cell>
        </row>
        <row r="267">
          <cell r="A267">
            <v>7770</v>
          </cell>
          <cell r="B267" t="str">
            <v>ADMIN SUPPT</v>
          </cell>
          <cell r="C267">
            <v>0.94931249999999989</v>
          </cell>
        </row>
        <row r="268">
          <cell r="A268">
            <v>7771</v>
          </cell>
          <cell r="B268" t="str">
            <v>ADMIN SUPPT</v>
          </cell>
          <cell r="C268">
            <v>1.4906250000000001</v>
          </cell>
        </row>
        <row r="269">
          <cell r="A269">
            <v>7774</v>
          </cell>
          <cell r="B269" t="str">
            <v>ADMIN SUPPT</v>
          </cell>
          <cell r="C269">
            <v>1.6984375</v>
          </cell>
        </row>
        <row r="270">
          <cell r="A270">
            <v>7776</v>
          </cell>
          <cell r="B270" t="str">
            <v>ADMIN SUPPT</v>
          </cell>
          <cell r="C270">
            <v>0.51718750000000002</v>
          </cell>
        </row>
        <row r="271">
          <cell r="A271">
            <v>7777</v>
          </cell>
          <cell r="B271" t="str">
            <v>ADMIN SUPPT</v>
          </cell>
          <cell r="C271">
            <v>1.0249999999999999</v>
          </cell>
        </row>
        <row r="272">
          <cell r="A272">
            <v>7778</v>
          </cell>
          <cell r="B272" t="str">
            <v>ADMIN SUPPT</v>
          </cell>
          <cell r="C272">
            <v>1.8503125</v>
          </cell>
        </row>
        <row r="273">
          <cell r="A273">
            <v>7779</v>
          </cell>
          <cell r="B273" t="str">
            <v>ADMIN SUPPT</v>
          </cell>
          <cell r="C273">
            <v>3.0238125</v>
          </cell>
        </row>
        <row r="274">
          <cell r="A274">
            <v>7780</v>
          </cell>
          <cell r="B274" t="str">
            <v>ADMIN SUPPT</v>
          </cell>
          <cell r="C274">
            <v>7.0105625000000007</v>
          </cell>
        </row>
        <row r="275">
          <cell r="A275">
            <v>7781</v>
          </cell>
          <cell r="B275" t="str">
            <v>ADMIN SUPPT</v>
          </cell>
          <cell r="C275">
            <v>7.1078124999999996</v>
          </cell>
        </row>
        <row r="276">
          <cell r="A276">
            <v>7782</v>
          </cell>
          <cell r="B276" t="str">
            <v>ADMIN SUPPT</v>
          </cell>
          <cell r="C276">
            <v>3.9953124999999998</v>
          </cell>
        </row>
        <row r="277">
          <cell r="A277">
            <v>7783</v>
          </cell>
          <cell r="B277" t="str">
            <v>ADMIN SUPPT</v>
          </cell>
          <cell r="C277">
            <v>13.9296875</v>
          </cell>
        </row>
        <row r="278">
          <cell r="A278">
            <v>7784</v>
          </cell>
          <cell r="B278" t="str">
            <v>ADMIN SUPPT</v>
          </cell>
          <cell r="C278">
            <v>3.0343749999999998</v>
          </cell>
        </row>
        <row r="279">
          <cell r="A279">
            <v>7785</v>
          </cell>
          <cell r="B279" t="str">
            <v>ADMIN SUPPT</v>
          </cell>
          <cell r="C279">
            <v>4.171875</v>
          </cell>
        </row>
        <row r="280">
          <cell r="A280">
            <v>7787</v>
          </cell>
          <cell r="B280" t="str">
            <v>ADMIN SUPPT</v>
          </cell>
          <cell r="C280">
            <v>1.5562499999999999</v>
          </cell>
        </row>
        <row r="281">
          <cell r="A281">
            <v>7790</v>
          </cell>
          <cell r="B281" t="str">
            <v>ADMIN SUPPT</v>
          </cell>
          <cell r="C281">
            <v>5.7781250000000002</v>
          </cell>
        </row>
        <row r="282">
          <cell r="A282">
            <v>7791</v>
          </cell>
          <cell r="B282" t="str">
            <v>ADMIN SUPPT</v>
          </cell>
          <cell r="C282">
            <v>1.5171874999999999</v>
          </cell>
        </row>
        <row r="283">
          <cell r="A283">
            <v>7792</v>
          </cell>
          <cell r="B283" t="str">
            <v>ADMIN SUPPT</v>
          </cell>
          <cell r="C283">
            <v>1.9125000000000001</v>
          </cell>
        </row>
        <row r="284">
          <cell r="A284">
            <v>7793</v>
          </cell>
          <cell r="B284" t="str">
            <v>ADMIN SUPPT</v>
          </cell>
          <cell r="C284">
            <v>1</v>
          </cell>
        </row>
        <row r="285">
          <cell r="A285">
            <v>7794</v>
          </cell>
          <cell r="B285" t="str">
            <v>ADMIN SUPPT</v>
          </cell>
          <cell r="C285">
            <v>0.97343749999999996</v>
          </cell>
        </row>
        <row r="286">
          <cell r="A286">
            <v>7795</v>
          </cell>
          <cell r="B286" t="str">
            <v>ADMIN SUPPT</v>
          </cell>
          <cell r="C286">
            <v>0.89218750000000002</v>
          </cell>
        </row>
        <row r="287">
          <cell r="A287">
            <v>7796</v>
          </cell>
          <cell r="B287" t="str">
            <v>ADMIN SUPPT</v>
          </cell>
          <cell r="C287">
            <v>0.5</v>
          </cell>
        </row>
        <row r="288">
          <cell r="A288">
            <v>7798</v>
          </cell>
          <cell r="B288" t="str">
            <v>ADMIN SUPPT</v>
          </cell>
          <cell r="C288">
            <v>9.8437499999999997E-2</v>
          </cell>
        </row>
        <row r="289">
          <cell r="A289">
            <v>7799</v>
          </cell>
          <cell r="B289" t="str">
            <v>ADMIN SUPPT</v>
          </cell>
          <cell r="C289">
            <v>1.9734375</v>
          </cell>
        </row>
        <row r="290">
          <cell r="A290">
            <v>7730</v>
          </cell>
          <cell r="B290" t="str">
            <v>ADMIN SUPPT</v>
          </cell>
          <cell r="C290">
            <v>5.9374999999999997E-2</v>
          </cell>
        </row>
        <row r="291">
          <cell r="A291">
            <v>7770</v>
          </cell>
          <cell r="B291" t="str">
            <v>ADMIN SUPPT</v>
          </cell>
          <cell r="C291">
            <v>0.1484375</v>
          </cell>
        </row>
        <row r="292">
          <cell r="A292">
            <v>7779</v>
          </cell>
          <cell r="B292" t="str">
            <v>ADMIN SUPPT</v>
          </cell>
          <cell r="C292">
            <v>0.45</v>
          </cell>
        </row>
        <row r="293">
          <cell r="A293">
            <v>7783</v>
          </cell>
          <cell r="B293" t="str">
            <v>ADMIN SUPPT</v>
          </cell>
          <cell r="C293">
            <v>0.47499999999999998</v>
          </cell>
        </row>
        <row r="294">
          <cell r="A294">
            <v>7785</v>
          </cell>
          <cell r="B294" t="str">
            <v>ADMIN SUPPT</v>
          </cell>
          <cell r="C294">
            <v>0.765625</v>
          </cell>
        </row>
        <row r="295">
          <cell r="A295">
            <v>7787</v>
          </cell>
          <cell r="B295" t="str">
            <v>ADMIN SUPPT</v>
          </cell>
          <cell r="C295">
            <v>0.25156250000000002</v>
          </cell>
        </row>
        <row r="296">
          <cell r="A296">
            <v>7795</v>
          </cell>
          <cell r="B296" t="str">
            <v>ADMIN SUPPT</v>
          </cell>
          <cell r="C296">
            <v>0.6</v>
          </cell>
        </row>
        <row r="297">
          <cell r="A297">
            <v>7766</v>
          </cell>
          <cell r="B297" t="str">
            <v>ADMIN SUPPT</v>
          </cell>
          <cell r="C297">
            <v>1.015625</v>
          </cell>
        </row>
        <row r="298">
          <cell r="A298">
            <v>7767</v>
          </cell>
          <cell r="B298" t="str">
            <v>ADMIN SUPPT</v>
          </cell>
          <cell r="C298">
            <v>1</v>
          </cell>
        </row>
        <row r="299">
          <cell r="A299">
            <v>7771</v>
          </cell>
          <cell r="B299" t="str">
            <v>ADMIN SUPPT</v>
          </cell>
          <cell r="C299">
            <v>0.2890625</v>
          </cell>
        </row>
        <row r="300">
          <cell r="A300">
            <v>7773</v>
          </cell>
          <cell r="B300" t="str">
            <v>ADMIN SUPPT</v>
          </cell>
          <cell r="C300">
            <v>0.05</v>
          </cell>
        </row>
        <row r="301">
          <cell r="A301">
            <v>7777</v>
          </cell>
          <cell r="B301" t="str">
            <v>ADMIN SUPPT</v>
          </cell>
          <cell r="C301">
            <v>0.10625</v>
          </cell>
        </row>
        <row r="302">
          <cell r="A302">
            <v>7779</v>
          </cell>
          <cell r="B302" t="str">
            <v>ADMIN SUPPT</v>
          </cell>
          <cell r="C302">
            <v>0.05</v>
          </cell>
        </row>
        <row r="303">
          <cell r="A303">
            <v>7780</v>
          </cell>
          <cell r="B303" t="str">
            <v>ADMIN SUPPT</v>
          </cell>
          <cell r="C303">
            <v>0.86562499999999998</v>
          </cell>
        </row>
        <row r="304">
          <cell r="A304">
            <v>7781</v>
          </cell>
          <cell r="B304" t="str">
            <v>ADMIN SUPPT</v>
          </cell>
          <cell r="C304">
            <v>1.9609375</v>
          </cell>
        </row>
        <row r="305">
          <cell r="A305">
            <v>7782</v>
          </cell>
          <cell r="B305" t="str">
            <v>ADMIN SUPPT</v>
          </cell>
          <cell r="C305">
            <v>1.7609375</v>
          </cell>
        </row>
        <row r="306">
          <cell r="A306">
            <v>7783</v>
          </cell>
          <cell r="B306" t="str">
            <v>ADMIN SUPPT</v>
          </cell>
          <cell r="C306">
            <v>1.465625</v>
          </cell>
        </row>
        <row r="307">
          <cell r="A307">
            <v>7784</v>
          </cell>
          <cell r="B307" t="str">
            <v>ADMIN SUPPT</v>
          </cell>
          <cell r="C307">
            <v>1.0078125</v>
          </cell>
        </row>
        <row r="308">
          <cell r="A308">
            <v>7785</v>
          </cell>
          <cell r="B308" t="str">
            <v>ADMIN SUPPT</v>
          </cell>
          <cell r="C308">
            <v>1.0234375</v>
          </cell>
        </row>
        <row r="309">
          <cell r="A309">
            <v>7774</v>
          </cell>
          <cell r="B309" t="str">
            <v>ADMIN SUPPT</v>
          </cell>
          <cell r="C309">
            <v>6.2500000000000003E-3</v>
          </cell>
        </row>
        <row r="310">
          <cell r="A310">
            <v>7777</v>
          </cell>
          <cell r="B310" t="str">
            <v>ADMIN SUPPT</v>
          </cell>
          <cell r="C310">
            <v>8.7499999999999994E-2</v>
          </cell>
        </row>
        <row r="311">
          <cell r="A311">
            <v>7779</v>
          </cell>
          <cell r="B311" t="str">
            <v>ADMIN SUPPT</v>
          </cell>
          <cell r="C311">
            <v>1.2500000000000001E-2</v>
          </cell>
        </row>
        <row r="312">
          <cell r="A312">
            <v>7780</v>
          </cell>
          <cell r="B312" t="str">
            <v>ADMIN SUPPT</v>
          </cell>
          <cell r="C312">
            <v>1</v>
          </cell>
        </row>
        <row r="313">
          <cell r="A313">
            <v>7783</v>
          </cell>
          <cell r="B313" t="str">
            <v>ADMIN SUPPT</v>
          </cell>
          <cell r="C313">
            <v>0.68125000000000002</v>
          </cell>
        </row>
        <row r="314">
          <cell r="A314">
            <v>7787</v>
          </cell>
          <cell r="B314" t="str">
            <v>ADMIN SUPPT</v>
          </cell>
          <cell r="C314">
            <v>0.1875</v>
          </cell>
        </row>
        <row r="315">
          <cell r="A315">
            <v>7791</v>
          </cell>
          <cell r="B315" t="str">
            <v>ADMIN SUPPT</v>
          </cell>
          <cell r="C315">
            <v>2.5000000000000001E-2</v>
          </cell>
        </row>
        <row r="316">
          <cell r="A316">
            <v>7774</v>
          </cell>
          <cell r="B316" t="str">
            <v>ADMIN SUPPT</v>
          </cell>
          <cell r="C316">
            <v>0.9453125</v>
          </cell>
        </row>
        <row r="317">
          <cell r="A317">
            <v>7733</v>
          </cell>
          <cell r="B317" t="str">
            <v>ADMIN SUPPT</v>
          </cell>
          <cell r="C317">
            <v>0.95</v>
          </cell>
        </row>
        <row r="318">
          <cell r="A318">
            <v>7734</v>
          </cell>
          <cell r="B318" t="str">
            <v>ADMIN SUPPT</v>
          </cell>
          <cell r="C318">
            <v>0.05</v>
          </cell>
        </row>
        <row r="319">
          <cell r="A319">
            <v>7733</v>
          </cell>
          <cell r="B319" t="str">
            <v>ADMIN SUPPT</v>
          </cell>
          <cell r="C319">
            <v>1</v>
          </cell>
        </row>
        <row r="320">
          <cell r="A320">
            <v>7781</v>
          </cell>
          <cell r="B320" t="str">
            <v>ADMIN SUPPT</v>
          </cell>
          <cell r="C320">
            <v>1.0406249999999999</v>
          </cell>
        </row>
        <row r="321">
          <cell r="A321">
            <v>7767</v>
          </cell>
          <cell r="B321" t="str">
            <v>ADMIN SUPPT</v>
          </cell>
          <cell r="C321">
            <v>1.75</v>
          </cell>
        </row>
        <row r="322">
          <cell r="A322">
            <v>7779</v>
          </cell>
          <cell r="B322" t="str">
            <v>ADMIN SUPPT</v>
          </cell>
          <cell r="C322">
            <v>0.80781250000000004</v>
          </cell>
        </row>
        <row r="323">
          <cell r="A323">
            <v>7780</v>
          </cell>
          <cell r="B323" t="str">
            <v>ADMIN SUPPT</v>
          </cell>
          <cell r="C323">
            <v>7.4562499999999998</v>
          </cell>
        </row>
        <row r="324">
          <cell r="A324">
            <v>7781</v>
          </cell>
          <cell r="B324" t="str">
            <v>ADMIN SUPPT</v>
          </cell>
          <cell r="C324">
            <v>3.7015625000000001</v>
          </cell>
        </row>
        <row r="325">
          <cell r="A325">
            <v>7782</v>
          </cell>
          <cell r="B325" t="str">
            <v>ADMIN SUPPT</v>
          </cell>
          <cell r="C325">
            <v>1.9984375000000001</v>
          </cell>
        </row>
        <row r="326">
          <cell r="A326">
            <v>7783</v>
          </cell>
          <cell r="B326" t="str">
            <v>ADMIN SUPPT</v>
          </cell>
          <cell r="C326">
            <v>10.340624999999999</v>
          </cell>
        </row>
        <row r="327">
          <cell r="A327">
            <v>7784</v>
          </cell>
          <cell r="B327" t="str">
            <v>ADMIN SUPPT</v>
          </cell>
          <cell r="C327">
            <v>1.7078125</v>
          </cell>
        </row>
        <row r="328">
          <cell r="A328">
            <v>7785</v>
          </cell>
          <cell r="B328" t="str">
            <v>ADMIN SUPPT</v>
          </cell>
          <cell r="C328">
            <v>1.996875</v>
          </cell>
        </row>
        <row r="329">
          <cell r="A329">
            <v>7790</v>
          </cell>
          <cell r="B329" t="str">
            <v>ADMIN SUPPT</v>
          </cell>
          <cell r="C329">
            <v>1.9484375</v>
          </cell>
        </row>
        <row r="330">
          <cell r="A330">
            <v>7795</v>
          </cell>
          <cell r="B330" t="str">
            <v>ADMIN SUPPT</v>
          </cell>
          <cell r="C330">
            <v>0.13750000000000001</v>
          </cell>
        </row>
        <row r="331">
          <cell r="A331">
            <v>7780</v>
          </cell>
          <cell r="B331" t="str">
            <v>ADMIN SUPPT</v>
          </cell>
          <cell r="C331">
            <v>1.003125</v>
          </cell>
        </row>
        <row r="332">
          <cell r="A332">
            <v>7783</v>
          </cell>
          <cell r="B332" t="str">
            <v>ADMIN SUPPT</v>
          </cell>
          <cell r="C332">
            <v>1.0046875</v>
          </cell>
        </row>
        <row r="333">
          <cell r="A333">
            <v>7785</v>
          </cell>
          <cell r="B333" t="str">
            <v>ADMIN SUPPT</v>
          </cell>
          <cell r="C333">
            <v>1.028125</v>
          </cell>
        </row>
        <row r="334">
          <cell r="A334">
            <v>7730</v>
          </cell>
          <cell r="B334" t="str">
            <v>ADMIN SUPPT</v>
          </cell>
          <cell r="C334">
            <v>0.1140625</v>
          </cell>
        </row>
        <row r="335">
          <cell r="A335">
            <v>7767</v>
          </cell>
          <cell r="B335" t="str">
            <v>ADMIN SUPPT</v>
          </cell>
          <cell r="C335">
            <v>2.1874999999999999E-2</v>
          </cell>
        </row>
        <row r="336">
          <cell r="A336">
            <v>7781</v>
          </cell>
          <cell r="B336" t="str">
            <v>ADMIN SUPPT</v>
          </cell>
          <cell r="C336">
            <v>0.35312500000000002</v>
          </cell>
        </row>
        <row r="337">
          <cell r="A337">
            <v>7783</v>
          </cell>
          <cell r="B337" t="str">
            <v>ADMIN SUPPT</v>
          </cell>
          <cell r="C337">
            <v>5.1562499999999997E-2</v>
          </cell>
        </row>
        <row r="338">
          <cell r="A338">
            <v>7777</v>
          </cell>
          <cell r="B338" t="str">
            <v>ADMIN SUPPT</v>
          </cell>
          <cell r="C338">
            <v>0.25</v>
          </cell>
        </row>
        <row r="339">
          <cell r="A339">
            <v>7783</v>
          </cell>
          <cell r="B339" t="str">
            <v>ADMIN SUPPT</v>
          </cell>
          <cell r="C339">
            <v>0.75312500000000004</v>
          </cell>
        </row>
        <row r="340">
          <cell r="A340">
            <v>7790</v>
          </cell>
          <cell r="B340" t="str">
            <v>ADMIN SUPPT</v>
          </cell>
          <cell r="C340">
            <v>1</v>
          </cell>
        </row>
        <row r="341">
          <cell r="A341">
            <v>7783</v>
          </cell>
          <cell r="B341" t="str">
            <v>ADMIN SUPPT</v>
          </cell>
          <cell r="C341">
            <v>1</v>
          </cell>
        </row>
        <row r="342">
          <cell r="A342">
            <v>7766</v>
          </cell>
          <cell r="B342" t="str">
            <v>ADMIN SUPPT</v>
          </cell>
          <cell r="C342">
            <v>0.1</v>
          </cell>
        </row>
        <row r="343">
          <cell r="A343">
            <v>7771</v>
          </cell>
          <cell r="B343" t="str">
            <v>ADMIN SUPPT</v>
          </cell>
          <cell r="C343">
            <v>0.05</v>
          </cell>
        </row>
        <row r="344">
          <cell r="A344">
            <v>7781</v>
          </cell>
          <cell r="B344" t="str">
            <v>ADMIN SUPPT</v>
          </cell>
          <cell r="C344">
            <v>1</v>
          </cell>
        </row>
        <row r="345">
          <cell r="A345">
            <v>7782</v>
          </cell>
          <cell r="B345" t="str">
            <v>ADMIN SUPPT</v>
          </cell>
          <cell r="C345">
            <v>0.74687499999999996</v>
          </cell>
        </row>
        <row r="346">
          <cell r="A346">
            <v>7784</v>
          </cell>
          <cell r="B346" t="str">
            <v>ADMIN SUPPT</v>
          </cell>
          <cell r="C346">
            <v>1</v>
          </cell>
        </row>
        <row r="347">
          <cell r="A347">
            <v>7790</v>
          </cell>
          <cell r="B347" t="str">
            <v>ADMIN SUPPT</v>
          </cell>
          <cell r="C347">
            <v>0.1</v>
          </cell>
        </row>
        <row r="348">
          <cell r="A348">
            <v>7777</v>
          </cell>
          <cell r="B348" t="str">
            <v>ADMIN SUPPT</v>
          </cell>
          <cell r="C348">
            <v>0.1028125</v>
          </cell>
        </row>
        <row r="349">
          <cell r="A349">
            <v>7781</v>
          </cell>
          <cell r="B349" t="str">
            <v>ADMIN SUPPT</v>
          </cell>
          <cell r="C349">
            <v>0.1028125</v>
          </cell>
        </row>
        <row r="350">
          <cell r="A350">
            <v>7783</v>
          </cell>
          <cell r="B350" t="str">
            <v>ADMIN SUPPT</v>
          </cell>
          <cell r="C350">
            <v>1.0365625000000001</v>
          </cell>
        </row>
        <row r="351">
          <cell r="A351">
            <v>7768</v>
          </cell>
          <cell r="B351" t="str">
            <v>ADMIN SUPPT</v>
          </cell>
          <cell r="C351">
            <v>0.8</v>
          </cell>
        </row>
        <row r="352">
          <cell r="A352">
            <v>7785</v>
          </cell>
          <cell r="B352" t="str">
            <v>ADMIN SUPPT</v>
          </cell>
          <cell r="C352">
            <v>0.90937500000000004</v>
          </cell>
        </row>
        <row r="353">
          <cell r="A353">
            <v>7730</v>
          </cell>
          <cell r="B353" t="str">
            <v>ADMIN SUPPT</v>
          </cell>
          <cell r="C353">
            <v>1.425</v>
          </cell>
        </row>
        <row r="354">
          <cell r="A354">
            <v>7732</v>
          </cell>
          <cell r="B354" t="str">
            <v>ADMIN SUPPT</v>
          </cell>
          <cell r="C354">
            <v>0.57499999999999996</v>
          </cell>
        </row>
        <row r="355">
          <cell r="A355">
            <v>7785</v>
          </cell>
          <cell r="B355" t="str">
            <v>ADMIN SUPPT</v>
          </cell>
          <cell r="C355">
            <v>0.22812499999999999</v>
          </cell>
        </row>
        <row r="356">
          <cell r="A356">
            <v>7730</v>
          </cell>
          <cell r="B356" t="str">
            <v>ADMIN SUPPT</v>
          </cell>
          <cell r="C356">
            <v>1</v>
          </cell>
        </row>
        <row r="357">
          <cell r="A357">
            <v>7768</v>
          </cell>
          <cell r="B357" t="str">
            <v>ADMIN SUPPT</v>
          </cell>
          <cell r="C357">
            <v>2.5000000000000001E-2</v>
          </cell>
        </row>
        <row r="358">
          <cell r="A358">
            <v>7774</v>
          </cell>
          <cell r="B358" t="str">
            <v>ADMIN SUPPT</v>
          </cell>
          <cell r="C358">
            <v>2.5000000000000001E-2</v>
          </cell>
        </row>
        <row r="359">
          <cell r="A359">
            <v>7777</v>
          </cell>
          <cell r="B359" t="str">
            <v>ADMIN SUPPT</v>
          </cell>
          <cell r="C359">
            <v>2.5000000000000001E-2</v>
          </cell>
        </row>
        <row r="360">
          <cell r="A360">
            <v>7778</v>
          </cell>
          <cell r="B360" t="str">
            <v>ADMIN SUPPT</v>
          </cell>
          <cell r="C360">
            <v>1.2500000000000001E-2</v>
          </cell>
        </row>
        <row r="361">
          <cell r="A361">
            <v>7779</v>
          </cell>
          <cell r="B361" t="str">
            <v>ADMIN SUPPT</v>
          </cell>
          <cell r="C361">
            <v>0.05</v>
          </cell>
        </row>
        <row r="362">
          <cell r="A362">
            <v>7783</v>
          </cell>
          <cell r="B362" t="str">
            <v>ADMIN SUPPT</v>
          </cell>
          <cell r="C362">
            <v>0.78749999999999998</v>
          </cell>
        </row>
        <row r="363">
          <cell r="A363">
            <v>7787</v>
          </cell>
          <cell r="B363" t="str">
            <v>ADMIN SUPPT</v>
          </cell>
          <cell r="C363">
            <v>3.7499999999999999E-2</v>
          </cell>
        </row>
        <row r="364">
          <cell r="A364">
            <v>7791</v>
          </cell>
          <cell r="B364" t="str">
            <v>ADMIN SUPPT</v>
          </cell>
          <cell r="C364">
            <v>1.8749999999999999E-2</v>
          </cell>
        </row>
        <row r="365">
          <cell r="A365">
            <v>7795</v>
          </cell>
          <cell r="B365" t="str">
            <v>ADMIN SUPPT</v>
          </cell>
          <cell r="C365">
            <v>1.8749999999999999E-2</v>
          </cell>
        </row>
        <row r="366">
          <cell r="A366">
            <v>7777</v>
          </cell>
          <cell r="B366" t="str">
            <v>ADMIN SUPPT</v>
          </cell>
          <cell r="C366">
            <v>6.25E-2</v>
          </cell>
        </row>
        <row r="367">
          <cell r="A367">
            <v>7780</v>
          </cell>
          <cell r="B367" t="str">
            <v>ADMIN SUPPT</v>
          </cell>
          <cell r="C367">
            <v>0.98750000000000004</v>
          </cell>
        </row>
        <row r="368">
          <cell r="A368">
            <v>7781</v>
          </cell>
          <cell r="B368" t="str">
            <v>ADMIN SUPPT</v>
          </cell>
          <cell r="C368">
            <v>1.0109375</v>
          </cell>
        </row>
        <row r="369">
          <cell r="A369">
            <v>7783</v>
          </cell>
          <cell r="B369" t="str">
            <v>ADMIN SUPPT</v>
          </cell>
          <cell r="C369">
            <v>1.875</v>
          </cell>
        </row>
        <row r="370">
          <cell r="A370">
            <v>7785</v>
          </cell>
          <cell r="B370" t="str">
            <v>ADMIN SUPPT</v>
          </cell>
          <cell r="C370">
            <v>1</v>
          </cell>
        </row>
        <row r="371">
          <cell r="A371">
            <v>7787</v>
          </cell>
          <cell r="B371" t="str">
            <v>ADMIN SUPPT</v>
          </cell>
          <cell r="C371">
            <v>6.25E-2</v>
          </cell>
        </row>
        <row r="372">
          <cell r="A372">
            <v>7780</v>
          </cell>
          <cell r="B372" t="str">
            <v>ADMIN SUPPT</v>
          </cell>
          <cell r="C372">
            <v>1.828125</v>
          </cell>
        </row>
        <row r="373">
          <cell r="A373">
            <v>7784</v>
          </cell>
          <cell r="B373" t="str">
            <v>ADMIN SUPPT</v>
          </cell>
          <cell r="C373">
            <v>0.9375</v>
          </cell>
        </row>
        <row r="374">
          <cell r="A374">
            <v>7785</v>
          </cell>
          <cell r="B374" t="str">
            <v>ADMIN SUPPT</v>
          </cell>
          <cell r="C374">
            <v>0.87812500000000004</v>
          </cell>
        </row>
        <row r="375">
          <cell r="A375">
            <v>7794</v>
          </cell>
          <cell r="B375" t="str">
            <v>ADMIN SUPPT</v>
          </cell>
          <cell r="C375">
            <v>0.125</v>
          </cell>
        </row>
        <row r="376">
          <cell r="A376">
            <v>7799</v>
          </cell>
          <cell r="B376" t="str">
            <v>ADMIN SUPPT</v>
          </cell>
          <cell r="C376">
            <v>6.25E-2</v>
          </cell>
        </row>
        <row r="377">
          <cell r="A377">
            <v>7774</v>
          </cell>
          <cell r="B377" t="str">
            <v>ADMIN SUPPT</v>
          </cell>
          <cell r="C377">
            <v>0.99843749999999998</v>
          </cell>
        </row>
        <row r="378">
          <cell r="A378">
            <v>7777</v>
          </cell>
          <cell r="B378" t="str">
            <v>ADMIN SUPPT</v>
          </cell>
          <cell r="C378">
            <v>3.7499999999999999E-2</v>
          </cell>
        </row>
        <row r="379">
          <cell r="A379">
            <v>7779</v>
          </cell>
          <cell r="B379" t="str">
            <v>ADMIN SUPPT</v>
          </cell>
          <cell r="C379">
            <v>1.0578125</v>
          </cell>
        </row>
        <row r="380">
          <cell r="A380">
            <v>7783</v>
          </cell>
          <cell r="B380" t="str">
            <v>ADMIN SUPPT</v>
          </cell>
          <cell r="C380">
            <v>0.921875</v>
          </cell>
        </row>
        <row r="381">
          <cell r="A381">
            <v>7787</v>
          </cell>
          <cell r="B381" t="str">
            <v>ADMIN SUPPT</v>
          </cell>
          <cell r="C381">
            <v>1.04375</v>
          </cell>
        </row>
        <row r="382">
          <cell r="A382">
            <v>7795</v>
          </cell>
          <cell r="B382" t="str">
            <v>ADMIN SUPPT</v>
          </cell>
          <cell r="C382">
            <v>6.2500000000000003E-3</v>
          </cell>
        </row>
        <row r="383">
          <cell r="A383">
            <v>7734</v>
          </cell>
          <cell r="B383" t="str">
            <v>ADMIN SUPPT</v>
          </cell>
          <cell r="C383">
            <v>4</v>
          </cell>
        </row>
        <row r="384">
          <cell r="A384">
            <v>7765</v>
          </cell>
          <cell r="B384" t="str">
            <v>ADMIN SUPPT</v>
          </cell>
          <cell r="C384">
            <v>1.8062499999999999</v>
          </cell>
        </row>
        <row r="385">
          <cell r="A385">
            <v>7766</v>
          </cell>
          <cell r="B385" t="str">
            <v>ADMIN SUPPT</v>
          </cell>
          <cell r="C385">
            <v>1.5093749999999999</v>
          </cell>
        </row>
        <row r="386">
          <cell r="A386">
            <v>7767</v>
          </cell>
          <cell r="B386" t="str">
            <v>ADMIN SUPPT</v>
          </cell>
          <cell r="C386">
            <v>0.9921875</v>
          </cell>
        </row>
        <row r="387">
          <cell r="A387">
            <v>7771</v>
          </cell>
          <cell r="B387" t="str">
            <v>ADMIN SUPPT</v>
          </cell>
          <cell r="C387">
            <v>0.25</v>
          </cell>
        </row>
        <row r="388">
          <cell r="A388">
            <v>7777</v>
          </cell>
          <cell r="B388" t="str">
            <v>ADMIN SUPPT</v>
          </cell>
          <cell r="C388">
            <v>0.21875</v>
          </cell>
        </row>
        <row r="389">
          <cell r="A389">
            <v>7779</v>
          </cell>
          <cell r="B389" t="str">
            <v>ADMIN SUPPT</v>
          </cell>
          <cell r="C389">
            <v>2.0078125</v>
          </cell>
        </row>
        <row r="390">
          <cell r="A390">
            <v>7780</v>
          </cell>
          <cell r="B390" t="str">
            <v>ADMIN SUPPT</v>
          </cell>
          <cell r="C390">
            <v>4.0062499999999996</v>
          </cell>
        </row>
        <row r="391">
          <cell r="A391">
            <v>7781</v>
          </cell>
          <cell r="B391" t="str">
            <v>ADMIN SUPPT</v>
          </cell>
          <cell r="C391">
            <v>2.8624999999999998</v>
          </cell>
        </row>
        <row r="392">
          <cell r="A392">
            <v>7782</v>
          </cell>
          <cell r="B392" t="str">
            <v>ADMIN SUPPT</v>
          </cell>
          <cell r="C392">
            <v>2.0140625000000001</v>
          </cell>
        </row>
        <row r="393">
          <cell r="A393">
            <v>7783</v>
          </cell>
          <cell r="B393" t="str">
            <v>ADMIN SUPPT</v>
          </cell>
          <cell r="C393">
            <v>6.9234375000000004</v>
          </cell>
        </row>
        <row r="394">
          <cell r="A394">
            <v>7784</v>
          </cell>
          <cell r="B394" t="str">
            <v>ADMIN SUPPT</v>
          </cell>
          <cell r="C394">
            <v>0.94062500000000004</v>
          </cell>
        </row>
        <row r="395">
          <cell r="A395">
            <v>7785</v>
          </cell>
          <cell r="B395" t="str">
            <v>ADMIN SUPPT</v>
          </cell>
          <cell r="C395">
            <v>2.4900624999999996</v>
          </cell>
        </row>
        <row r="396">
          <cell r="A396">
            <v>7787</v>
          </cell>
          <cell r="B396" t="str">
            <v>ADMIN SUPPT</v>
          </cell>
          <cell r="C396">
            <v>0.88749999999999996</v>
          </cell>
        </row>
        <row r="397">
          <cell r="A397">
            <v>7790</v>
          </cell>
          <cell r="B397" t="str">
            <v>ADMIN SUPPT</v>
          </cell>
          <cell r="C397">
            <v>1.9906250000000001</v>
          </cell>
        </row>
        <row r="398">
          <cell r="A398">
            <v>7791</v>
          </cell>
          <cell r="B398" t="str">
            <v>ADMIN SUPPT</v>
          </cell>
          <cell r="C398">
            <v>1.4546874999999999</v>
          </cell>
        </row>
        <row r="399">
          <cell r="A399">
            <v>7794</v>
          </cell>
          <cell r="B399" t="str">
            <v>ADMIN SUPPT</v>
          </cell>
          <cell r="C399">
            <v>0.25</v>
          </cell>
        </row>
        <row r="400">
          <cell r="A400">
            <v>7795</v>
          </cell>
          <cell r="B400" t="str">
            <v>ADMIN SUPPT</v>
          </cell>
          <cell r="C400">
            <v>0.80406250000000001</v>
          </cell>
        </row>
        <row r="401">
          <cell r="A401">
            <v>7796</v>
          </cell>
          <cell r="B401" t="str">
            <v>ADMIN SUPPT</v>
          </cell>
          <cell r="C401">
            <v>0.41718749999999999</v>
          </cell>
        </row>
        <row r="402">
          <cell r="A402">
            <v>7799</v>
          </cell>
          <cell r="B402" t="str">
            <v>ADMIN SUPPT</v>
          </cell>
          <cell r="C402">
            <v>0.125</v>
          </cell>
        </row>
        <row r="403">
          <cell r="A403">
            <v>7733</v>
          </cell>
          <cell r="B403" t="str">
            <v>ADMIN SUPPT</v>
          </cell>
          <cell r="C403">
            <v>1</v>
          </cell>
        </row>
        <row r="404">
          <cell r="A404">
            <v>7767</v>
          </cell>
          <cell r="B404" t="str">
            <v>ADMIN SUPPT</v>
          </cell>
          <cell r="C404">
            <v>0.70781249999999996</v>
          </cell>
        </row>
        <row r="405">
          <cell r="A405">
            <v>7768</v>
          </cell>
          <cell r="B405" t="str">
            <v>ADMIN SUPPT</v>
          </cell>
          <cell r="C405">
            <v>0.83437499999999998</v>
          </cell>
        </row>
        <row r="406">
          <cell r="A406">
            <v>7769</v>
          </cell>
          <cell r="B406" t="str">
            <v>ADMIN SUPPT</v>
          </cell>
          <cell r="C406">
            <v>0.3203125</v>
          </cell>
        </row>
        <row r="407">
          <cell r="A407">
            <v>7777</v>
          </cell>
          <cell r="B407" t="str">
            <v>ADMIN SUPPT</v>
          </cell>
          <cell r="C407">
            <v>0.1875</v>
          </cell>
        </row>
        <row r="408">
          <cell r="A408">
            <v>7778</v>
          </cell>
          <cell r="B408" t="str">
            <v>ADMIN SUPPT</v>
          </cell>
          <cell r="C408">
            <v>0.2421875</v>
          </cell>
        </row>
        <row r="409">
          <cell r="A409">
            <v>7783</v>
          </cell>
          <cell r="B409" t="str">
            <v>ADMIN SUPPT</v>
          </cell>
          <cell r="C409">
            <v>0.81562500000000004</v>
          </cell>
        </row>
        <row r="410">
          <cell r="A410">
            <v>7730</v>
          </cell>
          <cell r="B410" t="str">
            <v>MED SUPPT</v>
          </cell>
          <cell r="C410">
            <v>1.5625E-2</v>
          </cell>
        </row>
        <row r="411">
          <cell r="A411">
            <v>7774</v>
          </cell>
          <cell r="B411" t="str">
            <v>MED SUPPT</v>
          </cell>
          <cell r="C411">
            <v>1.3265625000000001</v>
          </cell>
        </row>
        <row r="412">
          <cell r="A412">
            <v>7778</v>
          </cell>
          <cell r="B412" t="str">
            <v>MED SUPPT</v>
          </cell>
          <cell r="C412">
            <v>0.890625</v>
          </cell>
        </row>
        <row r="413">
          <cell r="A413">
            <v>7780</v>
          </cell>
          <cell r="B413" t="str">
            <v>MED SUPPT</v>
          </cell>
          <cell r="C413">
            <v>7.4959375000000001</v>
          </cell>
        </row>
        <row r="414">
          <cell r="A414">
            <v>7781</v>
          </cell>
          <cell r="B414" t="str">
            <v>MED SUPPT</v>
          </cell>
          <cell r="C414">
            <v>0.37187500000000001</v>
          </cell>
        </row>
        <row r="415">
          <cell r="A415">
            <v>7783</v>
          </cell>
          <cell r="B415" t="str">
            <v>MED SUPPT</v>
          </cell>
          <cell r="C415">
            <v>9.1086874999999985</v>
          </cell>
        </row>
        <row r="416">
          <cell r="A416">
            <v>7785</v>
          </cell>
          <cell r="B416" t="str">
            <v>MED SUPPT</v>
          </cell>
          <cell r="C416">
            <v>1.8625</v>
          </cell>
        </row>
        <row r="417">
          <cell r="A417">
            <v>7791</v>
          </cell>
          <cell r="B417" t="str">
            <v>MED SUPPT</v>
          </cell>
          <cell r="C417">
            <v>7.8125E-2</v>
          </cell>
        </row>
        <row r="418">
          <cell r="A418">
            <v>7780</v>
          </cell>
          <cell r="B418" t="str">
            <v>MED SUPPT</v>
          </cell>
          <cell r="C418">
            <v>0.49843749999999998</v>
          </cell>
        </row>
        <row r="419">
          <cell r="A419">
            <v>7783</v>
          </cell>
          <cell r="B419" t="str">
            <v>MED SUPPT</v>
          </cell>
          <cell r="C419">
            <v>0.91562500000000002</v>
          </cell>
        </row>
        <row r="420">
          <cell r="A420">
            <v>7766</v>
          </cell>
          <cell r="B420" t="str">
            <v>ADMIN SUPPT</v>
          </cell>
          <cell r="C420">
            <v>0.05</v>
          </cell>
        </row>
        <row r="421">
          <cell r="A421">
            <v>7771</v>
          </cell>
          <cell r="B421" t="str">
            <v>ADMIN SUPPT</v>
          </cell>
          <cell r="C421">
            <v>0.1</v>
          </cell>
        </row>
        <row r="422">
          <cell r="A422">
            <v>7773</v>
          </cell>
          <cell r="B422" t="str">
            <v>ADMIN SUPPT</v>
          </cell>
          <cell r="C422">
            <v>0.15</v>
          </cell>
        </row>
        <row r="423">
          <cell r="A423">
            <v>7775</v>
          </cell>
          <cell r="B423" t="str">
            <v>ADMIN SUPPT</v>
          </cell>
          <cell r="C423">
            <v>0.05</v>
          </cell>
        </row>
        <row r="424">
          <cell r="A424">
            <v>7777</v>
          </cell>
          <cell r="B424" t="str">
            <v>ADMIN SUPPT</v>
          </cell>
          <cell r="C424">
            <v>0.05</v>
          </cell>
        </row>
        <row r="425">
          <cell r="A425">
            <v>7780</v>
          </cell>
          <cell r="B425" t="str">
            <v>ADMIN SUPPT</v>
          </cell>
          <cell r="C425">
            <v>0.125</v>
          </cell>
        </row>
        <row r="426">
          <cell r="A426">
            <v>7782</v>
          </cell>
          <cell r="B426" t="str">
            <v>ADMIN SUPPT</v>
          </cell>
          <cell r="C426">
            <v>0.4</v>
          </cell>
        </row>
        <row r="427">
          <cell r="A427">
            <v>7783</v>
          </cell>
          <cell r="B427" t="str">
            <v>ADMIN SUPPT</v>
          </cell>
          <cell r="C427">
            <v>0.85</v>
          </cell>
        </row>
        <row r="428">
          <cell r="A428">
            <v>7787</v>
          </cell>
          <cell r="B428" t="str">
            <v>ADMIN SUPPT</v>
          </cell>
          <cell r="C428">
            <v>0.05</v>
          </cell>
        </row>
        <row r="429">
          <cell r="A429">
            <v>7790</v>
          </cell>
          <cell r="B429" t="str">
            <v>ADMIN SUPPT</v>
          </cell>
          <cell r="C429">
            <v>0.125</v>
          </cell>
        </row>
        <row r="430">
          <cell r="A430">
            <v>7795</v>
          </cell>
          <cell r="B430" t="str">
            <v>ADMIN SUPPT</v>
          </cell>
          <cell r="C430">
            <v>0.05</v>
          </cell>
        </row>
        <row r="431">
          <cell r="A431">
            <v>7733</v>
          </cell>
          <cell r="B431" t="str">
            <v>ADMIN SUPPT</v>
          </cell>
          <cell r="C431">
            <v>1</v>
          </cell>
        </row>
        <row r="432">
          <cell r="A432">
            <v>7781</v>
          </cell>
          <cell r="B432" t="str">
            <v>ADMIN SUPPT</v>
          </cell>
          <cell r="C432">
            <v>2.1703125000000001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AULTS"/>
      <sheetName val="Enumclaw"/>
      <sheetName val="Consolidated Reports"/>
      <sheetName val="Sheet1"/>
      <sheetName val="Hyperion Transfer 5.5"/>
      <sheetName val="Other Statistics"/>
    </sheetNames>
    <sheetDataSet>
      <sheetData sheetId="0">
        <row r="16">
          <cell r="B1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06 worksheet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Sheet2"/>
      <sheetName val="RebateUpdate"/>
      <sheetName val="Corrections"/>
      <sheetName val="fac"/>
      <sheetName val="factable"/>
      <sheetName val="SummaryFundTransfer"/>
      <sheetName val="SummaryByFacility"/>
      <sheetName val="SummaryByArea"/>
      <sheetName val="EFT"/>
      <sheetName val="Sheet1"/>
      <sheetName val="Sheet3"/>
      <sheetName val="Opp Pivot"/>
      <sheetName val="Opportunities"/>
      <sheetName val="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Account</v>
          </cell>
          <cell r="B1" t="str">
            <v>FacilityName</v>
          </cell>
          <cell r="C1" t="str">
            <v>MBO</v>
          </cell>
          <cell r="D1" t="str">
            <v>ROC</v>
          </cell>
          <cell r="E1" t="str">
            <v>AltName1</v>
          </cell>
          <cell r="F1" t="str">
            <v>AltName2</v>
          </cell>
          <cell r="G1" t="str">
            <v>City</v>
          </cell>
          <cell r="H1" t="str">
            <v>State</v>
          </cell>
          <cell r="I1" t="str">
            <v>Zip</v>
          </cell>
          <cell r="J1" t="str">
            <v>CityStZip</v>
          </cell>
          <cell r="K1" t="str">
            <v>Addr1</v>
          </cell>
          <cell r="L1" t="str">
            <v>Addr2</v>
          </cell>
          <cell r="M1" t="str">
            <v>Phone</v>
          </cell>
          <cell r="N1" t="str">
            <v>Relationship</v>
          </cell>
          <cell r="O1" t="str">
            <v>ClassOfTrade</v>
          </cell>
          <cell r="P1" t="str">
            <v>BusinessType</v>
          </cell>
          <cell r="Q1" t="str">
            <v>DEA</v>
          </cell>
          <cell r="R1" t="str">
            <v>HIN</v>
          </cell>
          <cell r="S1" t="str">
            <v>GLN</v>
          </cell>
          <cell r="T1" t="str">
            <v>MemberSince</v>
          </cell>
          <cell r="U1" t="str">
            <v>RXEffective</v>
          </cell>
          <cell r="V1" t="str">
            <v>RebateRouting</v>
          </cell>
          <cell r="W1" t="str">
            <v>RebateAccount</v>
          </cell>
          <cell r="X1" t="str">
            <v>FacilityGroup</v>
          </cell>
          <cell r="Y1" t="str">
            <v>Status</v>
          </cell>
          <cell r="Z1" t="str">
            <v>ExpireDate</v>
          </cell>
          <cell r="AA1" t="str">
            <v>fkFacilityID</v>
          </cell>
        </row>
        <row r="2">
          <cell r="A2">
            <v>116</v>
          </cell>
          <cell r="B2" t="str">
            <v>Franciscan Oaks Health Care / Denville / NJ</v>
          </cell>
          <cell r="D2">
            <v>1</v>
          </cell>
          <cell r="E2" t="str">
            <v>Franciscan Oaks Health Care (116)</v>
          </cell>
          <cell r="F2" t="str">
            <v>Franciscan Oaks Health Care</v>
          </cell>
          <cell r="G2" t="str">
            <v>Denville</v>
          </cell>
          <cell r="H2" t="str">
            <v>NJ</v>
          </cell>
          <cell r="I2" t="str">
            <v>07834</v>
          </cell>
          <cell r="J2" t="str">
            <v>Denville,  NJ  07834</v>
          </cell>
          <cell r="K2" t="str">
            <v>21 Pocono Road</v>
          </cell>
          <cell r="N2" t="str">
            <v>System Member Of</v>
          </cell>
          <cell r="O2" t="str">
            <v>Long Term Care</v>
          </cell>
          <cell r="P2" t="str">
            <v>Nursing Home w/o Pharmacy</v>
          </cell>
          <cell r="Q2" t="str">
            <v>1100002800284</v>
          </cell>
          <cell r="S2" t="str">
            <v>A3DA53800</v>
          </cell>
          <cell r="T2">
            <v>39539</v>
          </cell>
          <cell r="V2">
            <v>43000261</v>
          </cell>
          <cell r="W2">
            <v>1039441</v>
          </cell>
          <cell r="Y2" t="str">
            <v>Active</v>
          </cell>
          <cell r="Z2">
            <v>2958465</v>
          </cell>
          <cell r="AA2">
            <v>116</v>
          </cell>
        </row>
        <row r="3">
          <cell r="A3">
            <v>279</v>
          </cell>
          <cell r="B3" t="str">
            <v>Saint Clare's Hospital/Boonton / Boonton Township / NJ</v>
          </cell>
          <cell r="D3">
            <v>1</v>
          </cell>
          <cell r="E3" t="str">
            <v>Saint Clare's Hospital/Boonton (279)</v>
          </cell>
          <cell r="F3" t="str">
            <v>Saint Clare's Hospital/Boonton</v>
          </cell>
          <cell r="G3" t="str">
            <v>Boonton Township</v>
          </cell>
          <cell r="H3" t="str">
            <v>NJ</v>
          </cell>
          <cell r="I3" t="str">
            <v>07005-8701</v>
          </cell>
          <cell r="J3" t="str">
            <v>Boonton Township,  NJ  07005-8701</v>
          </cell>
          <cell r="K3" t="str">
            <v>130 Powerville Road</v>
          </cell>
          <cell r="N3" t="str">
            <v>System Member Of</v>
          </cell>
          <cell r="O3" t="str">
            <v>Acute Care</v>
          </cell>
          <cell r="P3" t="str">
            <v>Hospital</v>
          </cell>
          <cell r="Q3" t="str">
            <v>1100004659590</v>
          </cell>
          <cell r="R3" t="str">
            <v>BN4572295</v>
          </cell>
          <cell r="S3" t="str">
            <v>52CNMYQ00</v>
          </cell>
          <cell r="T3">
            <v>39539</v>
          </cell>
          <cell r="U3">
            <v>35977</v>
          </cell>
          <cell r="V3">
            <v>43000261</v>
          </cell>
          <cell r="W3">
            <v>1039134</v>
          </cell>
          <cell r="Y3" t="str">
            <v>Active</v>
          </cell>
          <cell r="Z3">
            <v>2958465</v>
          </cell>
          <cell r="AA3">
            <v>279</v>
          </cell>
        </row>
        <row r="4">
          <cell r="A4">
            <v>280</v>
          </cell>
          <cell r="B4" t="str">
            <v>Saint Clare's Hospital/Denville / Denville / NJ</v>
          </cell>
          <cell r="D4">
            <v>1</v>
          </cell>
          <cell r="E4" t="str">
            <v>Saint Clare's Hospital/Denville (280)</v>
          </cell>
          <cell r="F4" t="str">
            <v>Saint Clare's Hospital/Denville</v>
          </cell>
          <cell r="G4" t="str">
            <v>Denville</v>
          </cell>
          <cell r="H4" t="str">
            <v>NJ</v>
          </cell>
          <cell r="I4" t="str">
            <v>07834-2995</v>
          </cell>
          <cell r="J4" t="str">
            <v>Denville,  NJ  07834-2995</v>
          </cell>
          <cell r="K4" t="str">
            <v>25 Pocono Road</v>
          </cell>
          <cell r="N4" t="str">
            <v>System Member Of</v>
          </cell>
          <cell r="O4" t="str">
            <v>Acute Care</v>
          </cell>
          <cell r="P4" t="str">
            <v>Hospital</v>
          </cell>
          <cell r="Q4" t="str">
            <v>1100005288423</v>
          </cell>
          <cell r="R4" t="str">
            <v>BN4671788</v>
          </cell>
          <cell r="S4" t="str">
            <v>220200600</v>
          </cell>
          <cell r="T4">
            <v>39539</v>
          </cell>
          <cell r="U4">
            <v>35977</v>
          </cell>
          <cell r="V4">
            <v>43000261</v>
          </cell>
          <cell r="W4">
            <v>1039134</v>
          </cell>
          <cell r="Y4" t="str">
            <v>Active</v>
          </cell>
          <cell r="Z4">
            <v>2958465</v>
          </cell>
          <cell r="AA4">
            <v>280</v>
          </cell>
        </row>
        <row r="5">
          <cell r="A5">
            <v>281</v>
          </cell>
          <cell r="B5" t="str">
            <v>Saint Clare's Hospital / Dover / NJ</v>
          </cell>
          <cell r="D5">
            <v>1</v>
          </cell>
          <cell r="E5" t="str">
            <v>Saint Clare's Hospital (281)</v>
          </cell>
          <cell r="F5" t="str">
            <v>Saint Clare's Hospital</v>
          </cell>
          <cell r="G5" t="str">
            <v>Dover</v>
          </cell>
          <cell r="H5" t="str">
            <v>NJ</v>
          </cell>
          <cell r="I5" t="str">
            <v>07801</v>
          </cell>
          <cell r="J5" t="str">
            <v>Dover,  NJ  07801</v>
          </cell>
          <cell r="K5" t="str">
            <v>400 W Blackwell Street</v>
          </cell>
          <cell r="N5" t="str">
            <v>System Member Of</v>
          </cell>
          <cell r="O5" t="str">
            <v>Acute Care</v>
          </cell>
          <cell r="P5" t="str">
            <v>Hospital</v>
          </cell>
          <cell r="Q5" t="str">
            <v>1100004891501</v>
          </cell>
          <cell r="R5" t="str">
            <v>BN4516247</v>
          </cell>
          <cell r="S5" t="str">
            <v>220210700</v>
          </cell>
          <cell r="T5">
            <v>39539</v>
          </cell>
          <cell r="U5">
            <v>35977</v>
          </cell>
          <cell r="V5">
            <v>43000261</v>
          </cell>
          <cell r="W5">
            <v>1039134</v>
          </cell>
          <cell r="Y5" t="str">
            <v>Active</v>
          </cell>
          <cell r="Z5">
            <v>2958465</v>
          </cell>
          <cell r="AA5">
            <v>281</v>
          </cell>
        </row>
        <row r="6">
          <cell r="A6">
            <v>283</v>
          </cell>
          <cell r="B6" t="str">
            <v>Saint Clare's Hospital/Sussex / Sussex / NJ</v>
          </cell>
          <cell r="D6">
            <v>1</v>
          </cell>
          <cell r="E6" t="str">
            <v>Saint Clare's Hospital/Sussex (283)</v>
          </cell>
          <cell r="F6" t="str">
            <v>Saint Clare's Hospital/Sussex</v>
          </cell>
          <cell r="G6" t="str">
            <v>Sussex</v>
          </cell>
          <cell r="H6" t="str">
            <v>NJ</v>
          </cell>
          <cell r="I6" t="str">
            <v>07461-2598</v>
          </cell>
          <cell r="J6" t="str">
            <v>Sussex,  NJ  07461-2598</v>
          </cell>
          <cell r="K6" t="str">
            <v>20 Walnut Street</v>
          </cell>
          <cell r="N6" t="str">
            <v>System Member Of</v>
          </cell>
          <cell r="O6" t="str">
            <v>Acute Care</v>
          </cell>
          <cell r="P6" t="str">
            <v>Hospital</v>
          </cell>
          <cell r="Q6" t="str">
            <v>1100003531507</v>
          </cell>
          <cell r="R6" t="str">
            <v>BN4515966</v>
          </cell>
          <cell r="S6" t="str">
            <v>221200700</v>
          </cell>
          <cell r="T6">
            <v>39539</v>
          </cell>
          <cell r="U6">
            <v>35977</v>
          </cell>
          <cell r="V6">
            <v>43000261</v>
          </cell>
          <cell r="W6">
            <v>1039134</v>
          </cell>
          <cell r="Y6" t="str">
            <v>Active</v>
          </cell>
          <cell r="Z6">
            <v>2958465</v>
          </cell>
          <cell r="AA6">
            <v>283</v>
          </cell>
        </row>
        <row r="7">
          <cell r="A7">
            <v>302</v>
          </cell>
          <cell r="B7" t="str">
            <v>Our Lady of Sorrows Convent / Denville / NJ</v>
          </cell>
          <cell r="D7">
            <v>1</v>
          </cell>
          <cell r="E7" t="str">
            <v>Our Lady of Sorrows Convent (302)</v>
          </cell>
          <cell r="F7" t="str">
            <v>Our Lady of Sorrows Convent</v>
          </cell>
          <cell r="G7" t="str">
            <v>Denville</v>
          </cell>
          <cell r="H7" t="str">
            <v>NJ</v>
          </cell>
          <cell r="I7" t="str">
            <v>07834</v>
          </cell>
          <cell r="J7" t="str">
            <v>Denville,  NJ  07834</v>
          </cell>
          <cell r="K7" t="str">
            <v>9 Pocono Road</v>
          </cell>
          <cell r="N7" t="str">
            <v>System Member Of</v>
          </cell>
          <cell r="O7" t="str">
            <v>Other</v>
          </cell>
          <cell r="P7" t="str">
            <v>Convent</v>
          </cell>
          <cell r="Q7" t="str">
            <v>1100005370234</v>
          </cell>
          <cell r="S7" t="str">
            <v>K69BV8D00</v>
          </cell>
          <cell r="T7">
            <v>39539</v>
          </cell>
          <cell r="V7">
            <v>0</v>
          </cell>
          <cell r="W7">
            <v>0</v>
          </cell>
          <cell r="Y7" t="str">
            <v>Active</v>
          </cell>
          <cell r="Z7">
            <v>2958465</v>
          </cell>
          <cell r="AA7">
            <v>302</v>
          </cell>
        </row>
        <row r="8">
          <cell r="A8">
            <v>435</v>
          </cell>
          <cell r="B8" t="str">
            <v>St. Francis Health Resort / Denville / NJ</v>
          </cell>
          <cell r="D8">
            <v>1</v>
          </cell>
          <cell r="E8" t="str">
            <v>St. Francis Health Resort (435)</v>
          </cell>
          <cell r="F8" t="str">
            <v>St. Francis Health Resort</v>
          </cell>
          <cell r="G8" t="str">
            <v>Denville</v>
          </cell>
          <cell r="H8" t="str">
            <v>NJ</v>
          </cell>
          <cell r="I8" t="str">
            <v>07834</v>
          </cell>
          <cell r="J8" t="str">
            <v>Denville,  NJ  07834</v>
          </cell>
          <cell r="K8" t="str">
            <v>122-156 Diamond Spring Road</v>
          </cell>
          <cell r="N8" t="str">
            <v>System Member Of</v>
          </cell>
          <cell r="O8" t="str">
            <v>Long Term Care</v>
          </cell>
          <cell r="P8" t="str">
            <v>Nursing Home w/o Pharmacy</v>
          </cell>
          <cell r="Q8" t="str">
            <v>1100004781529</v>
          </cell>
          <cell r="S8" t="str">
            <v>4623C0R00</v>
          </cell>
          <cell r="T8">
            <v>39539</v>
          </cell>
          <cell r="V8">
            <v>43000261</v>
          </cell>
          <cell r="W8">
            <v>1039134</v>
          </cell>
          <cell r="Y8" t="str">
            <v>Active</v>
          </cell>
          <cell r="Z8">
            <v>2958465</v>
          </cell>
          <cell r="AA8">
            <v>435</v>
          </cell>
        </row>
        <row r="9">
          <cell r="A9">
            <v>1192</v>
          </cell>
          <cell r="B9" t="str">
            <v>Good Samaritan Health Center / Merrill / WI</v>
          </cell>
          <cell r="D9">
            <v>0</v>
          </cell>
          <cell r="E9" t="str">
            <v>Good Samaritan Health Center (1192)</v>
          </cell>
          <cell r="F9" t="str">
            <v>Good Samaritan Health Center</v>
          </cell>
          <cell r="G9" t="str">
            <v>Merrill</v>
          </cell>
          <cell r="H9" t="str">
            <v>WI</v>
          </cell>
          <cell r="I9" t="str">
            <v>54452</v>
          </cell>
          <cell r="J9" t="str">
            <v>Merrill, WI 54452</v>
          </cell>
          <cell r="K9" t="str">
            <v>601 Central Avenue South</v>
          </cell>
          <cell r="M9" t="str">
            <v>715-536-5511</v>
          </cell>
          <cell r="O9" t="str">
            <v>Acute Care</v>
          </cell>
          <cell r="P9" t="str">
            <v>Hospital</v>
          </cell>
          <cell r="S9" t="str">
            <v>1100004560971</v>
          </cell>
          <cell r="V9">
            <v>0</v>
          </cell>
          <cell r="W9">
            <v>0</v>
          </cell>
          <cell r="X9">
            <v>91</v>
          </cell>
          <cell r="Y9" t="str">
            <v>Inactive</v>
          </cell>
          <cell r="Z9">
            <v>38442</v>
          </cell>
          <cell r="AA9">
            <v>1192</v>
          </cell>
        </row>
        <row r="10">
          <cell r="A10">
            <v>1302</v>
          </cell>
          <cell r="B10" t="str">
            <v>Catholic Health Initiatives / Denver / CO</v>
          </cell>
          <cell r="D10">
            <v>5</v>
          </cell>
          <cell r="E10" t="str">
            <v>Catholic Health Initiatives (1302)</v>
          </cell>
          <cell r="F10" t="str">
            <v>Catholic Health Initiatives</v>
          </cell>
          <cell r="G10" t="str">
            <v>Denver</v>
          </cell>
          <cell r="H10" t="str">
            <v>CO</v>
          </cell>
          <cell r="I10" t="str">
            <v>80202</v>
          </cell>
          <cell r="J10" t="str">
            <v>Denver, CO 80202</v>
          </cell>
          <cell r="K10" t="str">
            <v>1999 Broadway #2605</v>
          </cell>
          <cell r="M10" t="str">
            <v>303-298-9100</v>
          </cell>
          <cell r="N10" t="str">
            <v>System Member Of</v>
          </cell>
          <cell r="O10" t="str">
            <v>Other</v>
          </cell>
          <cell r="P10" t="str">
            <v>Health Care System/IDN</v>
          </cell>
          <cell r="R10" t="str">
            <v>CDF4EJ500</v>
          </cell>
          <cell r="S10" t="str">
            <v>1100003275883</v>
          </cell>
          <cell r="T10">
            <v>35977</v>
          </cell>
          <cell r="V10">
            <v>0</v>
          </cell>
          <cell r="W10">
            <v>0</v>
          </cell>
          <cell r="X10">
            <v>91</v>
          </cell>
          <cell r="Y10" t="str">
            <v>Active</v>
          </cell>
          <cell r="AA10">
            <v>1302</v>
          </cell>
        </row>
        <row r="11">
          <cell r="A11">
            <v>1509</v>
          </cell>
          <cell r="B11" t="str">
            <v>Callaway Hospital District / Callaway / NE</v>
          </cell>
          <cell r="D11">
            <v>2</v>
          </cell>
          <cell r="E11" t="str">
            <v>Callaway Hospital District (1509)</v>
          </cell>
          <cell r="F11" t="str">
            <v>Callaway Hospital District</v>
          </cell>
          <cell r="G11" t="str">
            <v>Callaway</v>
          </cell>
          <cell r="H11" t="str">
            <v>NE</v>
          </cell>
          <cell r="I11" t="str">
            <v>68825-0100</v>
          </cell>
          <cell r="J11" t="str">
            <v>Callaway, NE 68825-0100</v>
          </cell>
          <cell r="K11" t="str">
            <v>211 Kimball</v>
          </cell>
          <cell r="L11" t="str">
            <v>PO Box 100</v>
          </cell>
          <cell r="M11" t="str">
            <v>308-836-2228</v>
          </cell>
          <cell r="N11" t="str">
            <v>Affiliate Member Of</v>
          </cell>
          <cell r="O11" t="str">
            <v>Acute Care</v>
          </cell>
          <cell r="P11" t="str">
            <v>Hospital</v>
          </cell>
          <cell r="Q11" t="str">
            <v>AC6173582</v>
          </cell>
          <cell r="R11" t="str">
            <v>660160J00</v>
          </cell>
          <cell r="S11" t="str">
            <v>1100003600678</v>
          </cell>
          <cell r="T11">
            <v>35977</v>
          </cell>
          <cell r="U11">
            <v>35977</v>
          </cell>
          <cell r="V11">
            <v>0</v>
          </cell>
          <cell r="W11">
            <v>0</v>
          </cell>
          <cell r="X11">
            <v>91</v>
          </cell>
          <cell r="Y11" t="str">
            <v>Active</v>
          </cell>
          <cell r="AA11">
            <v>1509</v>
          </cell>
        </row>
        <row r="12">
          <cell r="A12">
            <v>1550</v>
          </cell>
          <cell r="B12" t="str">
            <v>St. Elizabeth Health Services Inc. / Baker City / OR</v>
          </cell>
          <cell r="C12" t="str">
            <v>MBO48</v>
          </cell>
          <cell r="D12">
            <v>3</v>
          </cell>
          <cell r="E12" t="str">
            <v>St. Elizabeth Health Services Inc. (1550)</v>
          </cell>
          <cell r="F12" t="str">
            <v>St. Elizabeth Health Services Inc.</v>
          </cell>
          <cell r="G12" t="str">
            <v>Baker City</v>
          </cell>
          <cell r="H12" t="str">
            <v>OR</v>
          </cell>
          <cell r="I12" t="str">
            <v>97814</v>
          </cell>
          <cell r="J12" t="str">
            <v>Baker City, OR 97814</v>
          </cell>
          <cell r="K12" t="str">
            <v>3325 Pocahontas Road</v>
          </cell>
          <cell r="M12" t="str">
            <v>541-523-6461</v>
          </cell>
          <cell r="N12" t="str">
            <v>System Member Of</v>
          </cell>
          <cell r="O12" t="str">
            <v>Acute Care</v>
          </cell>
          <cell r="P12" t="str">
            <v>Hospital</v>
          </cell>
          <cell r="Q12" t="str">
            <v>AS1597941</v>
          </cell>
          <cell r="R12" t="str">
            <v>920040F00</v>
          </cell>
          <cell r="S12" t="str">
            <v>1100002592356</v>
          </cell>
          <cell r="T12">
            <v>35977</v>
          </cell>
          <cell r="U12">
            <v>35977</v>
          </cell>
          <cell r="V12">
            <v>43000261</v>
          </cell>
          <cell r="W12">
            <v>960423</v>
          </cell>
          <cell r="X12">
            <v>56</v>
          </cell>
          <cell r="Y12" t="str">
            <v>Active</v>
          </cell>
          <cell r="AA12">
            <v>1550</v>
          </cell>
        </row>
        <row r="13">
          <cell r="A13">
            <v>1551</v>
          </cell>
          <cell r="B13" t="str">
            <v>St. Thomas More Hospital / Canon City / CO</v>
          </cell>
          <cell r="D13">
            <v>5</v>
          </cell>
          <cell r="E13" t="str">
            <v>St. Thomas More Hospital (1551)</v>
          </cell>
          <cell r="F13" t="str">
            <v>St. Thomas More Hospital</v>
          </cell>
          <cell r="G13" t="str">
            <v>Canon City</v>
          </cell>
          <cell r="H13" t="str">
            <v>CO</v>
          </cell>
          <cell r="I13" t="str">
            <v>81212</v>
          </cell>
          <cell r="J13" t="str">
            <v>Canon City, CO 81212</v>
          </cell>
          <cell r="K13" t="str">
            <v>1338 Phay Avenue</v>
          </cell>
          <cell r="M13" t="str">
            <v>719-269-2000</v>
          </cell>
          <cell r="N13" t="str">
            <v>Affiliate Member Of</v>
          </cell>
          <cell r="O13" t="str">
            <v>Acute Care</v>
          </cell>
          <cell r="P13" t="str">
            <v>Hospital</v>
          </cell>
          <cell r="Q13" t="str">
            <v>BC5645823</v>
          </cell>
          <cell r="R13" t="str">
            <v>840160J00</v>
          </cell>
          <cell r="S13" t="str">
            <v>1100005436473</v>
          </cell>
          <cell r="T13">
            <v>35977</v>
          </cell>
          <cell r="U13">
            <v>35977</v>
          </cell>
          <cell r="V13">
            <v>43000261</v>
          </cell>
          <cell r="W13">
            <v>102381</v>
          </cell>
          <cell r="X13">
            <v>13</v>
          </cell>
          <cell r="Y13" t="str">
            <v>Active</v>
          </cell>
          <cell r="AA13">
            <v>1551</v>
          </cell>
        </row>
        <row r="14">
          <cell r="A14">
            <v>1553</v>
          </cell>
          <cell r="B14" t="str">
            <v>St. Francis Health Center / Colorado Springs / CO</v>
          </cell>
          <cell r="D14">
            <v>5</v>
          </cell>
          <cell r="E14" t="str">
            <v>St. Francis Health Center (1553)</v>
          </cell>
          <cell r="F14" t="str">
            <v>St. Francis Health Center</v>
          </cell>
          <cell r="G14" t="str">
            <v>Colorado Springs</v>
          </cell>
          <cell r="H14" t="str">
            <v>CO</v>
          </cell>
          <cell r="I14" t="str">
            <v>80903</v>
          </cell>
          <cell r="J14" t="str">
            <v>Colorado Springs, CO 80903</v>
          </cell>
          <cell r="K14" t="str">
            <v>825 E Pikes Peak Avenue</v>
          </cell>
          <cell r="M14" t="str">
            <v>719-636-8800</v>
          </cell>
          <cell r="N14" t="str">
            <v>Affiliate Member Of</v>
          </cell>
          <cell r="O14" t="str">
            <v>Acute Care</v>
          </cell>
          <cell r="P14" t="str">
            <v>Hospital</v>
          </cell>
          <cell r="Q14" t="str">
            <v>AS0817405</v>
          </cell>
          <cell r="R14" t="str">
            <v>0EHK5N700</v>
          </cell>
          <cell r="S14" t="str">
            <v>1100005392090</v>
          </cell>
          <cell r="T14">
            <v>35977</v>
          </cell>
          <cell r="U14">
            <v>35977</v>
          </cell>
          <cell r="V14">
            <v>43000261</v>
          </cell>
          <cell r="W14">
            <v>102381</v>
          </cell>
          <cell r="X14">
            <v>8</v>
          </cell>
          <cell r="Y14" t="str">
            <v>Active</v>
          </cell>
          <cell r="AA14">
            <v>1553</v>
          </cell>
        </row>
        <row r="15">
          <cell r="A15">
            <v>1554</v>
          </cell>
          <cell r="B15" t="str">
            <v>Penrose Community Hospital / Colorado Springs / CO</v>
          </cell>
          <cell r="D15">
            <v>5</v>
          </cell>
          <cell r="E15" t="str">
            <v>Penrose Community Hospital (1554)</v>
          </cell>
          <cell r="F15" t="str">
            <v>Penrose Community Hospital</v>
          </cell>
          <cell r="G15" t="str">
            <v>Colorado Springs</v>
          </cell>
          <cell r="H15" t="str">
            <v>CO</v>
          </cell>
          <cell r="I15" t="str">
            <v>80917</v>
          </cell>
          <cell r="J15" t="str">
            <v>Colorado Springs, CO 80917</v>
          </cell>
          <cell r="K15" t="str">
            <v>3205 N Academy Boulevard</v>
          </cell>
          <cell r="M15" t="str">
            <v>719-776-5000</v>
          </cell>
          <cell r="N15" t="str">
            <v>Affiliate Member Of</v>
          </cell>
          <cell r="O15" t="str">
            <v>Acute Care</v>
          </cell>
          <cell r="P15" t="str">
            <v>Hospital</v>
          </cell>
          <cell r="Q15" t="str">
            <v>AP7966659</v>
          </cell>
          <cell r="R15" t="str">
            <v>840210F00</v>
          </cell>
          <cell r="S15" t="str">
            <v>1100003988035</v>
          </cell>
          <cell r="T15">
            <v>35977</v>
          </cell>
          <cell r="U15">
            <v>35977</v>
          </cell>
          <cell r="V15">
            <v>43000261</v>
          </cell>
          <cell r="W15">
            <v>102381</v>
          </cell>
          <cell r="X15">
            <v>4</v>
          </cell>
          <cell r="Y15" t="str">
            <v>Active</v>
          </cell>
          <cell r="AA15">
            <v>1554</v>
          </cell>
        </row>
        <row r="16">
          <cell r="A16">
            <v>1555</v>
          </cell>
          <cell r="B16" t="str">
            <v>Penrose Hospital / Colorado Springs / CO</v>
          </cell>
          <cell r="D16">
            <v>5</v>
          </cell>
          <cell r="E16" t="str">
            <v>Penrose Hospital (1555)</v>
          </cell>
          <cell r="F16" t="str">
            <v>Penrose Hospital</v>
          </cell>
          <cell r="G16" t="str">
            <v>Colorado Springs</v>
          </cell>
          <cell r="H16" t="str">
            <v>CO</v>
          </cell>
          <cell r="I16" t="str">
            <v>80907</v>
          </cell>
          <cell r="J16" t="str">
            <v>Colorado Springs, CO 80907</v>
          </cell>
          <cell r="K16" t="str">
            <v>2222 North Nevada Ave.</v>
          </cell>
          <cell r="M16" t="str">
            <v>719-776-5000</v>
          </cell>
          <cell r="N16" t="str">
            <v>Affiliate Member Of</v>
          </cell>
          <cell r="O16" t="str">
            <v>Acute Care</v>
          </cell>
          <cell r="P16" t="str">
            <v>Hospital</v>
          </cell>
          <cell r="Q16" t="str">
            <v>AP0843436</v>
          </cell>
          <cell r="R16" t="str">
            <v>840220G00</v>
          </cell>
          <cell r="S16" t="str">
            <v>1100005318564</v>
          </cell>
          <cell r="T16">
            <v>35977</v>
          </cell>
          <cell r="U16">
            <v>35977</v>
          </cell>
          <cell r="V16">
            <v>43000261</v>
          </cell>
          <cell r="W16">
            <v>102381</v>
          </cell>
          <cell r="X16">
            <v>8</v>
          </cell>
          <cell r="Y16" t="str">
            <v>Active</v>
          </cell>
          <cell r="AA16">
            <v>1555</v>
          </cell>
        </row>
        <row r="17">
          <cell r="A17">
            <v>1557</v>
          </cell>
          <cell r="B17" t="str">
            <v>St. Anthony Central Hospital / Denver / CO</v>
          </cell>
          <cell r="D17">
            <v>5</v>
          </cell>
          <cell r="E17" t="str">
            <v>St. Anthony Central Hospital (1557)</v>
          </cell>
          <cell r="F17" t="str">
            <v>St. Anthony Central Hospital</v>
          </cell>
          <cell r="G17" t="str">
            <v>Denver</v>
          </cell>
          <cell r="H17" t="str">
            <v>CO</v>
          </cell>
          <cell r="I17" t="str">
            <v>80204</v>
          </cell>
          <cell r="J17" t="str">
            <v>Denver, CO 80204</v>
          </cell>
          <cell r="K17" t="str">
            <v>4231 W 16th Avenue</v>
          </cell>
          <cell r="M17" t="str">
            <v>303-629-3511</v>
          </cell>
          <cell r="N17" t="str">
            <v>Affiliate Member Of</v>
          </cell>
          <cell r="O17" t="str">
            <v>Acute Care</v>
          </cell>
          <cell r="P17" t="str">
            <v>Hospital</v>
          </cell>
          <cell r="Q17" t="str">
            <v>BC5645859</v>
          </cell>
          <cell r="R17" t="str">
            <v>840450L00</v>
          </cell>
          <cell r="S17" t="str">
            <v>1100002127787</v>
          </cell>
          <cell r="T17">
            <v>35977</v>
          </cell>
          <cell r="U17">
            <v>35977</v>
          </cell>
          <cell r="V17">
            <v>43000261</v>
          </cell>
          <cell r="W17">
            <v>102381</v>
          </cell>
          <cell r="X17">
            <v>10</v>
          </cell>
          <cell r="Y17" t="str">
            <v>Active</v>
          </cell>
          <cell r="AA17">
            <v>1557</v>
          </cell>
        </row>
        <row r="18">
          <cell r="A18">
            <v>1558</v>
          </cell>
          <cell r="B18" t="str">
            <v>St. Anthony Senior Health Clinic / Denver / CO</v>
          </cell>
          <cell r="D18">
            <v>5</v>
          </cell>
          <cell r="E18" t="str">
            <v>St. Anthony Senior Health Clinic (1558)</v>
          </cell>
          <cell r="F18" t="str">
            <v>St. Anthony Senior Health Clinic</v>
          </cell>
          <cell r="G18" t="str">
            <v>Denver</v>
          </cell>
          <cell r="H18" t="str">
            <v>CO</v>
          </cell>
          <cell r="I18" t="str">
            <v>80204</v>
          </cell>
          <cell r="J18" t="str">
            <v>Denver, CO 80204</v>
          </cell>
          <cell r="K18" t="str">
            <v>1601 Lowell Boulevard</v>
          </cell>
          <cell r="M18" t="str">
            <v>303-825-2190</v>
          </cell>
          <cell r="N18" t="str">
            <v>Affiliate Member Of</v>
          </cell>
          <cell r="O18" t="str">
            <v>Acute Care</v>
          </cell>
          <cell r="P18" t="str">
            <v>Hospital Outpatient Pharmacy (Closed-Door)</v>
          </cell>
          <cell r="Q18" t="str">
            <v>BC5645835</v>
          </cell>
          <cell r="R18" t="str">
            <v>YXKET9V00</v>
          </cell>
          <cell r="S18" t="str">
            <v>1100005258136</v>
          </cell>
          <cell r="T18">
            <v>35977</v>
          </cell>
          <cell r="U18">
            <v>35977</v>
          </cell>
          <cell r="V18">
            <v>43000261</v>
          </cell>
          <cell r="W18">
            <v>102381</v>
          </cell>
          <cell r="X18">
            <v>4</v>
          </cell>
          <cell r="Y18" t="str">
            <v>Active</v>
          </cell>
          <cell r="AA18">
            <v>1558</v>
          </cell>
        </row>
        <row r="19">
          <cell r="A19">
            <v>1559</v>
          </cell>
          <cell r="B19" t="str">
            <v>St. Anthony Summit Medical Center / Frisco / CO</v>
          </cell>
          <cell r="D19">
            <v>5</v>
          </cell>
          <cell r="E19" t="str">
            <v>St. Anthony Summit Medical Center (1559)</v>
          </cell>
          <cell r="F19" t="str">
            <v>St. Anthony Summit Medical Center</v>
          </cell>
          <cell r="G19" t="str">
            <v>Frisco</v>
          </cell>
          <cell r="H19" t="str">
            <v>CO</v>
          </cell>
          <cell r="I19" t="str">
            <v>80443</v>
          </cell>
          <cell r="J19" t="str">
            <v>Frisco, CO 80443</v>
          </cell>
          <cell r="K19" t="str">
            <v>340 Peak One Drive</v>
          </cell>
          <cell r="M19" t="str">
            <v>970-668-3300</v>
          </cell>
          <cell r="N19" t="str">
            <v>Affiliate Member Of</v>
          </cell>
          <cell r="O19" t="str">
            <v>Acute Care</v>
          </cell>
          <cell r="P19" t="str">
            <v>Hospital</v>
          </cell>
          <cell r="Q19" t="str">
            <v>BS9545902</v>
          </cell>
          <cell r="R19" t="str">
            <v>840610J00</v>
          </cell>
          <cell r="S19" t="str">
            <v>1100003082290</v>
          </cell>
          <cell r="T19">
            <v>35977</v>
          </cell>
          <cell r="U19">
            <v>35977</v>
          </cell>
          <cell r="V19">
            <v>43000261</v>
          </cell>
          <cell r="W19">
            <v>102381</v>
          </cell>
          <cell r="X19">
            <v>14</v>
          </cell>
          <cell r="Y19" t="str">
            <v>Active</v>
          </cell>
          <cell r="AA19">
            <v>1559</v>
          </cell>
        </row>
        <row r="20">
          <cell r="A20">
            <v>1560</v>
          </cell>
          <cell r="B20" t="str">
            <v>Sunny Acres Villa, Inc. Corporate Office / Denver / CO</v>
          </cell>
          <cell r="D20">
            <v>5</v>
          </cell>
          <cell r="E20" t="str">
            <v>Sunny Acres Villa, Inc. Corporate Office (1560)</v>
          </cell>
          <cell r="F20" t="str">
            <v>Sunny Acres Villa, Inc. Corporate Office</v>
          </cell>
          <cell r="G20" t="str">
            <v>Denver</v>
          </cell>
          <cell r="H20" t="str">
            <v>CO</v>
          </cell>
          <cell r="I20" t="str">
            <v>80233-4401</v>
          </cell>
          <cell r="J20" t="str">
            <v>Denver, CO 80233-4401</v>
          </cell>
          <cell r="K20" t="str">
            <v>2501 East 104th Ave</v>
          </cell>
          <cell r="M20" t="str">
            <v>303-452-4181</v>
          </cell>
          <cell r="N20" t="str">
            <v>Affiliate Member Of</v>
          </cell>
          <cell r="O20" t="str">
            <v>Long Term Care</v>
          </cell>
          <cell r="P20" t="str">
            <v>Skilled Nursing Facility</v>
          </cell>
          <cell r="R20" t="str">
            <v>08503ZF00</v>
          </cell>
          <cell r="S20" t="str">
            <v>1100004634429</v>
          </cell>
          <cell r="T20">
            <v>35977</v>
          </cell>
          <cell r="V20">
            <v>0</v>
          </cell>
          <cell r="W20">
            <v>0</v>
          </cell>
          <cell r="X20">
            <v>4</v>
          </cell>
          <cell r="Y20" t="str">
            <v>Inactive</v>
          </cell>
          <cell r="Z20">
            <v>39377</v>
          </cell>
          <cell r="AA20">
            <v>1560</v>
          </cell>
        </row>
        <row r="21">
          <cell r="A21">
            <v>1561</v>
          </cell>
          <cell r="B21" t="str">
            <v>St. Francis Hospital / Federal Way / WA</v>
          </cell>
          <cell r="D21">
            <v>3</v>
          </cell>
          <cell r="E21" t="str">
            <v>St. Francis Hospital (1561)</v>
          </cell>
          <cell r="F21" t="str">
            <v>St. Francis Hospital</v>
          </cell>
          <cell r="G21" t="str">
            <v>Federal Way</v>
          </cell>
          <cell r="H21" t="str">
            <v>WA</v>
          </cell>
          <cell r="I21" t="str">
            <v>98003</v>
          </cell>
          <cell r="J21" t="str">
            <v>Federal Way, WA 98003</v>
          </cell>
          <cell r="K21" t="str">
            <v>34515 Ninth Avenue, South</v>
          </cell>
          <cell r="M21" t="str">
            <v>206-952-7966</v>
          </cell>
          <cell r="N21" t="str">
            <v>System Member Of</v>
          </cell>
          <cell r="O21" t="str">
            <v>Acute Care</v>
          </cell>
          <cell r="P21" t="str">
            <v>Hospital</v>
          </cell>
          <cell r="Q21" t="str">
            <v>BS0850708</v>
          </cell>
          <cell r="R21" t="str">
            <v>910310E00</v>
          </cell>
          <cell r="S21" t="str">
            <v>1100005992689</v>
          </cell>
          <cell r="T21">
            <v>35977</v>
          </cell>
          <cell r="U21">
            <v>35977</v>
          </cell>
          <cell r="V21">
            <v>43000261</v>
          </cell>
          <cell r="W21">
            <v>1502846</v>
          </cell>
          <cell r="X21">
            <v>63</v>
          </cell>
          <cell r="Y21" t="str">
            <v>Active</v>
          </cell>
          <cell r="AA21">
            <v>1561</v>
          </cell>
        </row>
        <row r="22">
          <cell r="A22">
            <v>1562</v>
          </cell>
          <cell r="B22" t="str">
            <v>Saint Francis Medical Center / Grand Island / NE</v>
          </cell>
          <cell r="C22" t="str">
            <v>MBO23</v>
          </cell>
          <cell r="D22">
            <v>2</v>
          </cell>
          <cell r="E22" t="str">
            <v>Saint Francis Medical Center (1562)</v>
          </cell>
          <cell r="F22" t="str">
            <v>Saint Francis Medical Center</v>
          </cell>
          <cell r="G22" t="str">
            <v>Grand Island</v>
          </cell>
          <cell r="H22" t="str">
            <v>NE</v>
          </cell>
          <cell r="I22" t="str">
            <v xml:space="preserve">68803-4205 </v>
          </cell>
          <cell r="J22" t="str">
            <v xml:space="preserve">Grand Island, NE 68803-4205 </v>
          </cell>
          <cell r="K22" t="str">
            <v>2620 W. Faidley Avenue</v>
          </cell>
          <cell r="M22" t="str">
            <v>308-384-4600</v>
          </cell>
          <cell r="N22" t="str">
            <v>System Member Of</v>
          </cell>
          <cell r="O22" t="str">
            <v>Acute Care</v>
          </cell>
          <cell r="P22" t="str">
            <v>Hospital</v>
          </cell>
          <cell r="Q22" t="str">
            <v>AS3979549</v>
          </cell>
          <cell r="R22" t="str">
            <v>660370M00</v>
          </cell>
          <cell r="S22" t="str">
            <v>1100004930040</v>
          </cell>
          <cell r="T22">
            <v>35977</v>
          </cell>
          <cell r="U22">
            <v>35977</v>
          </cell>
          <cell r="V22">
            <v>43000261</v>
          </cell>
          <cell r="W22">
            <v>370511</v>
          </cell>
          <cell r="X22">
            <v>47</v>
          </cell>
          <cell r="Y22" t="str">
            <v>Active</v>
          </cell>
          <cell r="AA22">
            <v>1562</v>
          </cell>
        </row>
        <row r="23">
          <cell r="A23">
            <v>1563</v>
          </cell>
          <cell r="B23" t="str">
            <v>Granby Medical Center / Granby / CO</v>
          </cell>
          <cell r="D23">
            <v>5</v>
          </cell>
          <cell r="E23" t="str">
            <v>Granby Medical Center (1563)</v>
          </cell>
          <cell r="F23" t="str">
            <v>Granby Medical Center</v>
          </cell>
          <cell r="G23" t="str">
            <v>Granby</v>
          </cell>
          <cell r="H23" t="str">
            <v>CO</v>
          </cell>
          <cell r="I23" t="str">
            <v>80446</v>
          </cell>
          <cell r="J23" t="str">
            <v>Granby, CO 80446</v>
          </cell>
          <cell r="K23" t="str">
            <v>480 E. Agate Street</v>
          </cell>
          <cell r="L23" t="str">
            <v>P.O. Box 397</v>
          </cell>
          <cell r="M23" t="str">
            <v>970-887-2117</v>
          </cell>
          <cell r="N23" t="str">
            <v>Affiliate Member Of</v>
          </cell>
          <cell r="O23" t="str">
            <v>Acute Care</v>
          </cell>
          <cell r="P23" t="str">
            <v>Surgery Center</v>
          </cell>
          <cell r="Q23" t="str">
            <v>BF1198476</v>
          </cell>
          <cell r="R23" t="str">
            <v>RECEENW00</v>
          </cell>
          <cell r="S23" t="str">
            <v>1100003859595</v>
          </cell>
          <cell r="T23">
            <v>35977</v>
          </cell>
          <cell r="U23">
            <v>35977</v>
          </cell>
          <cell r="V23">
            <v>43000261</v>
          </cell>
          <cell r="W23">
            <v>102381</v>
          </cell>
          <cell r="X23">
            <v>4</v>
          </cell>
          <cell r="Y23" t="str">
            <v>Active</v>
          </cell>
          <cell r="AA23">
            <v>1563</v>
          </cell>
        </row>
        <row r="24">
          <cell r="A24">
            <v>1564</v>
          </cell>
          <cell r="B24" t="str">
            <v>Good Samaritan Hospital / Kearney / NE</v>
          </cell>
          <cell r="C24" t="str">
            <v>MBO21</v>
          </cell>
          <cell r="D24">
            <v>2</v>
          </cell>
          <cell r="E24" t="str">
            <v>Good Samaritan Hospital (1564)</v>
          </cell>
          <cell r="F24" t="str">
            <v>Good Samaritan Hospital</v>
          </cell>
          <cell r="G24" t="str">
            <v>Kearney</v>
          </cell>
          <cell r="H24" t="str">
            <v>NE</v>
          </cell>
          <cell r="I24" t="str">
            <v>68848-1990</v>
          </cell>
          <cell r="J24" t="str">
            <v>Kearney, NE 68848-1990</v>
          </cell>
          <cell r="K24" t="str">
            <v>10 E 31st Street</v>
          </cell>
          <cell r="M24" t="str">
            <v>308-865-7100</v>
          </cell>
          <cell r="N24" t="str">
            <v>System Member Of</v>
          </cell>
          <cell r="O24" t="str">
            <v>Acute Care</v>
          </cell>
          <cell r="P24" t="str">
            <v>Hospital</v>
          </cell>
          <cell r="Q24" t="str">
            <v>AG3979563</v>
          </cell>
          <cell r="R24" t="str">
            <v>660470N00</v>
          </cell>
          <cell r="S24" t="str">
            <v>1100003726798</v>
          </cell>
          <cell r="T24">
            <v>35977</v>
          </cell>
          <cell r="U24">
            <v>35977</v>
          </cell>
          <cell r="V24">
            <v>43000261</v>
          </cell>
          <cell r="W24">
            <v>374820</v>
          </cell>
          <cell r="X24">
            <v>45</v>
          </cell>
          <cell r="Y24" t="str">
            <v>Active</v>
          </cell>
          <cell r="AA24">
            <v>1564</v>
          </cell>
        </row>
        <row r="25">
          <cell r="A25">
            <v>1565</v>
          </cell>
          <cell r="B25" t="str">
            <v>Richard Young Hospital / Kearney / NE</v>
          </cell>
          <cell r="D25">
            <v>2</v>
          </cell>
          <cell r="E25" t="str">
            <v>Richard Young Hospital (1565)</v>
          </cell>
          <cell r="F25" t="str">
            <v>Richard Young Hospital</v>
          </cell>
          <cell r="G25" t="str">
            <v>Kearney</v>
          </cell>
          <cell r="H25" t="str">
            <v>NE</v>
          </cell>
          <cell r="I25" t="str">
            <v>68845</v>
          </cell>
          <cell r="J25" t="str">
            <v>Kearney, NE 68845</v>
          </cell>
          <cell r="K25" t="str">
            <v>1755 Prairie View Place</v>
          </cell>
          <cell r="M25" t="str">
            <v>308-236-2000</v>
          </cell>
          <cell r="N25" t="str">
            <v>System Member Of</v>
          </cell>
          <cell r="O25" t="str">
            <v>Acute Care</v>
          </cell>
          <cell r="P25" t="str">
            <v>Hospital</v>
          </cell>
          <cell r="Q25" t="str">
            <v>BR0804270</v>
          </cell>
          <cell r="R25" t="str">
            <v>660480O00</v>
          </cell>
          <cell r="S25" t="str">
            <v>1100002718978</v>
          </cell>
          <cell r="T25">
            <v>35977</v>
          </cell>
          <cell r="U25">
            <v>35977</v>
          </cell>
          <cell r="V25">
            <v>43000261</v>
          </cell>
          <cell r="W25">
            <v>374820</v>
          </cell>
          <cell r="X25">
            <v>45</v>
          </cell>
          <cell r="Y25" t="str">
            <v>Inactive</v>
          </cell>
          <cell r="Z25">
            <v>39303</v>
          </cell>
          <cell r="AA25">
            <v>1565</v>
          </cell>
        </row>
        <row r="26">
          <cell r="A26">
            <v>1568</v>
          </cell>
          <cell r="B26" t="str">
            <v>Saint Elizabeth Regional Medical Center / Lincoln / NE</v>
          </cell>
          <cell r="C26" t="str">
            <v>MBO22</v>
          </cell>
          <cell r="D26">
            <v>2</v>
          </cell>
          <cell r="E26" t="str">
            <v>Saint Elizabeth Regional Medical Center (1568)</v>
          </cell>
          <cell r="F26" t="str">
            <v>Saint Elizabeth Regional Medical Center</v>
          </cell>
          <cell r="G26" t="str">
            <v>Lincoln</v>
          </cell>
          <cell r="H26" t="str">
            <v>NE</v>
          </cell>
          <cell r="I26" t="str">
            <v>68510</v>
          </cell>
          <cell r="J26" t="str">
            <v>Lincoln, NE 68510</v>
          </cell>
          <cell r="K26" t="str">
            <v>555 S 70th Street</v>
          </cell>
          <cell r="M26" t="str">
            <v>402-489-7181</v>
          </cell>
          <cell r="N26" t="str">
            <v>System Member Of</v>
          </cell>
          <cell r="O26" t="str">
            <v>Acute Care</v>
          </cell>
          <cell r="P26" t="str">
            <v>Hospital</v>
          </cell>
          <cell r="Q26" t="str">
            <v>AS4004165</v>
          </cell>
          <cell r="R26" t="str">
            <v>660550M00</v>
          </cell>
          <cell r="S26" t="str">
            <v>1100002656270</v>
          </cell>
          <cell r="T26">
            <v>35977</v>
          </cell>
          <cell r="U26">
            <v>35977</v>
          </cell>
          <cell r="V26">
            <v>43000261</v>
          </cell>
          <cell r="W26">
            <v>374838</v>
          </cell>
          <cell r="X26">
            <v>46</v>
          </cell>
          <cell r="Y26" t="str">
            <v>Active</v>
          </cell>
          <cell r="AA26">
            <v>1568</v>
          </cell>
        </row>
        <row r="27">
          <cell r="A27">
            <v>1569</v>
          </cell>
          <cell r="B27" t="str">
            <v>Saint Joseph Martin / Martin / KY</v>
          </cell>
          <cell r="C27" t="str">
            <v>MBO17</v>
          </cell>
          <cell r="D27">
            <v>1</v>
          </cell>
          <cell r="E27" t="str">
            <v>Saint Joseph Martin (1569)</v>
          </cell>
          <cell r="F27" t="str">
            <v>Our Lady of the Way Hospital</v>
          </cell>
          <cell r="G27" t="str">
            <v>Martin</v>
          </cell>
          <cell r="H27" t="str">
            <v>KY</v>
          </cell>
          <cell r="I27" t="str">
            <v>41649</v>
          </cell>
          <cell r="J27" t="str">
            <v>Martin, KY 41649</v>
          </cell>
          <cell r="K27" t="str">
            <v>11203 Main St. PO Box 910</v>
          </cell>
          <cell r="M27" t="str">
            <v>606-285-5181</v>
          </cell>
          <cell r="N27" t="str">
            <v>System Member Of</v>
          </cell>
          <cell r="O27" t="str">
            <v>Acute Care</v>
          </cell>
          <cell r="P27" t="str">
            <v>Hospital</v>
          </cell>
          <cell r="Q27" t="str">
            <v>AO3010268</v>
          </cell>
          <cell r="R27" t="str">
            <v>511000700</v>
          </cell>
          <cell r="S27" t="str">
            <v>1100004186539</v>
          </cell>
          <cell r="T27">
            <v>35977</v>
          </cell>
          <cell r="U27">
            <v>35977</v>
          </cell>
          <cell r="V27">
            <v>43000261</v>
          </cell>
          <cell r="W27">
            <v>60732</v>
          </cell>
          <cell r="X27">
            <v>25</v>
          </cell>
          <cell r="Y27" t="str">
            <v>Active</v>
          </cell>
          <cell r="AA27">
            <v>1569</v>
          </cell>
        </row>
        <row r="28">
          <cell r="A28">
            <v>1570</v>
          </cell>
          <cell r="B28" t="str">
            <v>Sisters of Charity Mother Margaret Hall / Mount St. Joseph / OH</v>
          </cell>
          <cell r="D28">
            <v>1</v>
          </cell>
          <cell r="E28" t="str">
            <v>Sisters of Charity/Mother Margaret Hall (1570)</v>
          </cell>
          <cell r="F28" t="str">
            <v>Sisters of Charity/Mother Margaret Hall</v>
          </cell>
          <cell r="G28" t="str">
            <v>Mount St. Joseph</v>
          </cell>
          <cell r="H28" t="str">
            <v>OH</v>
          </cell>
          <cell r="I28" t="str">
            <v>45051</v>
          </cell>
          <cell r="J28" t="str">
            <v>Mount St. Joseph, OH 45051</v>
          </cell>
          <cell r="K28" t="str">
            <v>5900 Delhi Road</v>
          </cell>
          <cell r="M28" t="str">
            <v>513-347-5435</v>
          </cell>
          <cell r="N28" t="str">
            <v>System Member Of</v>
          </cell>
          <cell r="O28" t="str">
            <v>Other</v>
          </cell>
          <cell r="P28" t="str">
            <v>Other Facility</v>
          </cell>
          <cell r="R28" t="str">
            <v>AL3NBGC00</v>
          </cell>
          <cell r="S28" t="str">
            <v>1100004461766</v>
          </cell>
          <cell r="T28">
            <v>35977</v>
          </cell>
          <cell r="V28">
            <v>0</v>
          </cell>
          <cell r="W28">
            <v>0</v>
          </cell>
          <cell r="X28">
            <v>91</v>
          </cell>
          <cell r="Y28" t="str">
            <v>Active</v>
          </cell>
          <cell r="AA28">
            <v>1570</v>
          </cell>
        </row>
        <row r="29">
          <cell r="A29">
            <v>1571</v>
          </cell>
          <cell r="B29" t="str">
            <v>St. Mary's Community Hospital / Nebraska City / NE</v>
          </cell>
          <cell r="C29" t="str">
            <v>MBO24</v>
          </cell>
          <cell r="D29">
            <v>2</v>
          </cell>
          <cell r="E29" t="str">
            <v>St. Mary's Community Hospital (1571)</v>
          </cell>
          <cell r="F29" t="str">
            <v>St. Mary's Community Hospital</v>
          </cell>
          <cell r="G29" t="str">
            <v>Nebraska City</v>
          </cell>
          <cell r="H29" t="str">
            <v>NE</v>
          </cell>
          <cell r="I29" t="str">
            <v>68410</v>
          </cell>
          <cell r="J29" t="str">
            <v>Nebraska City, NE 68410</v>
          </cell>
          <cell r="K29" t="str">
            <v>1314 Third Avenue</v>
          </cell>
          <cell r="M29" t="str">
            <v>402-873-3321</v>
          </cell>
          <cell r="N29" t="str">
            <v>System Member Of</v>
          </cell>
          <cell r="O29" t="str">
            <v>Acute Care</v>
          </cell>
          <cell r="P29" t="str">
            <v>Hospital</v>
          </cell>
          <cell r="Q29" t="str">
            <v>AS3984095</v>
          </cell>
          <cell r="R29" t="str">
            <v>660630L00</v>
          </cell>
          <cell r="S29" t="str">
            <v>1100002093075</v>
          </cell>
          <cell r="T29">
            <v>35977</v>
          </cell>
          <cell r="U29">
            <v>35977</v>
          </cell>
          <cell r="V29">
            <v>43000261</v>
          </cell>
          <cell r="W29">
            <v>400741</v>
          </cell>
          <cell r="X29">
            <v>48</v>
          </cell>
          <cell r="Y29" t="str">
            <v>Active</v>
          </cell>
          <cell r="AA29">
            <v>1571</v>
          </cell>
        </row>
        <row r="30">
          <cell r="A30">
            <v>1572</v>
          </cell>
          <cell r="B30" t="str">
            <v>St. Anthony Hospital / Pendleton / OR</v>
          </cell>
          <cell r="C30" t="str">
            <v>MBO46</v>
          </cell>
          <cell r="D30">
            <v>3</v>
          </cell>
          <cell r="E30" t="str">
            <v>St. Anthony Hospital (1572)</v>
          </cell>
          <cell r="F30" t="str">
            <v>St. Anthony Hospital</v>
          </cell>
          <cell r="G30" t="str">
            <v>Pendleton</v>
          </cell>
          <cell r="H30" t="str">
            <v>OR</v>
          </cell>
          <cell r="I30" t="str">
            <v>97801</v>
          </cell>
          <cell r="J30" t="str">
            <v>Pendleton, OR 97801</v>
          </cell>
          <cell r="K30" t="str">
            <v>1601 SE Court Ave.</v>
          </cell>
          <cell r="M30" t="str">
            <v>503-278-3234</v>
          </cell>
          <cell r="N30" t="str">
            <v>System Member Of</v>
          </cell>
          <cell r="O30" t="str">
            <v>Acute Care</v>
          </cell>
          <cell r="P30" t="str">
            <v>Hospital</v>
          </cell>
          <cell r="Q30" t="str">
            <v>AS1620396</v>
          </cell>
          <cell r="R30" t="str">
            <v>920520I00</v>
          </cell>
          <cell r="S30" t="str">
            <v>1100003441530</v>
          </cell>
          <cell r="T30">
            <v>35977</v>
          </cell>
          <cell r="U30">
            <v>35977</v>
          </cell>
          <cell r="V30">
            <v>43000261</v>
          </cell>
          <cell r="W30">
            <v>960407</v>
          </cell>
          <cell r="X30">
            <v>55</v>
          </cell>
          <cell r="Y30" t="str">
            <v>Active</v>
          </cell>
          <cell r="AA30">
            <v>1572</v>
          </cell>
        </row>
        <row r="31">
          <cell r="A31">
            <v>1574</v>
          </cell>
          <cell r="B31" t="str">
            <v>St. Mary Corwin Medical Center / Pueblo / CO</v>
          </cell>
          <cell r="D31">
            <v>5</v>
          </cell>
          <cell r="E31" t="str">
            <v>St. Mary Corwin Medical Center (1574)</v>
          </cell>
          <cell r="F31" t="str">
            <v>St. Mary Corwin Medical Center</v>
          </cell>
          <cell r="G31" t="str">
            <v>Pueblo</v>
          </cell>
          <cell r="H31" t="str">
            <v>CO</v>
          </cell>
          <cell r="I31" t="str">
            <v>81004</v>
          </cell>
          <cell r="J31" t="str">
            <v>Pueblo, CO 81004</v>
          </cell>
          <cell r="K31" t="str">
            <v>1008 Minnequa Avenue</v>
          </cell>
          <cell r="M31" t="str">
            <v>719-560-4000</v>
          </cell>
          <cell r="N31" t="str">
            <v>Affiliate Member Of</v>
          </cell>
          <cell r="O31" t="str">
            <v>Acute Care</v>
          </cell>
          <cell r="P31" t="str">
            <v>Hospital</v>
          </cell>
          <cell r="Q31" t="str">
            <v>BC5645811</v>
          </cell>
          <cell r="R31" t="str">
            <v>840890T00</v>
          </cell>
          <cell r="S31" t="str">
            <v>1100005200708</v>
          </cell>
          <cell r="T31">
            <v>35977</v>
          </cell>
          <cell r="U31">
            <v>35977</v>
          </cell>
          <cell r="V31">
            <v>43000261</v>
          </cell>
          <cell r="W31">
            <v>102381</v>
          </cell>
          <cell r="X31">
            <v>12</v>
          </cell>
          <cell r="Y31" t="str">
            <v>Active</v>
          </cell>
          <cell r="AA31">
            <v>1574</v>
          </cell>
        </row>
        <row r="32">
          <cell r="A32">
            <v>1575</v>
          </cell>
          <cell r="B32" t="str">
            <v>St. Joseph Medical Center / Reading / PA</v>
          </cell>
          <cell r="C32" t="str">
            <v>MBO08</v>
          </cell>
          <cell r="D32">
            <v>1</v>
          </cell>
          <cell r="E32" t="str">
            <v>St. Joseph Medical Center (1575)</v>
          </cell>
          <cell r="F32" t="str">
            <v>St. Joseph Medical Center</v>
          </cell>
          <cell r="G32" t="str">
            <v>Reading</v>
          </cell>
          <cell r="H32" t="str">
            <v>PA</v>
          </cell>
          <cell r="I32" t="str">
            <v>19605-9453</v>
          </cell>
          <cell r="J32" t="str">
            <v>Reading, PA 19603-0316</v>
          </cell>
          <cell r="K32" t="str">
            <v>2500 Bernville Road</v>
          </cell>
          <cell r="M32" t="str">
            <v>610-378-2000</v>
          </cell>
          <cell r="N32" t="str">
            <v>System Member Of</v>
          </cell>
          <cell r="O32" t="str">
            <v>Acute Care</v>
          </cell>
          <cell r="P32" t="str">
            <v>Hospital</v>
          </cell>
          <cell r="Q32" t="str">
            <v>AS2480793</v>
          </cell>
          <cell r="R32" t="str">
            <v>232570J00</v>
          </cell>
          <cell r="S32" t="str">
            <v>1100003355929</v>
          </cell>
          <cell r="T32">
            <v>35977</v>
          </cell>
          <cell r="U32">
            <v>35977</v>
          </cell>
          <cell r="V32">
            <v>43000261</v>
          </cell>
          <cell r="W32">
            <v>960482</v>
          </cell>
          <cell r="X32">
            <v>57</v>
          </cell>
          <cell r="Y32" t="str">
            <v>Active</v>
          </cell>
          <cell r="AA32">
            <v>1575</v>
          </cell>
        </row>
        <row r="33">
          <cell r="A33">
            <v>1576</v>
          </cell>
          <cell r="B33" t="str">
            <v>St. Clare Hospital / Lakewood / WA</v>
          </cell>
          <cell r="D33">
            <v>3</v>
          </cell>
          <cell r="E33" t="str">
            <v>St. Clare Hospital (1576)</v>
          </cell>
          <cell r="F33" t="str">
            <v>St. Clare Hospital</v>
          </cell>
          <cell r="G33" t="str">
            <v>Lakewood</v>
          </cell>
          <cell r="H33" t="str">
            <v>WA</v>
          </cell>
          <cell r="I33" t="str">
            <v>98499-0998</v>
          </cell>
          <cell r="J33" t="str">
            <v>Lakewood, WA 98499-0998</v>
          </cell>
          <cell r="K33" t="str">
            <v>11315 Bridgeport Way SW</v>
          </cell>
          <cell r="L33" t="str">
            <v>PO Box 99998</v>
          </cell>
          <cell r="M33" t="str">
            <v>253-588-1711</v>
          </cell>
          <cell r="N33" t="str">
            <v>System Member Of</v>
          </cell>
          <cell r="O33" t="str">
            <v>Acute Care</v>
          </cell>
          <cell r="P33" t="str">
            <v>Hospital</v>
          </cell>
          <cell r="Q33" t="str">
            <v>BS2354001</v>
          </cell>
          <cell r="R33" t="str">
            <v>911080J00</v>
          </cell>
          <cell r="S33" t="str">
            <v>1100005339255</v>
          </cell>
          <cell r="T33">
            <v>35977</v>
          </cell>
          <cell r="U33">
            <v>35977</v>
          </cell>
          <cell r="V33">
            <v>43000261</v>
          </cell>
          <cell r="W33">
            <v>1459198</v>
          </cell>
          <cell r="X33">
            <v>62</v>
          </cell>
          <cell r="Y33" t="str">
            <v>Active</v>
          </cell>
          <cell r="AA33">
            <v>1576</v>
          </cell>
        </row>
        <row r="34">
          <cell r="A34">
            <v>1577</v>
          </cell>
          <cell r="B34" t="str">
            <v>St. Joseph Medical Center / Tacoma / WA</v>
          </cell>
          <cell r="C34" t="str">
            <v>MBO51</v>
          </cell>
          <cell r="D34">
            <v>3</v>
          </cell>
          <cell r="E34" t="str">
            <v>St. Joseph Medical Center (1577)</v>
          </cell>
          <cell r="F34" t="str">
            <v>St. Joseph Medical Center</v>
          </cell>
          <cell r="G34" t="str">
            <v>Tacoma</v>
          </cell>
          <cell r="H34" t="str">
            <v>WA</v>
          </cell>
          <cell r="I34" t="str">
            <v>98405</v>
          </cell>
          <cell r="J34" t="str">
            <v>Tacoma, WA 98405</v>
          </cell>
          <cell r="K34" t="str">
            <v>1717 South J Street</v>
          </cell>
          <cell r="M34" t="str">
            <v>253-591-6692</v>
          </cell>
          <cell r="N34" t="str">
            <v>System Member Of</v>
          </cell>
          <cell r="O34" t="str">
            <v>Acute Care</v>
          </cell>
          <cell r="P34" t="str">
            <v>Hospital</v>
          </cell>
          <cell r="Q34" t="str">
            <v>AS0969191</v>
          </cell>
          <cell r="R34" t="str">
            <v>911120E00</v>
          </cell>
          <cell r="S34" t="str">
            <v>1100005401792</v>
          </cell>
          <cell r="T34">
            <v>35977</v>
          </cell>
          <cell r="U34">
            <v>35977</v>
          </cell>
          <cell r="V34">
            <v>43000261</v>
          </cell>
          <cell r="W34">
            <v>960546</v>
          </cell>
          <cell r="X34">
            <v>64</v>
          </cell>
          <cell r="Y34" t="str">
            <v>Active</v>
          </cell>
          <cell r="AA34">
            <v>1577</v>
          </cell>
        </row>
        <row r="35">
          <cell r="A35">
            <v>1578</v>
          </cell>
          <cell r="B35" t="str">
            <v>St. Joseph Medical Center, Inc. / Towson / MD</v>
          </cell>
          <cell r="C35" t="str">
            <v>MBO02</v>
          </cell>
          <cell r="D35">
            <v>1</v>
          </cell>
          <cell r="E35" t="str">
            <v>St. Joseph Medical Center, Inc. (1578)</v>
          </cell>
          <cell r="F35" t="str">
            <v>St. Joseph Medical Center, Inc.</v>
          </cell>
          <cell r="G35" t="str">
            <v>Towson</v>
          </cell>
          <cell r="H35" t="str">
            <v>MD</v>
          </cell>
          <cell r="I35" t="str">
            <v>21204</v>
          </cell>
          <cell r="J35" t="str">
            <v>Towson, MD 21204</v>
          </cell>
          <cell r="K35" t="str">
            <v>7601 Osler Drive</v>
          </cell>
          <cell r="M35" t="str">
            <v>410-337-1000</v>
          </cell>
          <cell r="N35" t="str">
            <v>System Member Of</v>
          </cell>
          <cell r="O35" t="str">
            <v>Acute Care</v>
          </cell>
          <cell r="P35" t="str">
            <v>Hospital</v>
          </cell>
          <cell r="Q35" t="str">
            <v>AS2542074</v>
          </cell>
          <cell r="R35" t="str">
            <v>320970L00</v>
          </cell>
          <cell r="S35" t="str">
            <v>1100004348456</v>
          </cell>
          <cell r="T35">
            <v>35977</v>
          </cell>
          <cell r="U35">
            <v>35977</v>
          </cell>
          <cell r="V35">
            <v>43000261</v>
          </cell>
          <cell r="W35">
            <v>960503</v>
          </cell>
          <cell r="X35">
            <v>29</v>
          </cell>
          <cell r="Y35" t="str">
            <v>Active</v>
          </cell>
          <cell r="AA35">
            <v>1578</v>
          </cell>
        </row>
        <row r="36">
          <cell r="A36">
            <v>1580</v>
          </cell>
          <cell r="B36" t="str">
            <v>St. Anthony North Hospital / Westminster / CO</v>
          </cell>
          <cell r="D36">
            <v>5</v>
          </cell>
          <cell r="E36" t="str">
            <v>St. Anthony North Hospital (1580)</v>
          </cell>
          <cell r="F36" t="str">
            <v>St. Anthony North Hospital</v>
          </cell>
          <cell r="G36" t="str">
            <v>Westminster</v>
          </cell>
          <cell r="H36" t="str">
            <v>CO</v>
          </cell>
          <cell r="I36" t="str">
            <v>80031</v>
          </cell>
          <cell r="J36" t="str">
            <v>Westminster, CO 80031</v>
          </cell>
          <cell r="K36" t="str">
            <v>2551 West 84th Avenue</v>
          </cell>
          <cell r="M36" t="str">
            <v>303-426-2151</v>
          </cell>
          <cell r="N36" t="str">
            <v>Affiliate Member Of</v>
          </cell>
          <cell r="O36" t="str">
            <v>Acute Care</v>
          </cell>
          <cell r="P36" t="str">
            <v>Hospital</v>
          </cell>
          <cell r="Q36" t="str">
            <v>BC5645847</v>
          </cell>
          <cell r="R36" t="str">
            <v>841020F00</v>
          </cell>
          <cell r="S36" t="str">
            <v>1100004611949</v>
          </cell>
          <cell r="T36">
            <v>35977</v>
          </cell>
          <cell r="U36">
            <v>35977</v>
          </cell>
          <cell r="V36">
            <v>43000261</v>
          </cell>
          <cell r="W36">
            <v>102381</v>
          </cell>
          <cell r="X36">
            <v>11</v>
          </cell>
          <cell r="Y36" t="str">
            <v>Active</v>
          </cell>
          <cell r="AA36">
            <v>1580</v>
          </cell>
        </row>
        <row r="37">
          <cell r="A37">
            <v>1586</v>
          </cell>
          <cell r="B37" t="str">
            <v>Centura Home Infusion / Colorado Springs / CO</v>
          </cell>
          <cell r="D37">
            <v>5</v>
          </cell>
          <cell r="E37" t="str">
            <v>Centura Home Infusion (1586)</v>
          </cell>
          <cell r="F37" t="str">
            <v>Centura Home Infusion</v>
          </cell>
          <cell r="G37" t="str">
            <v>Colorado Springs</v>
          </cell>
          <cell r="H37" t="str">
            <v>CO</v>
          </cell>
          <cell r="I37" t="str">
            <v>80919</v>
          </cell>
          <cell r="J37" t="str">
            <v>Colorado Springs, CO 80919</v>
          </cell>
          <cell r="K37" t="str">
            <v>7015 Tall Oak Drive</v>
          </cell>
          <cell r="M37" t="str">
            <v>719-272-7507</v>
          </cell>
          <cell r="N37" t="str">
            <v>Affiliate Member Of</v>
          </cell>
          <cell r="O37" t="str">
            <v>Home Care</v>
          </cell>
          <cell r="P37" t="str">
            <v>Home Infusion Provider</v>
          </cell>
          <cell r="Q37" t="str">
            <v>BP4502109</v>
          </cell>
          <cell r="R37" t="str">
            <v>F8KAR6E00</v>
          </cell>
          <cell r="S37" t="str">
            <v>1100005941441</v>
          </cell>
          <cell r="T37">
            <v>35977</v>
          </cell>
          <cell r="U37">
            <v>35977</v>
          </cell>
          <cell r="V37">
            <v>0</v>
          </cell>
          <cell r="W37">
            <v>0</v>
          </cell>
          <cell r="X37">
            <v>4</v>
          </cell>
          <cell r="Y37" t="str">
            <v>Inactive</v>
          </cell>
          <cell r="Z37">
            <v>38929</v>
          </cell>
          <cell r="AA37">
            <v>1586</v>
          </cell>
        </row>
        <row r="38">
          <cell r="A38">
            <v>1602</v>
          </cell>
          <cell r="B38" t="str">
            <v>St. Francis Nursing Center / Colorado Springs / CO</v>
          </cell>
          <cell r="D38">
            <v>5</v>
          </cell>
          <cell r="E38" t="str">
            <v>St. Francis Nursing Center (1602)</v>
          </cell>
          <cell r="F38" t="str">
            <v>St. Francis Nursing Center</v>
          </cell>
          <cell r="G38" t="str">
            <v>Colorado Springs</v>
          </cell>
          <cell r="H38" t="str">
            <v>CO</v>
          </cell>
          <cell r="I38" t="str">
            <v>80919</v>
          </cell>
          <cell r="J38" t="str">
            <v>Colorado Springs, CO 80919</v>
          </cell>
          <cell r="K38" t="str">
            <v>7665 Assisi Heights</v>
          </cell>
          <cell r="M38" t="str">
            <v>719-598-1336</v>
          </cell>
          <cell r="N38" t="str">
            <v>Affiliate Member Of</v>
          </cell>
          <cell r="O38" t="str">
            <v>Long Term Care</v>
          </cell>
          <cell r="P38" t="str">
            <v>Skilled Nursing Facility</v>
          </cell>
          <cell r="R38" t="str">
            <v>BTVT23X00</v>
          </cell>
          <cell r="S38" t="str">
            <v>1100002483265</v>
          </cell>
          <cell r="T38">
            <v>35977</v>
          </cell>
          <cell r="V38">
            <v>0</v>
          </cell>
          <cell r="W38">
            <v>0</v>
          </cell>
          <cell r="X38">
            <v>4</v>
          </cell>
          <cell r="Y38" t="str">
            <v>Inactive</v>
          </cell>
          <cell r="Z38">
            <v>38564</v>
          </cell>
        </row>
        <row r="39">
          <cell r="A39">
            <v>1603</v>
          </cell>
          <cell r="B39" t="str">
            <v>Holy Family Services / Weslaco / TX</v>
          </cell>
          <cell r="D39">
            <v>2</v>
          </cell>
          <cell r="E39" t="str">
            <v>Holy Family Services (1603)</v>
          </cell>
          <cell r="F39" t="str">
            <v>Holy Family Services</v>
          </cell>
          <cell r="G39" t="str">
            <v>Weslaco</v>
          </cell>
          <cell r="H39" t="str">
            <v>TX</v>
          </cell>
          <cell r="I39" t="str">
            <v>78596</v>
          </cell>
          <cell r="J39" t="str">
            <v>Weslaco, TX 78596</v>
          </cell>
          <cell r="K39" t="str">
            <v>Route 4, Box 257</v>
          </cell>
          <cell r="M39" t="str">
            <v>956-969-2538</v>
          </cell>
          <cell r="N39" t="str">
            <v>Affiliate Member Of</v>
          </cell>
          <cell r="O39" t="str">
            <v>Ambulatory Care</v>
          </cell>
          <cell r="P39" t="str">
            <v>Clinic</v>
          </cell>
          <cell r="R39" t="str">
            <v>DFJ56G200</v>
          </cell>
          <cell r="S39" t="str">
            <v>1100003255168</v>
          </cell>
          <cell r="T39">
            <v>35977</v>
          </cell>
          <cell r="V39">
            <v>0</v>
          </cell>
          <cell r="W39">
            <v>0</v>
          </cell>
          <cell r="X39">
            <v>91</v>
          </cell>
          <cell r="Y39" t="str">
            <v>Inactive</v>
          </cell>
          <cell r="Z39">
            <v>39345</v>
          </cell>
          <cell r="AA39">
            <v>1603</v>
          </cell>
        </row>
        <row r="40">
          <cell r="A40">
            <v>1604</v>
          </cell>
          <cell r="B40" t="str">
            <v>Albany Area Hospital and Medical Center / Albany / MN</v>
          </cell>
          <cell r="D40">
            <v>4</v>
          </cell>
          <cell r="E40" t="str">
            <v>Albany Area Hospital and Medical Center (1604)</v>
          </cell>
          <cell r="F40" t="str">
            <v>Albany Area Hospital and Medical Center</v>
          </cell>
          <cell r="G40" t="str">
            <v>Albany</v>
          </cell>
          <cell r="H40" t="str">
            <v>MN</v>
          </cell>
          <cell r="I40" t="str">
            <v>56307</v>
          </cell>
          <cell r="J40" t="str">
            <v>Albany, MN 56307</v>
          </cell>
          <cell r="K40" t="str">
            <v>300 Third Avenue</v>
          </cell>
          <cell r="M40" t="str">
            <v>320-845-2121</v>
          </cell>
          <cell r="N40" t="str">
            <v>System Member Of</v>
          </cell>
          <cell r="O40" t="str">
            <v>Acute Care</v>
          </cell>
          <cell r="P40" t="str">
            <v>Hospital</v>
          </cell>
          <cell r="Q40" t="str">
            <v>BA2095392</v>
          </cell>
          <cell r="R40" t="str">
            <v>610040B00</v>
          </cell>
          <cell r="S40" t="str">
            <v>1100004999221</v>
          </cell>
          <cell r="T40">
            <v>35977</v>
          </cell>
          <cell r="U40">
            <v>35977</v>
          </cell>
          <cell r="V40">
            <v>43000261</v>
          </cell>
          <cell r="W40">
            <v>370360</v>
          </cell>
          <cell r="X40">
            <v>30</v>
          </cell>
          <cell r="Y40" t="str">
            <v>Active</v>
          </cell>
          <cell r="AA40">
            <v>1604</v>
          </cell>
        </row>
        <row r="41">
          <cell r="A41">
            <v>1605</v>
          </cell>
          <cell r="B41" t="str">
            <v>Carrington Health Center / Carrington / ND</v>
          </cell>
          <cell r="C41" t="str">
            <v>MBO34</v>
          </cell>
          <cell r="D41">
            <v>4</v>
          </cell>
          <cell r="E41" t="str">
            <v>Carrington Health Center (1605)</v>
          </cell>
          <cell r="F41" t="str">
            <v>Carrington Health Center</v>
          </cell>
          <cell r="G41" t="str">
            <v>Carrington</v>
          </cell>
          <cell r="H41" t="str">
            <v>ND</v>
          </cell>
          <cell r="I41" t="str">
            <v>58421</v>
          </cell>
          <cell r="J41" t="str">
            <v>Carrington, ND 58421</v>
          </cell>
          <cell r="K41" t="str">
            <v>800 N Fourth Street</v>
          </cell>
          <cell r="M41" t="str">
            <v>701-652-3141</v>
          </cell>
          <cell r="N41" t="str">
            <v>System Member Of</v>
          </cell>
          <cell r="O41" t="str">
            <v>Acute Care</v>
          </cell>
          <cell r="P41" t="str">
            <v>Hospital</v>
          </cell>
          <cell r="Q41" t="str">
            <v>AC5288837</v>
          </cell>
          <cell r="R41" t="str">
            <v>640090J00</v>
          </cell>
          <cell r="S41" t="str">
            <v>1100003884221</v>
          </cell>
          <cell r="T41">
            <v>35977</v>
          </cell>
          <cell r="U41">
            <v>35977</v>
          </cell>
          <cell r="V41">
            <v>43000261</v>
          </cell>
          <cell r="W41">
            <v>370386</v>
          </cell>
          <cell r="X41">
            <v>37</v>
          </cell>
          <cell r="Y41" t="str">
            <v>Active</v>
          </cell>
          <cell r="AA41">
            <v>1605</v>
          </cell>
        </row>
        <row r="42">
          <cell r="A42">
            <v>1606</v>
          </cell>
          <cell r="B42" t="str">
            <v>Central Kansas Medical Center / Great Bend / KS</v>
          </cell>
          <cell r="C42" t="str">
            <v>MBO12</v>
          </cell>
          <cell r="D42">
            <v>2</v>
          </cell>
          <cell r="E42" t="str">
            <v>Central Kansas Medical Center (1606)</v>
          </cell>
          <cell r="F42" t="str">
            <v>Central Kansas Medical Center</v>
          </cell>
          <cell r="G42" t="str">
            <v>Great Bend</v>
          </cell>
          <cell r="H42" t="str">
            <v>KS</v>
          </cell>
          <cell r="I42" t="str">
            <v>67530</v>
          </cell>
          <cell r="J42" t="str">
            <v>Great Bend, KS 67530</v>
          </cell>
          <cell r="K42" t="str">
            <v>3515 Broadway Avenue</v>
          </cell>
          <cell r="M42" t="str">
            <v>620-786-6187</v>
          </cell>
          <cell r="N42" t="str">
            <v>System Member Of</v>
          </cell>
          <cell r="O42" t="str">
            <v>Acute Care</v>
          </cell>
          <cell r="P42" t="str">
            <v>Hospital</v>
          </cell>
          <cell r="Q42" t="str">
            <v>AC1294747</v>
          </cell>
          <cell r="R42" t="str">
            <v>670440L00</v>
          </cell>
          <cell r="S42" t="str">
            <v>1100004748256</v>
          </cell>
          <cell r="T42">
            <v>35977</v>
          </cell>
          <cell r="U42">
            <v>35977</v>
          </cell>
          <cell r="V42">
            <v>43000261</v>
          </cell>
          <cell r="W42">
            <v>374782</v>
          </cell>
          <cell r="X42">
            <v>18</v>
          </cell>
          <cell r="Y42" t="str">
            <v>Active</v>
          </cell>
          <cell r="AA42">
            <v>1606</v>
          </cell>
        </row>
        <row r="43">
          <cell r="A43">
            <v>1607</v>
          </cell>
          <cell r="B43" t="str">
            <v>Gettysburg Medical Center / Gettysburg / SD</v>
          </cell>
          <cell r="D43">
            <v>4</v>
          </cell>
          <cell r="E43" t="str">
            <v>Gettysburg Medical Center (1607)</v>
          </cell>
          <cell r="F43" t="str">
            <v>Gettysburg Medical Center</v>
          </cell>
          <cell r="G43" t="str">
            <v>Gettysburg</v>
          </cell>
          <cell r="H43" t="str">
            <v>SD</v>
          </cell>
          <cell r="I43" t="str">
            <v>57442</v>
          </cell>
          <cell r="J43" t="str">
            <v>Gettysburg, SD 57442</v>
          </cell>
          <cell r="K43" t="str">
            <v>606 E Garfield</v>
          </cell>
          <cell r="M43" t="str">
            <v>605-765-2480</v>
          </cell>
          <cell r="N43" t="str">
            <v>System Member Of</v>
          </cell>
          <cell r="O43" t="str">
            <v>Acute Care</v>
          </cell>
          <cell r="P43" t="str">
            <v>Hospital</v>
          </cell>
          <cell r="Q43" t="str">
            <v>AG4072942</v>
          </cell>
          <cell r="R43" t="str">
            <v>650240H00</v>
          </cell>
          <cell r="S43" t="str">
            <v>1100004093523</v>
          </cell>
          <cell r="T43">
            <v>35977</v>
          </cell>
          <cell r="U43">
            <v>35977</v>
          </cell>
          <cell r="V43">
            <v>43000261</v>
          </cell>
          <cell r="W43">
            <v>586355</v>
          </cell>
          <cell r="X43">
            <v>58</v>
          </cell>
          <cell r="Y43" t="str">
            <v>Active</v>
          </cell>
          <cell r="AA43">
            <v>1607</v>
          </cell>
        </row>
        <row r="44">
          <cell r="A44">
            <v>1608</v>
          </cell>
          <cell r="B44" t="str">
            <v>Holy Rosary Medical Center / Ontario / OR</v>
          </cell>
          <cell r="C44" t="str">
            <v>MBO43</v>
          </cell>
          <cell r="D44">
            <v>3</v>
          </cell>
          <cell r="E44" t="str">
            <v>Holy Rosary Medical Center (1608)</v>
          </cell>
          <cell r="F44" t="str">
            <v>Holy Rosary Medical Center</v>
          </cell>
          <cell r="G44" t="str">
            <v>Ontario</v>
          </cell>
          <cell r="H44" t="str">
            <v>OR</v>
          </cell>
          <cell r="I44" t="str">
            <v>97914</v>
          </cell>
          <cell r="J44" t="str">
            <v>Ontario, OR 97914</v>
          </cell>
          <cell r="K44" t="str">
            <v>351 SW 9th St</v>
          </cell>
          <cell r="M44" t="str">
            <v>541-881-7000</v>
          </cell>
          <cell r="N44" t="str">
            <v>System Member Of</v>
          </cell>
          <cell r="O44" t="str">
            <v>Acute Care</v>
          </cell>
          <cell r="P44" t="str">
            <v>Hospital</v>
          </cell>
          <cell r="Q44" t="str">
            <v>AH1595682</v>
          </cell>
          <cell r="R44" t="str">
            <v>920480N00</v>
          </cell>
          <cell r="S44" t="str">
            <v>1100003628139</v>
          </cell>
          <cell r="T44">
            <v>35977</v>
          </cell>
          <cell r="U44">
            <v>35977</v>
          </cell>
          <cell r="V44">
            <v>43000261</v>
          </cell>
          <cell r="W44">
            <v>355709</v>
          </cell>
          <cell r="X44">
            <v>53</v>
          </cell>
          <cell r="Y44" t="str">
            <v>Active</v>
          </cell>
          <cell r="AA44">
            <v>1608</v>
          </cell>
        </row>
        <row r="45">
          <cell r="A45">
            <v>1609</v>
          </cell>
          <cell r="B45" t="str">
            <v>Lakewood Health Center / Baudette / MN</v>
          </cell>
          <cell r="C45" t="str">
            <v>MBO29</v>
          </cell>
          <cell r="D45">
            <v>4</v>
          </cell>
          <cell r="E45" t="str">
            <v>Lakewood Health Center (1609)</v>
          </cell>
          <cell r="F45" t="str">
            <v>Lakewood Health Center</v>
          </cell>
          <cell r="G45" t="str">
            <v>Baudette</v>
          </cell>
          <cell r="H45" t="str">
            <v>MN</v>
          </cell>
          <cell r="I45" t="str">
            <v>56623</v>
          </cell>
          <cell r="J45" t="str">
            <v>Baudette, MN 56623</v>
          </cell>
          <cell r="K45" t="str">
            <v>600 South Main Ave</v>
          </cell>
          <cell r="M45" t="str">
            <v>218-634-2120</v>
          </cell>
          <cell r="N45" t="str">
            <v>System Member Of</v>
          </cell>
          <cell r="O45" t="str">
            <v>Acute Care</v>
          </cell>
          <cell r="P45" t="str">
            <v>Hospital</v>
          </cell>
          <cell r="Q45" t="str">
            <v>AT3599618</v>
          </cell>
          <cell r="R45" t="str">
            <v>610130B00</v>
          </cell>
          <cell r="S45" t="str">
            <v>1100005716926</v>
          </cell>
          <cell r="T45">
            <v>35977</v>
          </cell>
          <cell r="U45">
            <v>35977</v>
          </cell>
          <cell r="V45">
            <v>43000261</v>
          </cell>
          <cell r="W45">
            <v>370503</v>
          </cell>
          <cell r="X45">
            <v>31</v>
          </cell>
          <cell r="Y45" t="str">
            <v>Active</v>
          </cell>
          <cell r="AA45">
            <v>1609</v>
          </cell>
        </row>
        <row r="46">
          <cell r="A46">
            <v>1610</v>
          </cell>
          <cell r="B46" t="str">
            <v>Mercy Medical Center / Roseburg / OR</v>
          </cell>
          <cell r="C46" t="str">
            <v>MBO44</v>
          </cell>
          <cell r="D46">
            <v>3</v>
          </cell>
          <cell r="E46" t="str">
            <v>Mercy Medical Center (1610)</v>
          </cell>
          <cell r="F46" t="str">
            <v>Mercy Medical Center</v>
          </cell>
          <cell r="G46" t="str">
            <v>Roseburg</v>
          </cell>
          <cell r="H46" t="str">
            <v>OR</v>
          </cell>
          <cell r="I46" t="str">
            <v>97470</v>
          </cell>
          <cell r="J46" t="str">
            <v>Roseburg, OR 97470</v>
          </cell>
          <cell r="K46" t="str">
            <v>2700 Stewart Parkway</v>
          </cell>
          <cell r="M46" t="str">
            <v>541-440-2387</v>
          </cell>
          <cell r="N46" t="str">
            <v>System Member Of</v>
          </cell>
          <cell r="O46" t="str">
            <v>Acute Care</v>
          </cell>
          <cell r="P46" t="str">
            <v>Hospital</v>
          </cell>
          <cell r="Q46" t="str">
            <v>AM7527154</v>
          </cell>
          <cell r="R46" t="str">
            <v>920750N00</v>
          </cell>
          <cell r="S46" t="str">
            <v>1100004010599</v>
          </cell>
          <cell r="T46">
            <v>35977</v>
          </cell>
          <cell r="U46">
            <v>35977</v>
          </cell>
          <cell r="V46">
            <v>43000261</v>
          </cell>
          <cell r="W46">
            <v>355725</v>
          </cell>
          <cell r="X46">
            <v>54</v>
          </cell>
          <cell r="Y46" t="str">
            <v>Active</v>
          </cell>
          <cell r="AA46">
            <v>1610</v>
          </cell>
        </row>
        <row r="47">
          <cell r="A47">
            <v>1611</v>
          </cell>
          <cell r="B47" t="str">
            <v>Mercy Hospital / Devils Lake / ND</v>
          </cell>
          <cell r="C47" t="str">
            <v>MBO36</v>
          </cell>
          <cell r="D47">
            <v>4</v>
          </cell>
          <cell r="E47" t="str">
            <v>Mercy Hospital (1611)</v>
          </cell>
          <cell r="F47" t="str">
            <v>Mercy Hospital</v>
          </cell>
          <cell r="G47" t="str">
            <v>Devils Lake</v>
          </cell>
          <cell r="H47" t="str">
            <v>ND</v>
          </cell>
          <cell r="I47" t="str">
            <v>58301</v>
          </cell>
          <cell r="J47" t="str">
            <v>Devils Lake, ND 58301</v>
          </cell>
          <cell r="K47" t="str">
            <v xml:space="preserve">1031 7th Street NE </v>
          </cell>
          <cell r="M47" t="str">
            <v>701-662-2131</v>
          </cell>
          <cell r="N47" t="str">
            <v>System Member Of</v>
          </cell>
          <cell r="O47" t="str">
            <v>Acute Care</v>
          </cell>
          <cell r="P47" t="str">
            <v>Hospital</v>
          </cell>
          <cell r="Q47" t="str">
            <v>AM3795816</v>
          </cell>
          <cell r="R47" t="str">
            <v>640130E00</v>
          </cell>
          <cell r="S47" t="str">
            <v>1100002397678</v>
          </cell>
          <cell r="T47">
            <v>35977</v>
          </cell>
          <cell r="U47">
            <v>35977</v>
          </cell>
          <cell r="V47">
            <v>43000261</v>
          </cell>
          <cell r="W47">
            <v>370394</v>
          </cell>
          <cell r="X47">
            <v>39</v>
          </cell>
          <cell r="Y47" t="str">
            <v>Active</v>
          </cell>
          <cell r="AA47">
            <v>1611</v>
          </cell>
        </row>
        <row r="48">
          <cell r="A48">
            <v>1612</v>
          </cell>
          <cell r="B48" t="str">
            <v>Mercy Hospital / Valley City / ND</v>
          </cell>
          <cell r="C48" t="str">
            <v>MBO37</v>
          </cell>
          <cell r="D48">
            <v>4</v>
          </cell>
          <cell r="E48" t="str">
            <v>Mercy Hospital (1612)</v>
          </cell>
          <cell r="F48" t="str">
            <v>Mercy Hospital</v>
          </cell>
          <cell r="G48" t="str">
            <v>Valley City</v>
          </cell>
          <cell r="H48" t="str">
            <v>ND</v>
          </cell>
          <cell r="I48" t="str">
            <v>58072</v>
          </cell>
          <cell r="J48" t="str">
            <v>Valley City, ND 58072</v>
          </cell>
          <cell r="K48" t="str">
            <v>570 Chautauqua Boulevard</v>
          </cell>
          <cell r="M48" t="str">
            <v>701-845-6400</v>
          </cell>
          <cell r="N48" t="str">
            <v>System Member Of</v>
          </cell>
          <cell r="O48" t="str">
            <v>Acute Care</v>
          </cell>
          <cell r="P48" t="str">
            <v>Hospital</v>
          </cell>
          <cell r="Q48" t="str">
            <v>AM3795727</v>
          </cell>
          <cell r="R48" t="str">
            <v>640590O00</v>
          </cell>
          <cell r="S48" t="str">
            <v>1100005829381</v>
          </cell>
          <cell r="T48">
            <v>35977</v>
          </cell>
          <cell r="U48">
            <v>35977</v>
          </cell>
          <cell r="V48">
            <v>43000261</v>
          </cell>
          <cell r="W48">
            <v>370440</v>
          </cell>
          <cell r="X48">
            <v>40</v>
          </cell>
          <cell r="Y48" t="str">
            <v>Active</v>
          </cell>
          <cell r="AA48">
            <v>1612</v>
          </cell>
        </row>
        <row r="49">
          <cell r="A49">
            <v>1613</v>
          </cell>
          <cell r="B49" t="str">
            <v>Mercy Medical Center - Des Moines / Des Moines / IA</v>
          </cell>
          <cell r="C49" t="str">
            <v>JOA2</v>
          </cell>
          <cell r="D49">
            <v>2</v>
          </cell>
          <cell r="E49" t="str">
            <v>Mercy Medical Center - Des Moines (1613)</v>
          </cell>
          <cell r="F49" t="str">
            <v>Mercy Medical Center - Des Moines</v>
          </cell>
          <cell r="G49" t="str">
            <v>Des Moines</v>
          </cell>
          <cell r="H49" t="str">
            <v>IA</v>
          </cell>
          <cell r="I49" t="str">
            <v>50314</v>
          </cell>
          <cell r="J49" t="str">
            <v>Des Moines, IA 50314</v>
          </cell>
          <cell r="K49" t="str">
            <v>1111 6th Avenue</v>
          </cell>
          <cell r="M49" t="str">
            <v>515-247-3121</v>
          </cell>
          <cell r="N49" t="str">
            <v>System Member Of</v>
          </cell>
          <cell r="O49" t="str">
            <v>Acute Care</v>
          </cell>
          <cell r="P49" t="str">
            <v>Hospital</v>
          </cell>
          <cell r="Q49" t="str">
            <v>AM4033445</v>
          </cell>
          <cell r="R49" t="str">
            <v>620450H00</v>
          </cell>
          <cell r="S49" t="str">
            <v>1100004246394</v>
          </cell>
          <cell r="T49">
            <v>37135</v>
          </cell>
          <cell r="U49">
            <v>37257</v>
          </cell>
          <cell r="V49">
            <v>43000261</v>
          </cell>
          <cell r="W49">
            <v>374766</v>
          </cell>
          <cell r="X49">
            <v>15</v>
          </cell>
          <cell r="Y49" t="str">
            <v>Active</v>
          </cell>
          <cell r="AA49">
            <v>1613</v>
          </cell>
        </row>
        <row r="50">
          <cell r="A50">
            <v>1614</v>
          </cell>
          <cell r="B50" t="str">
            <v>Mercy Regional Medical Center / Durango / CO</v>
          </cell>
          <cell r="C50" t="str">
            <v>MBO55</v>
          </cell>
          <cell r="D50">
            <v>2</v>
          </cell>
          <cell r="E50" t="str">
            <v>Mercy Regional Medical Center (1614)</v>
          </cell>
          <cell r="F50" t="str">
            <v>Mercy Regional Medical Center</v>
          </cell>
          <cell r="G50" t="str">
            <v>Durango</v>
          </cell>
          <cell r="H50" t="str">
            <v>CO</v>
          </cell>
          <cell r="I50" t="str">
            <v>81301</v>
          </cell>
          <cell r="J50" t="str">
            <v>Durango, CO 81301</v>
          </cell>
          <cell r="K50" t="str">
            <v>1010 Three Springs Blvd.</v>
          </cell>
          <cell r="M50" t="str">
            <v>970-247-4311</v>
          </cell>
          <cell r="N50" t="str">
            <v>System Member Of</v>
          </cell>
          <cell r="O50" t="str">
            <v>Acute Care</v>
          </cell>
          <cell r="P50" t="str">
            <v>Hospital</v>
          </cell>
          <cell r="Q50" t="str">
            <v>BM9774616</v>
          </cell>
          <cell r="R50" t="str">
            <v>840500H00</v>
          </cell>
          <cell r="S50" t="str">
            <v>1100002591786</v>
          </cell>
          <cell r="T50">
            <v>35977</v>
          </cell>
          <cell r="U50">
            <v>35977</v>
          </cell>
          <cell r="V50">
            <v>43000261</v>
          </cell>
          <cell r="W50">
            <v>404398</v>
          </cell>
          <cell r="X50">
            <v>6</v>
          </cell>
          <cell r="Y50" t="str">
            <v>Active</v>
          </cell>
          <cell r="AA50">
            <v>1614</v>
          </cell>
        </row>
        <row r="51">
          <cell r="A51">
            <v>1615</v>
          </cell>
          <cell r="B51" t="str">
            <v>Mercy Medical Center / Nampa / ID</v>
          </cell>
          <cell r="C51" t="str">
            <v>MBO27</v>
          </cell>
          <cell r="D51">
            <v>3</v>
          </cell>
          <cell r="E51" t="str">
            <v>Mercy Medical Center (1615)</v>
          </cell>
          <cell r="F51" t="str">
            <v>Mercy Medical Center</v>
          </cell>
          <cell r="G51" t="str">
            <v>Nampa</v>
          </cell>
          <cell r="H51" t="str">
            <v>ID</v>
          </cell>
          <cell r="I51" t="str">
            <v>83686</v>
          </cell>
          <cell r="J51" t="str">
            <v>Nampa, ID 83686</v>
          </cell>
          <cell r="K51" t="str">
            <v>1512 12th Avenue Road</v>
          </cell>
          <cell r="M51" t="str">
            <v>208-463-5000</v>
          </cell>
          <cell r="N51" t="str">
            <v>System Member Of</v>
          </cell>
          <cell r="O51" t="str">
            <v>Acute Care</v>
          </cell>
          <cell r="P51" t="str">
            <v>Hospital</v>
          </cell>
          <cell r="Q51" t="str">
            <v>AM1618505</v>
          </cell>
          <cell r="R51" t="str">
            <v>820400E00</v>
          </cell>
          <cell r="S51" t="str">
            <v>1100003012815</v>
          </cell>
          <cell r="T51">
            <v>35977</v>
          </cell>
          <cell r="U51">
            <v>35977</v>
          </cell>
          <cell r="V51">
            <v>43000261</v>
          </cell>
          <cell r="W51">
            <v>355688</v>
          </cell>
          <cell r="X51">
            <v>17</v>
          </cell>
          <cell r="Y51" t="str">
            <v>Active</v>
          </cell>
          <cell r="AA51">
            <v>1615</v>
          </cell>
        </row>
        <row r="52">
          <cell r="A52">
            <v>1616</v>
          </cell>
          <cell r="B52" t="str">
            <v>Mercy Medical Center / Williston / ND</v>
          </cell>
          <cell r="C52" t="str">
            <v>MBO38</v>
          </cell>
          <cell r="D52">
            <v>4</v>
          </cell>
          <cell r="E52" t="str">
            <v>Mercy Medical Center (1616)</v>
          </cell>
          <cell r="F52" t="str">
            <v>Mercy Medical Center</v>
          </cell>
          <cell r="G52" t="str">
            <v>Williston</v>
          </cell>
          <cell r="H52" t="str">
            <v>ND</v>
          </cell>
          <cell r="I52" t="str">
            <v>58801</v>
          </cell>
          <cell r="J52" t="str">
            <v>Williston, ND 58801</v>
          </cell>
          <cell r="K52" t="str">
            <v>1301 15th Avenue West</v>
          </cell>
          <cell r="M52" t="str">
            <v>701-774-7400</v>
          </cell>
          <cell r="N52" t="str">
            <v>System Member Of</v>
          </cell>
          <cell r="O52" t="str">
            <v>Acute Care</v>
          </cell>
          <cell r="P52" t="str">
            <v>Hospital</v>
          </cell>
          <cell r="Q52" t="str">
            <v>AM3789368</v>
          </cell>
          <cell r="R52" t="str">
            <v>640610H00</v>
          </cell>
          <cell r="S52" t="str">
            <v>1100003874642</v>
          </cell>
          <cell r="T52">
            <v>35977</v>
          </cell>
          <cell r="U52">
            <v>35977</v>
          </cell>
          <cell r="V52">
            <v>43000261</v>
          </cell>
          <cell r="W52">
            <v>370458</v>
          </cell>
          <cell r="X52">
            <v>41</v>
          </cell>
          <cell r="Y52" t="str">
            <v>Active</v>
          </cell>
          <cell r="AA52">
            <v>1616</v>
          </cell>
        </row>
        <row r="53">
          <cell r="A53">
            <v>1617</v>
          </cell>
          <cell r="B53" t="str">
            <v>Porter Adventist Hospital / Denver / CO</v>
          </cell>
          <cell r="D53">
            <v>5</v>
          </cell>
          <cell r="E53" t="str">
            <v>Porter Adventist Hospital (1617)</v>
          </cell>
          <cell r="F53" t="str">
            <v>Porter Adventist Hospital</v>
          </cell>
          <cell r="G53" t="str">
            <v>Denver</v>
          </cell>
          <cell r="H53" t="str">
            <v>CO</v>
          </cell>
          <cell r="I53" t="str">
            <v>80210</v>
          </cell>
          <cell r="J53" t="str">
            <v>Denver, CO 80210</v>
          </cell>
          <cell r="K53" t="str">
            <v>2525 S Downing Street</v>
          </cell>
          <cell r="M53" t="str">
            <v>303-778-1955</v>
          </cell>
          <cell r="N53" t="str">
            <v>Affiliate Member Of</v>
          </cell>
          <cell r="O53" t="str">
            <v>Acute Care</v>
          </cell>
          <cell r="P53" t="str">
            <v>Hospital</v>
          </cell>
          <cell r="Q53" t="str">
            <v>AP0851673</v>
          </cell>
          <cell r="R53" t="str">
            <v>840410H00</v>
          </cell>
          <cell r="S53" t="str">
            <v>1100005986633</v>
          </cell>
          <cell r="T53">
            <v>35977</v>
          </cell>
          <cell r="U53">
            <v>35977</v>
          </cell>
          <cell r="V53">
            <v>43000261</v>
          </cell>
          <cell r="W53">
            <v>102381</v>
          </cell>
          <cell r="X53">
            <v>9</v>
          </cell>
          <cell r="Y53" t="str">
            <v>Active</v>
          </cell>
          <cell r="AA53">
            <v>1617</v>
          </cell>
        </row>
        <row r="54">
          <cell r="A54">
            <v>1618</v>
          </cell>
          <cell r="B54" t="str">
            <v>Avista Adventist Hospital / Louisville / CO</v>
          </cell>
          <cell r="D54">
            <v>5</v>
          </cell>
          <cell r="E54" t="str">
            <v>Avista Adventist Hospital (1618)</v>
          </cell>
          <cell r="F54" t="str">
            <v>Avista Adventist Hospital</v>
          </cell>
          <cell r="G54" t="str">
            <v>Louisville</v>
          </cell>
          <cell r="H54" t="str">
            <v>CO</v>
          </cell>
          <cell r="I54" t="str">
            <v>80027</v>
          </cell>
          <cell r="J54" t="str">
            <v>Louisville, CO 80027</v>
          </cell>
          <cell r="K54" t="str">
            <v>100 Health Park Drive</v>
          </cell>
          <cell r="M54" t="str">
            <v>303-673-1000</v>
          </cell>
          <cell r="N54" t="str">
            <v>Affiliate Member Of</v>
          </cell>
          <cell r="O54" t="str">
            <v>Acute Care</v>
          </cell>
          <cell r="P54" t="str">
            <v>Hospital</v>
          </cell>
          <cell r="Q54" t="str">
            <v>BC5645809</v>
          </cell>
          <cell r="R54" t="str">
            <v>84WSSC400</v>
          </cell>
          <cell r="S54" t="str">
            <v>1100005918887</v>
          </cell>
          <cell r="T54">
            <v>35977</v>
          </cell>
          <cell r="U54">
            <v>35977</v>
          </cell>
          <cell r="V54">
            <v>43000261</v>
          </cell>
          <cell r="W54">
            <v>102381</v>
          </cell>
          <cell r="X54">
            <v>3</v>
          </cell>
          <cell r="Y54" t="str">
            <v>Active</v>
          </cell>
          <cell r="AA54">
            <v>1618</v>
          </cell>
        </row>
        <row r="55">
          <cell r="A55">
            <v>1619</v>
          </cell>
          <cell r="B55" t="str">
            <v>Littleton Adventist Hospital / Littleton / CO</v>
          </cell>
          <cell r="D55">
            <v>5</v>
          </cell>
          <cell r="E55" t="str">
            <v>Littleton Adventist Hospital (1619)</v>
          </cell>
          <cell r="F55" t="str">
            <v>Littleton Adventist Hospital</v>
          </cell>
          <cell r="G55" t="str">
            <v>Littleton</v>
          </cell>
          <cell r="H55" t="str">
            <v>CO</v>
          </cell>
          <cell r="I55" t="str">
            <v>80122</v>
          </cell>
          <cell r="J55" t="str">
            <v>Littleton, CO 80122</v>
          </cell>
          <cell r="K55" t="str">
            <v>7700 S Broadway</v>
          </cell>
          <cell r="M55" t="str">
            <v>303-730-8900</v>
          </cell>
          <cell r="N55" t="str">
            <v>Affiliate Member Of</v>
          </cell>
          <cell r="O55" t="str">
            <v>Acute Care</v>
          </cell>
          <cell r="P55" t="str">
            <v>Hospital</v>
          </cell>
          <cell r="Q55" t="str">
            <v>BL1743738</v>
          </cell>
          <cell r="R55" t="str">
            <v>84D16FB00</v>
          </cell>
          <cell r="S55" t="str">
            <v>1100004551443</v>
          </cell>
          <cell r="T55">
            <v>35977</v>
          </cell>
          <cell r="U55">
            <v>35977</v>
          </cell>
          <cell r="V55">
            <v>43000261</v>
          </cell>
          <cell r="W55">
            <v>102381</v>
          </cell>
          <cell r="X55">
            <v>5</v>
          </cell>
          <cell r="Y55" t="str">
            <v>Active</v>
          </cell>
          <cell r="AA55">
            <v>1619</v>
          </cell>
        </row>
        <row r="56">
          <cell r="A56">
            <v>1621</v>
          </cell>
          <cell r="B56" t="str">
            <v>St. Catherine Hospital / Garden City / KS</v>
          </cell>
          <cell r="C56" t="str">
            <v>MBO13</v>
          </cell>
          <cell r="D56">
            <v>2</v>
          </cell>
          <cell r="E56" t="str">
            <v>St. Catherine Hospital (1621)</v>
          </cell>
          <cell r="F56" t="str">
            <v>St. Catherine Hospital</v>
          </cell>
          <cell r="G56" t="str">
            <v>Garden City</v>
          </cell>
          <cell r="H56" t="str">
            <v>KS</v>
          </cell>
          <cell r="I56" t="str">
            <v>67846-5679</v>
          </cell>
          <cell r="J56" t="str">
            <v>Garden City, KS 67846-5679</v>
          </cell>
          <cell r="K56" t="str">
            <v>401 E. Spruce</v>
          </cell>
          <cell r="M56" t="str">
            <v>620-272-2222</v>
          </cell>
          <cell r="N56" t="str">
            <v>System Member Of</v>
          </cell>
          <cell r="O56" t="str">
            <v>Acute Care</v>
          </cell>
          <cell r="P56" t="str">
            <v>Hospital</v>
          </cell>
          <cell r="Q56" t="str">
            <v>AS1301706</v>
          </cell>
          <cell r="R56" t="str">
            <v>670390P00</v>
          </cell>
          <cell r="S56" t="str">
            <v>1100005115163</v>
          </cell>
          <cell r="T56">
            <v>35977</v>
          </cell>
          <cell r="U56">
            <v>35977</v>
          </cell>
          <cell r="V56">
            <v>43000261</v>
          </cell>
          <cell r="W56">
            <v>374774</v>
          </cell>
          <cell r="X56">
            <v>19</v>
          </cell>
          <cell r="Y56" t="str">
            <v>Active</v>
          </cell>
          <cell r="AA56">
            <v>1621</v>
          </cell>
        </row>
        <row r="57">
          <cell r="A57">
            <v>1622</v>
          </cell>
          <cell r="B57" t="str">
            <v>St. Francis Healthcare Campus / Breckenridge  / MN</v>
          </cell>
          <cell r="C57" t="str">
            <v>MBO31</v>
          </cell>
          <cell r="D57">
            <v>4</v>
          </cell>
          <cell r="E57" t="str">
            <v>St. Francis Healthcare Campus (1622)</v>
          </cell>
          <cell r="F57" t="str">
            <v>St. Francis Healthcare Campus</v>
          </cell>
          <cell r="G57" t="str">
            <v xml:space="preserve">Breckenridge </v>
          </cell>
          <cell r="H57" t="str">
            <v>MN</v>
          </cell>
          <cell r="I57" t="str">
            <v>56520</v>
          </cell>
          <cell r="J57" t="str">
            <v>Breckenridge , MN 56520</v>
          </cell>
          <cell r="K57" t="str">
            <v>2400 St. Francis Drive</v>
          </cell>
          <cell r="M57" t="str">
            <v>218-643-3000</v>
          </cell>
          <cell r="N57" t="str">
            <v>System Member Of</v>
          </cell>
          <cell r="O57" t="str">
            <v>Acute Care</v>
          </cell>
          <cell r="P57" t="str">
            <v>Hospital</v>
          </cell>
          <cell r="Q57" t="str">
            <v>AS3642798</v>
          </cell>
          <cell r="R57" t="str">
            <v>610200900</v>
          </cell>
          <cell r="S57" t="str">
            <v>1100002174262</v>
          </cell>
          <cell r="T57">
            <v>35977</v>
          </cell>
          <cell r="U57">
            <v>35977</v>
          </cell>
          <cell r="V57">
            <v>43000261</v>
          </cell>
          <cell r="W57">
            <v>370351</v>
          </cell>
          <cell r="X57">
            <v>32</v>
          </cell>
          <cell r="Y57" t="str">
            <v>Active</v>
          </cell>
          <cell r="AA57">
            <v>1622</v>
          </cell>
        </row>
        <row r="58">
          <cell r="A58">
            <v>1623</v>
          </cell>
          <cell r="B58" t="str">
            <v>St. Gabriel's Hospital / Little Falls / MN</v>
          </cell>
          <cell r="C58" t="str">
            <v>MBO33</v>
          </cell>
          <cell r="D58">
            <v>4</v>
          </cell>
          <cell r="E58" t="str">
            <v>St. Gabriel's Hospital (1623)</v>
          </cell>
          <cell r="F58" t="str">
            <v>St. Gabriel's Hospital</v>
          </cell>
          <cell r="G58" t="str">
            <v>Little Falls</v>
          </cell>
          <cell r="H58" t="str">
            <v>MN</v>
          </cell>
          <cell r="I58" t="str">
            <v>56345</v>
          </cell>
          <cell r="J58" t="str">
            <v>Little Falls, MN 56345</v>
          </cell>
          <cell r="K58" t="str">
            <v>815 2nd St SE</v>
          </cell>
          <cell r="M58" t="str">
            <v>320-632-5441</v>
          </cell>
          <cell r="N58" t="str">
            <v>System Member Of</v>
          </cell>
          <cell r="O58" t="str">
            <v>Acute Care</v>
          </cell>
          <cell r="P58" t="str">
            <v>Hospital</v>
          </cell>
          <cell r="Q58" t="str">
            <v>AS3642065</v>
          </cell>
          <cell r="R58" t="str">
            <v>610810G00</v>
          </cell>
          <cell r="S58" t="str">
            <v>1100005690271</v>
          </cell>
          <cell r="T58">
            <v>35977</v>
          </cell>
          <cell r="U58">
            <v>35977</v>
          </cell>
          <cell r="V58">
            <v>43000261</v>
          </cell>
          <cell r="W58">
            <v>370360</v>
          </cell>
          <cell r="X58">
            <v>33</v>
          </cell>
          <cell r="Y58" t="str">
            <v>Active</v>
          </cell>
          <cell r="AA58">
            <v>1623</v>
          </cell>
        </row>
        <row r="59">
          <cell r="A59">
            <v>1624</v>
          </cell>
          <cell r="B59" t="str">
            <v>St. John's Regional Medical Center / Joplin / MO</v>
          </cell>
          <cell r="C59" t="str">
            <v>MBO19</v>
          </cell>
          <cell r="D59">
            <v>2</v>
          </cell>
          <cell r="E59" t="str">
            <v>St. John's Regional Medical Center (1624)</v>
          </cell>
          <cell r="F59" t="str">
            <v>St. John's Regional Medical Center</v>
          </cell>
          <cell r="G59" t="str">
            <v>Joplin</v>
          </cell>
          <cell r="H59" t="str">
            <v>MO</v>
          </cell>
          <cell r="I59" t="str">
            <v>64804</v>
          </cell>
          <cell r="J59" t="str">
            <v>Joplin, MO 64804</v>
          </cell>
          <cell r="K59" t="str">
            <v>2727 McClelland Boulevard</v>
          </cell>
          <cell r="M59" t="str">
            <v>417-781-2727</v>
          </cell>
          <cell r="N59" t="str">
            <v>System Member Of</v>
          </cell>
          <cell r="O59" t="str">
            <v>Acute Care</v>
          </cell>
          <cell r="P59" t="str">
            <v>Hospital</v>
          </cell>
          <cell r="Q59" t="str">
            <v>AS3964889</v>
          </cell>
          <cell r="R59" t="str">
            <v>630670M00</v>
          </cell>
          <cell r="S59" t="str">
            <v>1100004611505</v>
          </cell>
          <cell r="T59">
            <v>35977</v>
          </cell>
          <cell r="U59">
            <v>35977</v>
          </cell>
          <cell r="V59">
            <v>43000261</v>
          </cell>
          <cell r="W59">
            <v>374803</v>
          </cell>
          <cell r="X59">
            <v>36</v>
          </cell>
          <cell r="Y59" t="str">
            <v>Active</v>
          </cell>
          <cell r="AA59">
            <v>1624</v>
          </cell>
        </row>
        <row r="60">
          <cell r="A60">
            <v>1625</v>
          </cell>
          <cell r="B60" t="str">
            <v>St. Joseph's Hospital / Park Rapids / MN</v>
          </cell>
          <cell r="C60" t="str">
            <v>MBO32</v>
          </cell>
          <cell r="D60">
            <v>4</v>
          </cell>
          <cell r="E60" t="str">
            <v>St. Joseph's Hospital (1625)</v>
          </cell>
          <cell r="F60" t="str">
            <v>St. Joseph's Hospital</v>
          </cell>
          <cell r="G60" t="str">
            <v>Park Rapids</v>
          </cell>
          <cell r="H60" t="str">
            <v>MN</v>
          </cell>
          <cell r="I60" t="str">
            <v>56470</v>
          </cell>
          <cell r="J60" t="str">
            <v>Park Rapids, MN 56470</v>
          </cell>
          <cell r="K60" t="str">
            <v>600 Pleasant Avenue</v>
          </cell>
          <cell r="M60" t="str">
            <v>218-732-3311</v>
          </cell>
          <cell r="N60" t="str">
            <v>System Member Of</v>
          </cell>
          <cell r="O60" t="str">
            <v>Acute Care</v>
          </cell>
          <cell r="P60" t="str">
            <v>Hospital</v>
          </cell>
          <cell r="Q60" t="str">
            <v>BS3867263</v>
          </cell>
          <cell r="R60" t="str">
            <v>611200A00</v>
          </cell>
          <cell r="S60" t="str">
            <v>1100002123246</v>
          </cell>
          <cell r="T60">
            <v>35977</v>
          </cell>
          <cell r="U60">
            <v>35977</v>
          </cell>
          <cell r="V60">
            <v>43000261</v>
          </cell>
          <cell r="W60">
            <v>370378</v>
          </cell>
          <cell r="X60">
            <v>34</v>
          </cell>
          <cell r="Y60" t="str">
            <v>Active</v>
          </cell>
          <cell r="AA60">
            <v>1625</v>
          </cell>
        </row>
        <row r="61">
          <cell r="A61">
            <v>1626</v>
          </cell>
          <cell r="B61" t="str">
            <v>St. Joseph's Hospital and Health Center / Dickinson / ND</v>
          </cell>
          <cell r="C61" t="str">
            <v>MBO42</v>
          </cell>
          <cell r="D61">
            <v>4</v>
          </cell>
          <cell r="E61" t="str">
            <v>St. Joseph's Hospital and Health Center (1626)</v>
          </cell>
          <cell r="F61" t="str">
            <v>St. Joseph's Hospital and Health Center</v>
          </cell>
          <cell r="G61" t="str">
            <v>Dickinson</v>
          </cell>
          <cell r="H61" t="str">
            <v>ND</v>
          </cell>
          <cell r="I61" t="str">
            <v>58601</v>
          </cell>
          <cell r="J61" t="str">
            <v>Dickinson, ND 58601</v>
          </cell>
          <cell r="K61" t="str">
            <v>30 West 7th Street</v>
          </cell>
          <cell r="M61" t="str">
            <v>701-456-4000</v>
          </cell>
          <cell r="N61" t="str">
            <v>System Member Of</v>
          </cell>
          <cell r="O61" t="str">
            <v>Acute Care</v>
          </cell>
          <cell r="P61" t="str">
            <v>Hospital</v>
          </cell>
          <cell r="Q61" t="str">
            <v>AS3791212</v>
          </cell>
          <cell r="R61" t="str">
            <v>640140F00</v>
          </cell>
          <cell r="S61" t="str">
            <v>1100004709400</v>
          </cell>
          <cell r="T61">
            <v>35977</v>
          </cell>
          <cell r="U61">
            <v>35977</v>
          </cell>
          <cell r="V61">
            <v>43000261</v>
          </cell>
          <cell r="W61">
            <v>370407</v>
          </cell>
          <cell r="X61">
            <v>43</v>
          </cell>
          <cell r="Y61" t="str">
            <v>Active</v>
          </cell>
          <cell r="AA61">
            <v>1626</v>
          </cell>
        </row>
        <row r="62">
          <cell r="A62">
            <v>1628</v>
          </cell>
          <cell r="B62" t="str">
            <v>St. Mary's Healthcare Center / Pierre / SD</v>
          </cell>
          <cell r="C62" t="str">
            <v>MBO50</v>
          </cell>
          <cell r="D62">
            <v>4</v>
          </cell>
          <cell r="E62" t="str">
            <v>St. Mary's Healthcare Center (1628)</v>
          </cell>
          <cell r="F62" t="str">
            <v>St. Mary's Healthcare Center</v>
          </cell>
          <cell r="G62" t="str">
            <v>Pierre</v>
          </cell>
          <cell r="H62" t="str">
            <v>SD</v>
          </cell>
          <cell r="I62" t="str">
            <v>57501-3313</v>
          </cell>
          <cell r="J62" t="str">
            <v>Pierre, SD 57501-3313</v>
          </cell>
          <cell r="K62" t="str">
            <v>800 E Dakota Avenue</v>
          </cell>
          <cell r="M62" t="str">
            <v>605-224-3100</v>
          </cell>
          <cell r="N62" t="str">
            <v>System Member Of</v>
          </cell>
          <cell r="O62" t="str">
            <v>Acute Care</v>
          </cell>
          <cell r="P62" t="str">
            <v>Hospital</v>
          </cell>
          <cell r="Q62" t="str">
            <v>AS4069313</v>
          </cell>
          <cell r="R62" t="str">
            <v>650420H00</v>
          </cell>
          <cell r="S62" t="str">
            <v>1100003154232</v>
          </cell>
          <cell r="T62">
            <v>35977</v>
          </cell>
          <cell r="U62">
            <v>35977</v>
          </cell>
          <cell r="V62">
            <v>43000261</v>
          </cell>
          <cell r="W62">
            <v>370466</v>
          </cell>
          <cell r="X62">
            <v>59</v>
          </cell>
          <cell r="Y62" t="str">
            <v>Active</v>
          </cell>
          <cell r="AA62">
            <v>1628</v>
          </cell>
        </row>
        <row r="63">
          <cell r="A63">
            <v>1630</v>
          </cell>
          <cell r="B63" t="str">
            <v>St. Catherine's Residence and Nursing Home / North Bend / OR</v>
          </cell>
          <cell r="D63">
            <v>3</v>
          </cell>
          <cell r="E63" t="str">
            <v>St. Catherine's Residence and Nursing Home (1630)</v>
          </cell>
          <cell r="F63" t="str">
            <v>St. Catherine's Residence and Nursing Home</v>
          </cell>
          <cell r="G63" t="str">
            <v>North Bend</v>
          </cell>
          <cell r="H63" t="str">
            <v>OR</v>
          </cell>
          <cell r="I63" t="str">
            <v>97459</v>
          </cell>
          <cell r="J63" t="str">
            <v>North Bend, OR 97459</v>
          </cell>
          <cell r="K63" t="str">
            <v>3959 Sheridan Avenue</v>
          </cell>
          <cell r="M63" t="str">
            <v>541-756-4151</v>
          </cell>
          <cell r="N63" t="str">
            <v>System Member Of</v>
          </cell>
          <cell r="O63" t="str">
            <v>Long Term Care</v>
          </cell>
          <cell r="P63" t="str">
            <v>Skilled Nursing Facility</v>
          </cell>
          <cell r="R63" t="str">
            <v>41SPZG100</v>
          </cell>
          <cell r="T63">
            <v>35977</v>
          </cell>
          <cell r="V63">
            <v>0</v>
          </cell>
          <cell r="W63">
            <v>0</v>
          </cell>
          <cell r="X63">
            <v>91</v>
          </cell>
          <cell r="Y63" t="str">
            <v>Inactive</v>
          </cell>
          <cell r="Z63">
            <v>38231</v>
          </cell>
        </row>
        <row r="64">
          <cell r="A64">
            <v>1631</v>
          </cell>
          <cell r="B64" t="str">
            <v>Saint Francis Memorial Health Center / Grand Island / NE</v>
          </cell>
          <cell r="D64">
            <v>2</v>
          </cell>
          <cell r="E64" t="str">
            <v>Saint Francis Memorial Health Center (1631)</v>
          </cell>
          <cell r="F64" t="str">
            <v>Saint Francis Memorial Health Center</v>
          </cell>
          <cell r="G64" t="str">
            <v>Grand Island</v>
          </cell>
          <cell r="H64" t="str">
            <v>NE</v>
          </cell>
          <cell r="I64" t="str">
            <v>68803</v>
          </cell>
          <cell r="J64" t="str">
            <v>Grand Island, NE 68803</v>
          </cell>
          <cell r="K64" t="str">
            <v>2116 West Faidley Avenue</v>
          </cell>
          <cell r="M64" t="str">
            <v>308-384-4600</v>
          </cell>
          <cell r="N64" t="str">
            <v>System Member Of</v>
          </cell>
          <cell r="O64" t="str">
            <v>Long Term Care</v>
          </cell>
          <cell r="P64" t="str">
            <v>Long Term Care Pharmacy Provider</v>
          </cell>
          <cell r="Q64" t="str">
            <v>BS4953368</v>
          </cell>
          <cell r="R64" t="str">
            <v>0C8975500</v>
          </cell>
          <cell r="S64" t="str">
            <v>1100005127906</v>
          </cell>
          <cell r="T64">
            <v>35977</v>
          </cell>
          <cell r="U64">
            <v>35977</v>
          </cell>
          <cell r="V64">
            <v>43000261</v>
          </cell>
          <cell r="W64">
            <v>370511</v>
          </cell>
          <cell r="X64">
            <v>47</v>
          </cell>
          <cell r="Y64" t="str">
            <v>Active</v>
          </cell>
          <cell r="AA64">
            <v>1631</v>
          </cell>
        </row>
        <row r="65">
          <cell r="A65">
            <v>1632</v>
          </cell>
          <cell r="B65" t="str">
            <v>Mt. St. Joseph Residence and Extended Care Center / Portland / OR</v>
          </cell>
          <cell r="D65">
            <v>3</v>
          </cell>
          <cell r="E65" t="str">
            <v>Mt. St. Joseph Residence and Extended Care Center (1632)</v>
          </cell>
          <cell r="F65" t="str">
            <v>Mt. St. Joseph Residence and Extended Care Center</v>
          </cell>
          <cell r="G65" t="str">
            <v>Portland</v>
          </cell>
          <cell r="H65" t="str">
            <v>OR</v>
          </cell>
          <cell r="J65" t="str">
            <v>Portland, OR 97214</v>
          </cell>
          <cell r="K65" t="str">
            <v>3060 SE Stark Street</v>
          </cell>
          <cell r="M65" t="str">
            <v>503-232-6193</v>
          </cell>
          <cell r="N65" t="str">
            <v>System Member Of</v>
          </cell>
          <cell r="O65" t="str">
            <v>Long Term Care</v>
          </cell>
          <cell r="P65" t="str">
            <v>Skilled Nursing Facility</v>
          </cell>
          <cell r="R65" t="str">
            <v>41VT6KJ00</v>
          </cell>
          <cell r="S65" t="str">
            <v>1100003527272</v>
          </cell>
          <cell r="T65">
            <v>35977</v>
          </cell>
          <cell r="V65">
            <v>0</v>
          </cell>
          <cell r="W65">
            <v>0</v>
          </cell>
          <cell r="X65">
            <v>91</v>
          </cell>
          <cell r="Y65" t="str">
            <v>Inactive</v>
          </cell>
          <cell r="Z65">
            <v>38533</v>
          </cell>
        </row>
        <row r="66">
          <cell r="A66">
            <v>1636</v>
          </cell>
          <cell r="B66" t="str">
            <v>Monroe County Hospital / Albia / IA</v>
          </cell>
          <cell r="D66">
            <v>2</v>
          </cell>
          <cell r="E66" t="str">
            <v>Monroe County Hospital (1636)</v>
          </cell>
          <cell r="F66" t="str">
            <v>Monroe County Hospital</v>
          </cell>
          <cell r="G66" t="str">
            <v>Albia</v>
          </cell>
          <cell r="H66" t="str">
            <v>IA</v>
          </cell>
          <cell r="I66" t="str">
            <v>52531</v>
          </cell>
          <cell r="J66" t="str">
            <v>Albia, IA 52531</v>
          </cell>
          <cell r="K66" t="str">
            <v>6580 165th Street</v>
          </cell>
          <cell r="M66" t="str">
            <v>641-932-1755</v>
          </cell>
          <cell r="N66" t="str">
            <v>Affiliate Member Of</v>
          </cell>
          <cell r="O66" t="str">
            <v>Acute Care</v>
          </cell>
          <cell r="P66" t="str">
            <v>Hospital</v>
          </cell>
          <cell r="Q66" t="str">
            <v>AM4050592</v>
          </cell>
          <cell r="R66" t="str">
            <v>620020A00</v>
          </cell>
          <cell r="S66" t="str">
            <v>1100003262418</v>
          </cell>
          <cell r="T66">
            <v>37135</v>
          </cell>
          <cell r="U66">
            <v>37895</v>
          </cell>
          <cell r="V66">
            <v>43000261</v>
          </cell>
          <cell r="W66">
            <v>374766</v>
          </cell>
          <cell r="X66">
            <v>15</v>
          </cell>
          <cell r="Y66" t="str">
            <v>Active</v>
          </cell>
          <cell r="AA66">
            <v>1636</v>
          </cell>
        </row>
        <row r="67">
          <cell r="A67">
            <v>1637</v>
          </cell>
          <cell r="B67" t="str">
            <v>Davis County Hospital / Bloomfield / IA</v>
          </cell>
          <cell r="D67">
            <v>2</v>
          </cell>
          <cell r="E67" t="str">
            <v>Davis County Hospital (1637)</v>
          </cell>
          <cell r="F67" t="str">
            <v>Davis County Hospital</v>
          </cell>
          <cell r="G67" t="str">
            <v>Bloomfield</v>
          </cell>
          <cell r="H67" t="str">
            <v>IA</v>
          </cell>
          <cell r="I67" t="str">
            <v>52537</v>
          </cell>
          <cell r="J67" t="str">
            <v>Bloomfield, IA 52537</v>
          </cell>
          <cell r="K67" t="str">
            <v>507 N Madison</v>
          </cell>
          <cell r="M67" t="str">
            <v>641-664-2145</v>
          </cell>
          <cell r="N67" t="str">
            <v>Affiliate Member Of</v>
          </cell>
          <cell r="O67" t="str">
            <v>Acute Care</v>
          </cell>
          <cell r="P67" t="str">
            <v>Hospital</v>
          </cell>
          <cell r="Q67" t="str">
            <v>AD4034435</v>
          </cell>
          <cell r="R67" t="str">
            <v>620090H00</v>
          </cell>
          <cell r="S67" t="str">
            <v>1100004637307</v>
          </cell>
          <cell r="T67">
            <v>37135</v>
          </cell>
          <cell r="U67">
            <v>37257</v>
          </cell>
          <cell r="V67">
            <v>43000261</v>
          </cell>
          <cell r="W67">
            <v>374766</v>
          </cell>
          <cell r="X67">
            <v>15</v>
          </cell>
          <cell r="Y67" t="str">
            <v>Active</v>
          </cell>
          <cell r="AA67">
            <v>1637</v>
          </cell>
        </row>
        <row r="68">
          <cell r="A68">
            <v>1638</v>
          </cell>
          <cell r="B68" t="str">
            <v>Wayne County Hospital / Corydon / IA</v>
          </cell>
          <cell r="D68">
            <v>2</v>
          </cell>
          <cell r="E68" t="str">
            <v>Wayne County Hospital (1638)</v>
          </cell>
          <cell r="F68" t="str">
            <v>Wayne County Hospital</v>
          </cell>
          <cell r="G68" t="str">
            <v>Corydon</v>
          </cell>
          <cell r="H68" t="str">
            <v>IA</v>
          </cell>
          <cell r="I68" t="str">
            <v>50060</v>
          </cell>
          <cell r="J68" t="str">
            <v>Corydon, IA 50060</v>
          </cell>
          <cell r="K68" t="str">
            <v>417 South East Street</v>
          </cell>
          <cell r="M68" t="str">
            <v>641-872-2260</v>
          </cell>
          <cell r="N68" t="str">
            <v>Affiliate Member Of</v>
          </cell>
          <cell r="O68" t="str">
            <v>Acute Care</v>
          </cell>
          <cell r="P68" t="str">
            <v>Hospital</v>
          </cell>
          <cell r="Q68" t="str">
            <v>AW3013252</v>
          </cell>
          <cell r="R68" t="str">
            <v>620290J00</v>
          </cell>
          <cell r="S68" t="str">
            <v>1100004528674</v>
          </cell>
          <cell r="T68">
            <v>37135</v>
          </cell>
          <cell r="U68">
            <v>37257</v>
          </cell>
          <cell r="V68">
            <v>43000261</v>
          </cell>
          <cell r="W68">
            <v>374766</v>
          </cell>
          <cell r="X68">
            <v>15</v>
          </cell>
          <cell r="Y68" t="str">
            <v>Active</v>
          </cell>
          <cell r="AA68">
            <v>1638</v>
          </cell>
        </row>
        <row r="69">
          <cell r="A69">
            <v>1639</v>
          </cell>
          <cell r="B69" t="str">
            <v>Adair County Memorial Hospital / Greenfield / IA</v>
          </cell>
          <cell r="D69">
            <v>2</v>
          </cell>
          <cell r="E69" t="str">
            <v>Adair County Memorial Hospital (1639)</v>
          </cell>
          <cell r="F69" t="str">
            <v>Adair County Memorial Hospital</v>
          </cell>
          <cell r="G69" t="str">
            <v>Greenfield</v>
          </cell>
          <cell r="H69" t="str">
            <v>IA</v>
          </cell>
          <cell r="I69" t="str">
            <v>50849</v>
          </cell>
          <cell r="J69" t="str">
            <v>Greenfield, IA 50849</v>
          </cell>
          <cell r="K69" t="str">
            <v>609 SE Kent</v>
          </cell>
          <cell r="M69" t="str">
            <v>641-743-2123</v>
          </cell>
          <cell r="N69" t="str">
            <v>Affiliate Member Of</v>
          </cell>
          <cell r="O69" t="str">
            <v>Acute Care</v>
          </cell>
          <cell r="P69" t="str">
            <v>Hospital</v>
          </cell>
          <cell r="Q69" t="str">
            <v>AA4036504</v>
          </cell>
          <cell r="R69" t="str">
            <v>620600E00</v>
          </cell>
          <cell r="S69" t="str">
            <v>1100004551658</v>
          </cell>
          <cell r="T69">
            <v>37135</v>
          </cell>
          <cell r="U69">
            <v>37257</v>
          </cell>
          <cell r="V69">
            <v>43000261</v>
          </cell>
          <cell r="W69">
            <v>374766</v>
          </cell>
          <cell r="X69">
            <v>15</v>
          </cell>
          <cell r="Y69" t="str">
            <v>Active</v>
          </cell>
          <cell r="AA69">
            <v>1639</v>
          </cell>
        </row>
        <row r="70">
          <cell r="A70">
            <v>1640</v>
          </cell>
          <cell r="B70" t="str">
            <v>Madrid Home for the Aged / Madrid / IA</v>
          </cell>
          <cell r="D70">
            <v>2</v>
          </cell>
          <cell r="E70" t="str">
            <v>Madrid Home for the Aged (1640)</v>
          </cell>
          <cell r="F70" t="str">
            <v>Madrid Home for the Aged</v>
          </cell>
          <cell r="G70" t="str">
            <v>Madrid</v>
          </cell>
          <cell r="H70" t="str">
            <v>IA</v>
          </cell>
          <cell r="I70" t="str">
            <v>50156</v>
          </cell>
          <cell r="J70" t="str">
            <v>Madrid, IA 50156</v>
          </cell>
          <cell r="K70" t="str">
            <v>613 W North Street</v>
          </cell>
          <cell r="M70" t="str">
            <v>515-795-3007</v>
          </cell>
          <cell r="N70" t="str">
            <v>Affiliate Member Of</v>
          </cell>
          <cell r="O70" t="str">
            <v>Long Term Care</v>
          </cell>
          <cell r="P70" t="str">
            <v>Nursing Home w/ Pharmacy</v>
          </cell>
          <cell r="R70" t="str">
            <v>199YZUA00</v>
          </cell>
          <cell r="S70" t="str">
            <v>1100002591724</v>
          </cell>
          <cell r="T70">
            <v>37135</v>
          </cell>
          <cell r="V70">
            <v>43000261</v>
          </cell>
          <cell r="W70">
            <v>374766</v>
          </cell>
          <cell r="X70">
            <v>15</v>
          </cell>
          <cell r="Y70" t="str">
            <v>Active</v>
          </cell>
          <cell r="AA70">
            <v>1640</v>
          </cell>
        </row>
        <row r="71">
          <cell r="A71">
            <v>1642</v>
          </cell>
          <cell r="B71" t="str">
            <v>Audubon County Memorial Hospital / Audubon / IA</v>
          </cell>
          <cell r="D71">
            <v>2</v>
          </cell>
          <cell r="E71" t="str">
            <v>Audubon County Memorial Hospital (1642)</v>
          </cell>
          <cell r="F71" t="str">
            <v>Audubon County Memorial Hospital</v>
          </cell>
          <cell r="G71" t="str">
            <v>Audubon</v>
          </cell>
          <cell r="H71" t="str">
            <v>IA</v>
          </cell>
          <cell r="I71" t="str">
            <v>50025</v>
          </cell>
          <cell r="J71" t="str">
            <v>Audubon, IA 50025</v>
          </cell>
          <cell r="K71" t="str">
            <v>515 Pacific Street</v>
          </cell>
          <cell r="M71" t="str">
            <v>712-563-2611</v>
          </cell>
          <cell r="N71" t="str">
            <v>Affiliate Member Of</v>
          </cell>
          <cell r="O71" t="str">
            <v>Acute Care</v>
          </cell>
          <cell r="P71" t="str">
            <v>Hospital</v>
          </cell>
          <cell r="Q71" t="str">
            <v>AA4029864</v>
          </cell>
          <cell r="R71" t="str">
            <v>620070F00</v>
          </cell>
          <cell r="S71" t="str">
            <v>1100002591960</v>
          </cell>
          <cell r="T71">
            <v>37135</v>
          </cell>
          <cell r="U71">
            <v>37257</v>
          </cell>
          <cell r="V71">
            <v>43000261</v>
          </cell>
          <cell r="W71">
            <v>374766</v>
          </cell>
          <cell r="X71">
            <v>15</v>
          </cell>
          <cell r="Y71" t="str">
            <v>Active</v>
          </cell>
          <cell r="AA71">
            <v>1642</v>
          </cell>
        </row>
        <row r="72">
          <cell r="A72">
            <v>1643</v>
          </cell>
          <cell r="B72" t="str">
            <v>Ringgold County Hospital / Mount Ayr / IA</v>
          </cell>
          <cell r="D72">
            <v>2</v>
          </cell>
          <cell r="E72" t="str">
            <v>Ringgold County Hospital (1643)</v>
          </cell>
          <cell r="F72" t="str">
            <v>Ringgold County Hospital</v>
          </cell>
          <cell r="G72" t="str">
            <v>Mount Ayr</v>
          </cell>
          <cell r="H72" t="str">
            <v>IA</v>
          </cell>
          <cell r="I72" t="str">
            <v>50854-1233</v>
          </cell>
          <cell r="J72" t="str">
            <v>Mount Ayr, IA 50854-1233</v>
          </cell>
          <cell r="K72" t="str">
            <v>211 Shellway Drive</v>
          </cell>
          <cell r="M72" t="str">
            <v>515-464-3226</v>
          </cell>
          <cell r="N72" t="str">
            <v>Affiliate Member Of</v>
          </cell>
          <cell r="O72" t="str">
            <v>Acute Care</v>
          </cell>
          <cell r="P72" t="str">
            <v>Hospital</v>
          </cell>
          <cell r="Q72" t="str">
            <v>AR4013215</v>
          </cell>
          <cell r="R72" t="str">
            <v>620970O00</v>
          </cell>
          <cell r="S72" t="str">
            <v>1100004893932</v>
          </cell>
          <cell r="T72">
            <v>37135</v>
          </cell>
          <cell r="U72">
            <v>37257</v>
          </cell>
          <cell r="V72">
            <v>43000261</v>
          </cell>
          <cell r="W72">
            <v>374766</v>
          </cell>
          <cell r="X72">
            <v>15</v>
          </cell>
          <cell r="Y72" t="str">
            <v>Active</v>
          </cell>
          <cell r="AA72">
            <v>1643</v>
          </cell>
        </row>
        <row r="73">
          <cell r="A73">
            <v>1644</v>
          </cell>
          <cell r="B73" t="str">
            <v>Story County Hospital / Nevada / IA</v>
          </cell>
          <cell r="D73">
            <v>2</v>
          </cell>
          <cell r="E73" t="str">
            <v>Story County Hospital (1644)</v>
          </cell>
          <cell r="F73" t="str">
            <v>Story County Hospital</v>
          </cell>
          <cell r="G73" t="str">
            <v>Nevada</v>
          </cell>
          <cell r="H73" t="str">
            <v>IA</v>
          </cell>
          <cell r="I73" t="str">
            <v>50201-2213</v>
          </cell>
          <cell r="J73" t="str">
            <v>Nevada, IA 50201-2213</v>
          </cell>
          <cell r="K73" t="str">
            <v>630 6th Street</v>
          </cell>
          <cell r="M73" t="str">
            <v>515-382-2111</v>
          </cell>
          <cell r="N73" t="str">
            <v>Affiliate Member Of</v>
          </cell>
          <cell r="O73" t="str">
            <v>Acute Care</v>
          </cell>
          <cell r="P73" t="str">
            <v>Hospital</v>
          </cell>
          <cell r="Q73" t="str">
            <v>AS4020157</v>
          </cell>
          <cell r="R73" t="str">
            <v>621010A00</v>
          </cell>
          <cell r="S73" t="str">
            <v>1100005483439</v>
          </cell>
          <cell r="T73">
            <v>37135</v>
          </cell>
          <cell r="U73">
            <v>37257</v>
          </cell>
          <cell r="V73">
            <v>43000261</v>
          </cell>
          <cell r="W73">
            <v>374766</v>
          </cell>
          <cell r="X73">
            <v>15</v>
          </cell>
          <cell r="Y73" t="str">
            <v>Active</v>
          </cell>
          <cell r="AA73">
            <v>1644</v>
          </cell>
        </row>
        <row r="74">
          <cell r="A74">
            <v>1663</v>
          </cell>
          <cell r="B74" t="str">
            <v>Mercy Indianola Medical Clinic / Indianola / IA</v>
          </cell>
          <cell r="D74">
            <v>2</v>
          </cell>
          <cell r="E74" t="str">
            <v>Mercy Indianola Medical Clinic (1663)</v>
          </cell>
          <cell r="F74" t="str">
            <v>Mercy Indianola Medical Clinic</v>
          </cell>
          <cell r="G74" t="str">
            <v>Indianola</v>
          </cell>
          <cell r="H74" t="str">
            <v>IA</v>
          </cell>
          <cell r="I74" t="str">
            <v>50125</v>
          </cell>
          <cell r="J74" t="str">
            <v>Indianola, IA 50125</v>
          </cell>
          <cell r="K74" t="str">
            <v>108 N Jefferson</v>
          </cell>
          <cell r="M74" t="str">
            <v>515-961-8448</v>
          </cell>
          <cell r="N74" t="str">
            <v>System Member Of</v>
          </cell>
          <cell r="O74" t="str">
            <v>Ambulatory Care</v>
          </cell>
          <cell r="P74" t="str">
            <v>Clinic</v>
          </cell>
          <cell r="Q74" t="str">
            <v>BL0685872</v>
          </cell>
          <cell r="R74" t="str">
            <v>H7ZR4L300</v>
          </cell>
          <cell r="S74" t="str">
            <v>1100002871895</v>
          </cell>
          <cell r="T74">
            <v>37135</v>
          </cell>
          <cell r="U74">
            <v>37257</v>
          </cell>
          <cell r="V74">
            <v>43000261</v>
          </cell>
          <cell r="W74">
            <v>374766</v>
          </cell>
          <cell r="X74">
            <v>15</v>
          </cell>
          <cell r="Y74" t="str">
            <v>Active</v>
          </cell>
          <cell r="AA74">
            <v>1663</v>
          </cell>
        </row>
        <row r="75">
          <cell r="A75">
            <v>1664</v>
          </cell>
          <cell r="B75" t="str">
            <v>Mercy Urbandale Medical Clinic / Urbandale / IA</v>
          </cell>
          <cell r="D75">
            <v>2</v>
          </cell>
          <cell r="E75" t="str">
            <v>Mercy Urbandale Medical Clinic (1664)</v>
          </cell>
          <cell r="F75" t="str">
            <v>Mercy Urbandale Medical Clinic</v>
          </cell>
          <cell r="G75" t="str">
            <v>Urbandale</v>
          </cell>
          <cell r="H75" t="str">
            <v>IA</v>
          </cell>
          <cell r="I75" t="str">
            <v>50322</v>
          </cell>
          <cell r="J75" t="str">
            <v>Urbandale, IA 50322</v>
          </cell>
          <cell r="K75" t="str">
            <v>6200 Aurora Ave</v>
          </cell>
          <cell r="M75" t="str">
            <v>515-270-1177</v>
          </cell>
          <cell r="N75" t="str">
            <v>System Member Of</v>
          </cell>
          <cell r="O75" t="str">
            <v>Ambulatory Care</v>
          </cell>
          <cell r="P75" t="str">
            <v>Clinic</v>
          </cell>
          <cell r="Q75" t="str">
            <v>AT5192846</v>
          </cell>
          <cell r="R75" t="str">
            <v>HRV05Y600</v>
          </cell>
          <cell r="S75" t="str">
            <v>1100002564766</v>
          </cell>
          <cell r="T75">
            <v>37135</v>
          </cell>
          <cell r="U75">
            <v>37257</v>
          </cell>
          <cell r="V75">
            <v>43000261</v>
          </cell>
          <cell r="W75">
            <v>374766</v>
          </cell>
          <cell r="X75">
            <v>15</v>
          </cell>
          <cell r="Y75" t="str">
            <v>Active</v>
          </cell>
          <cell r="AA75">
            <v>1664</v>
          </cell>
        </row>
        <row r="76">
          <cell r="A76">
            <v>1665</v>
          </cell>
          <cell r="B76" t="str">
            <v>Mercy East Pediatric Clinic / Pleasant Hill / IA</v>
          </cell>
          <cell r="D76">
            <v>2</v>
          </cell>
          <cell r="E76" t="str">
            <v>Mercy East Pediatric Clinic (1665)</v>
          </cell>
          <cell r="F76" t="str">
            <v>Mercy East Pediatric Clinic</v>
          </cell>
          <cell r="G76" t="str">
            <v>Pleasant Hill</v>
          </cell>
          <cell r="H76" t="str">
            <v>IA</v>
          </cell>
          <cell r="I76" t="str">
            <v>50317</v>
          </cell>
          <cell r="J76" t="str">
            <v>Pleasant Hill, IA 50317</v>
          </cell>
          <cell r="K76" t="str">
            <v>5900 E. University, Suite 300</v>
          </cell>
          <cell r="M76" t="str">
            <v>515-643-2600</v>
          </cell>
          <cell r="N76" t="str">
            <v>System Member Of</v>
          </cell>
          <cell r="O76" t="str">
            <v>Ambulatory Care</v>
          </cell>
          <cell r="P76" t="str">
            <v>Clinic</v>
          </cell>
          <cell r="Q76" t="str">
            <v>BO6051243</v>
          </cell>
          <cell r="R76" t="str">
            <v>67721QD00</v>
          </cell>
          <cell r="S76" t="str">
            <v>1100002743376</v>
          </cell>
          <cell r="T76">
            <v>37135</v>
          </cell>
          <cell r="U76">
            <v>37257</v>
          </cell>
          <cell r="V76">
            <v>43000261</v>
          </cell>
          <cell r="W76">
            <v>374766</v>
          </cell>
          <cell r="X76">
            <v>15</v>
          </cell>
          <cell r="Y76" t="str">
            <v>Active</v>
          </cell>
          <cell r="AA76">
            <v>1665</v>
          </cell>
        </row>
        <row r="77">
          <cell r="A77">
            <v>1666</v>
          </cell>
          <cell r="B77" t="str">
            <v>Mercy West Medical Clinic / Clive / IA</v>
          </cell>
          <cell r="D77">
            <v>2</v>
          </cell>
          <cell r="E77" t="str">
            <v>Mercy West Medical Clinic (1666)</v>
          </cell>
          <cell r="F77" t="str">
            <v>Mercy West Medical Clinic</v>
          </cell>
          <cell r="G77" t="str">
            <v>Clive</v>
          </cell>
          <cell r="H77" t="str">
            <v>IA</v>
          </cell>
          <cell r="I77" t="str">
            <v>50325</v>
          </cell>
          <cell r="J77" t="str">
            <v>Clive, IA 50325</v>
          </cell>
          <cell r="K77" t="str">
            <v>1601 NW 114th St</v>
          </cell>
          <cell r="M77" t="str">
            <v>515-222-7000</v>
          </cell>
          <cell r="N77" t="str">
            <v>System Member Of</v>
          </cell>
          <cell r="O77" t="str">
            <v>Ambulatory Care</v>
          </cell>
          <cell r="P77" t="str">
            <v>Clinic</v>
          </cell>
          <cell r="Q77" t="str">
            <v>AE5686843</v>
          </cell>
          <cell r="R77" t="str">
            <v>7Q7GM4A00</v>
          </cell>
          <cell r="S77" t="str">
            <v>1100002503789</v>
          </cell>
          <cell r="T77">
            <v>37135</v>
          </cell>
          <cell r="U77">
            <v>37257</v>
          </cell>
          <cell r="V77">
            <v>43000261</v>
          </cell>
          <cell r="W77">
            <v>374766</v>
          </cell>
          <cell r="X77">
            <v>15</v>
          </cell>
          <cell r="Y77" t="str">
            <v>Active</v>
          </cell>
          <cell r="AA77">
            <v>1666</v>
          </cell>
        </row>
        <row r="78">
          <cell r="A78">
            <v>1667</v>
          </cell>
          <cell r="B78" t="str">
            <v>Mercy Central Pediatric Clinic / Des Moines / IA</v>
          </cell>
          <cell r="D78">
            <v>2</v>
          </cell>
          <cell r="E78" t="str">
            <v>Mercy Central Pediatric Clinic (1667)</v>
          </cell>
          <cell r="F78" t="str">
            <v>Mercy Central Pediatric Clinic</v>
          </cell>
          <cell r="G78" t="str">
            <v>Des Moines</v>
          </cell>
          <cell r="H78" t="str">
            <v>IA</v>
          </cell>
          <cell r="I78" t="str">
            <v>50314</v>
          </cell>
          <cell r="J78" t="str">
            <v>Des Moines, IA 50314</v>
          </cell>
          <cell r="K78" t="str">
            <v>330 Laurel St., Suite 2100</v>
          </cell>
          <cell r="M78" t="str">
            <v>515-643-8611</v>
          </cell>
          <cell r="N78" t="str">
            <v>System Member Of</v>
          </cell>
          <cell r="O78" t="str">
            <v>Ambulatory Care</v>
          </cell>
          <cell r="P78" t="str">
            <v>Clinic</v>
          </cell>
          <cell r="Q78" t="str">
            <v>AS8902492</v>
          </cell>
          <cell r="R78" t="str">
            <v>9PN4AFE00</v>
          </cell>
          <cell r="S78" t="str">
            <v>1100003036132</v>
          </cell>
          <cell r="T78">
            <v>37135</v>
          </cell>
          <cell r="U78">
            <v>37257</v>
          </cell>
          <cell r="V78">
            <v>43000261</v>
          </cell>
          <cell r="W78">
            <v>374766</v>
          </cell>
          <cell r="X78">
            <v>15</v>
          </cell>
          <cell r="Y78" t="str">
            <v>Active</v>
          </cell>
          <cell r="AA78">
            <v>1667</v>
          </cell>
        </row>
        <row r="79">
          <cell r="A79">
            <v>1668</v>
          </cell>
          <cell r="B79" t="str">
            <v>Mercy North Family Practice Urgent Care / Ankeny / IA</v>
          </cell>
          <cell r="D79">
            <v>2</v>
          </cell>
          <cell r="E79" t="str">
            <v>Mercy North Family Practice Urgent Care (1668)</v>
          </cell>
          <cell r="F79" t="str">
            <v>Mercy North Family Practice Urgent Care</v>
          </cell>
          <cell r="G79" t="str">
            <v>Ankeny</v>
          </cell>
          <cell r="H79" t="str">
            <v>IA</v>
          </cell>
          <cell r="I79" t="str">
            <v>50021</v>
          </cell>
          <cell r="J79" t="str">
            <v>Ankeny, IA 50021</v>
          </cell>
          <cell r="K79" t="str">
            <v>800 E. 1st Street, Ste. 1700</v>
          </cell>
          <cell r="M79" t="str">
            <v>515-964-2022</v>
          </cell>
          <cell r="N79" t="str">
            <v>System Member Of</v>
          </cell>
          <cell r="O79" t="str">
            <v>Ambulatory Care</v>
          </cell>
          <cell r="P79" t="str">
            <v>Clinic</v>
          </cell>
          <cell r="Q79" t="str">
            <v>AH5752375</v>
          </cell>
          <cell r="R79" t="str">
            <v>D7HEHFB00</v>
          </cell>
          <cell r="S79" t="str">
            <v>1100002117993</v>
          </cell>
          <cell r="T79">
            <v>37135</v>
          </cell>
          <cell r="U79">
            <v>37257</v>
          </cell>
          <cell r="V79">
            <v>43000261</v>
          </cell>
          <cell r="W79">
            <v>374766</v>
          </cell>
          <cell r="X79">
            <v>15</v>
          </cell>
          <cell r="Y79" t="str">
            <v>Active</v>
          </cell>
          <cell r="AA79">
            <v>1668</v>
          </cell>
        </row>
        <row r="80">
          <cell r="A80">
            <v>1669</v>
          </cell>
          <cell r="B80" t="str">
            <v>Mercy Arthritis &amp; Osteoporosis Center / Des Moines / IA</v>
          </cell>
          <cell r="D80">
            <v>2</v>
          </cell>
          <cell r="E80" t="str">
            <v>Mercy Arthritis &amp; Osteoporosis Center (1669)</v>
          </cell>
          <cell r="F80" t="str">
            <v>Mercy Arthritis &amp; Osteoporosis Center</v>
          </cell>
          <cell r="G80" t="str">
            <v>Des Moines</v>
          </cell>
          <cell r="H80" t="str">
            <v>IA</v>
          </cell>
          <cell r="I80" t="str">
            <v>50322</v>
          </cell>
          <cell r="J80" t="str">
            <v>Des Moines, IA 50322</v>
          </cell>
          <cell r="K80" t="str">
            <v>8421 Plum Dr</v>
          </cell>
          <cell r="M80" t="str">
            <v>515-643-9699</v>
          </cell>
          <cell r="N80" t="str">
            <v>System Member Of</v>
          </cell>
          <cell r="O80" t="str">
            <v>Ambulatory Care</v>
          </cell>
          <cell r="P80" t="str">
            <v>Clinic</v>
          </cell>
          <cell r="Q80" t="str">
            <v>AR9226110</v>
          </cell>
          <cell r="R80" t="str">
            <v>A45HVLG00</v>
          </cell>
          <cell r="S80" t="str">
            <v>1100004601049</v>
          </cell>
          <cell r="T80">
            <v>37135</v>
          </cell>
          <cell r="U80">
            <v>37257</v>
          </cell>
          <cell r="V80">
            <v>43000261</v>
          </cell>
          <cell r="W80">
            <v>374766</v>
          </cell>
          <cell r="X80">
            <v>15</v>
          </cell>
          <cell r="Y80" t="str">
            <v>Active</v>
          </cell>
          <cell r="AA80">
            <v>1669</v>
          </cell>
        </row>
        <row r="81">
          <cell r="A81">
            <v>1670</v>
          </cell>
          <cell r="B81" t="str">
            <v>Mercy East Family Practice / Des Moines / IA</v>
          </cell>
          <cell r="D81">
            <v>2</v>
          </cell>
          <cell r="E81" t="str">
            <v>Mercy East Family Practice (1670)</v>
          </cell>
          <cell r="F81" t="str">
            <v>Mercy East Family Practice</v>
          </cell>
          <cell r="G81" t="str">
            <v>Des Moines</v>
          </cell>
          <cell r="H81" t="str">
            <v>IA</v>
          </cell>
          <cell r="I81" t="str">
            <v>50317</v>
          </cell>
          <cell r="J81" t="str">
            <v>Des Moines, IA 50317</v>
          </cell>
          <cell r="K81" t="str">
            <v>2588 Hubbell Ave</v>
          </cell>
          <cell r="M81" t="str">
            <v>515-643-2400</v>
          </cell>
          <cell r="N81" t="str">
            <v>System Member Of</v>
          </cell>
          <cell r="O81" t="str">
            <v>Ambulatory Care</v>
          </cell>
          <cell r="P81" t="str">
            <v>Clinic</v>
          </cell>
          <cell r="Q81" t="str">
            <v>AR2095291</v>
          </cell>
          <cell r="S81" t="str">
            <v>1100003482366</v>
          </cell>
          <cell r="T81">
            <v>37135</v>
          </cell>
          <cell r="U81">
            <v>37257</v>
          </cell>
          <cell r="V81">
            <v>43000261</v>
          </cell>
          <cell r="W81">
            <v>374766</v>
          </cell>
          <cell r="X81">
            <v>15</v>
          </cell>
          <cell r="Y81" t="str">
            <v>Active</v>
          </cell>
          <cell r="AA81">
            <v>1670</v>
          </cell>
        </row>
        <row r="82">
          <cell r="A82">
            <v>1673</v>
          </cell>
          <cell r="B82" t="str">
            <v>Mercy Campus Medical Clinic / Des Moines / IA</v>
          </cell>
          <cell r="D82">
            <v>2</v>
          </cell>
          <cell r="E82" t="str">
            <v>Mercy Campus Medical Clinic (1673)</v>
          </cell>
          <cell r="F82" t="str">
            <v>Mercy Campus Medical Clinic</v>
          </cell>
          <cell r="G82" t="str">
            <v>Des Moines</v>
          </cell>
          <cell r="H82" t="str">
            <v>IA</v>
          </cell>
          <cell r="I82" t="str">
            <v>50314</v>
          </cell>
          <cell r="J82" t="str">
            <v>Des Moines, IA 50314</v>
          </cell>
          <cell r="K82" t="str">
            <v>411 Laurel St, Suite A120</v>
          </cell>
          <cell r="M82" t="str">
            <v>515-244-4400</v>
          </cell>
          <cell r="N82" t="str">
            <v>System Member Of</v>
          </cell>
          <cell r="O82" t="str">
            <v>Ambulatory Care</v>
          </cell>
          <cell r="P82" t="str">
            <v>Clinic</v>
          </cell>
          <cell r="Q82" t="str">
            <v>BH2017095</v>
          </cell>
          <cell r="R82" t="str">
            <v>H41D5NR00</v>
          </cell>
          <cell r="S82" t="str">
            <v>1100003626135</v>
          </cell>
          <cell r="T82">
            <v>37135</v>
          </cell>
          <cell r="U82">
            <v>37257</v>
          </cell>
          <cell r="V82">
            <v>43000261</v>
          </cell>
          <cell r="W82">
            <v>374766</v>
          </cell>
          <cell r="X82">
            <v>15</v>
          </cell>
          <cell r="Y82" t="str">
            <v>Active</v>
          </cell>
          <cell r="AA82">
            <v>1673</v>
          </cell>
        </row>
        <row r="83">
          <cell r="A83">
            <v>1675</v>
          </cell>
          <cell r="B83" t="str">
            <v>Mercy Ruan Neurology Clinic / Des Moines / IA</v>
          </cell>
          <cell r="D83">
            <v>2</v>
          </cell>
          <cell r="E83" t="str">
            <v>Mercy Ruan Neurology Clinic (1675)</v>
          </cell>
          <cell r="F83" t="str">
            <v>Mercy Ruan Neurology Clinic</v>
          </cell>
          <cell r="G83" t="str">
            <v>Des Moines</v>
          </cell>
          <cell r="H83" t="str">
            <v>IA</v>
          </cell>
          <cell r="I83" t="str">
            <v>50314-3101</v>
          </cell>
          <cell r="J83" t="str">
            <v>Des Moines, IA 50314-3101</v>
          </cell>
          <cell r="K83" t="str">
            <v>1111 6th Ave. W. Bldg. Ste. 400</v>
          </cell>
          <cell r="M83" t="str">
            <v>515-643-4500</v>
          </cell>
          <cell r="N83" t="str">
            <v>System Member Of</v>
          </cell>
          <cell r="O83" t="str">
            <v>Ambulatory Care</v>
          </cell>
          <cell r="P83" t="str">
            <v>Clinic</v>
          </cell>
          <cell r="Q83" t="str">
            <v>BJ2880804</v>
          </cell>
          <cell r="R83" t="str">
            <v>620450HF3</v>
          </cell>
          <cell r="S83" t="str">
            <v>1100002941352</v>
          </cell>
          <cell r="T83">
            <v>37135</v>
          </cell>
          <cell r="U83">
            <v>37257</v>
          </cell>
          <cell r="V83">
            <v>43000261</v>
          </cell>
          <cell r="W83">
            <v>374766</v>
          </cell>
          <cell r="X83">
            <v>15</v>
          </cell>
          <cell r="Y83" t="str">
            <v>Active</v>
          </cell>
          <cell r="AA83">
            <v>1675</v>
          </cell>
        </row>
        <row r="84">
          <cell r="A84">
            <v>1676</v>
          </cell>
          <cell r="B84" t="str">
            <v>Mercy Norwalk Medical Clinic / Norwalk / IA</v>
          </cell>
          <cell r="D84">
            <v>2</v>
          </cell>
          <cell r="E84" t="str">
            <v>Mercy Norwalk Medical Clinic (1676)</v>
          </cell>
          <cell r="F84" t="str">
            <v xml:space="preserve">Mercy Norwalk Medical Clinic </v>
          </cell>
          <cell r="G84" t="str">
            <v>Norwalk</v>
          </cell>
          <cell r="H84" t="str">
            <v>IA</v>
          </cell>
          <cell r="I84" t="str">
            <v>50211</v>
          </cell>
          <cell r="J84" t="str">
            <v>Norwalk, IA 50211</v>
          </cell>
          <cell r="K84" t="str">
            <v>1031 Sunset Dr.</v>
          </cell>
          <cell r="M84" t="str">
            <v>515-981-0663</v>
          </cell>
          <cell r="N84" t="str">
            <v>System Member Of</v>
          </cell>
          <cell r="O84" t="str">
            <v>Ambulatory Care</v>
          </cell>
          <cell r="P84" t="str">
            <v>Clinic</v>
          </cell>
          <cell r="Q84" t="str">
            <v>BS3452860</v>
          </cell>
          <cell r="R84" t="str">
            <v>TF9QH9X00</v>
          </cell>
          <cell r="S84" t="str">
            <v>1100002016623</v>
          </cell>
          <cell r="T84">
            <v>37438</v>
          </cell>
          <cell r="V84">
            <v>0</v>
          </cell>
          <cell r="W84">
            <v>0</v>
          </cell>
          <cell r="X84">
            <v>15</v>
          </cell>
          <cell r="Y84" t="str">
            <v>Inactive</v>
          </cell>
          <cell r="Z84">
            <v>38686</v>
          </cell>
        </row>
        <row r="85">
          <cell r="A85">
            <v>1677</v>
          </cell>
          <cell r="B85" t="str">
            <v>Mercy Pleasant Hill Medical Clinic / Pleasant Hill / IA</v>
          </cell>
          <cell r="D85">
            <v>2</v>
          </cell>
          <cell r="E85" t="str">
            <v>Mercy Pleasant Hill Medical Clinic (1677)</v>
          </cell>
          <cell r="F85" t="str">
            <v>Mercy Pleasant Hill Medical Clinic</v>
          </cell>
          <cell r="G85" t="str">
            <v>Pleasant Hill</v>
          </cell>
          <cell r="H85" t="str">
            <v>IA</v>
          </cell>
          <cell r="I85" t="str">
            <v>50317</v>
          </cell>
          <cell r="J85" t="str">
            <v>Pleasant Hill, IA 50317</v>
          </cell>
          <cell r="K85" t="str">
            <v>932 North Shadyview Blvd</v>
          </cell>
          <cell r="M85" t="str">
            <v>515-266-6644</v>
          </cell>
          <cell r="N85" t="str">
            <v>System Member Of</v>
          </cell>
          <cell r="O85" t="str">
            <v>Ambulatory Care</v>
          </cell>
          <cell r="P85" t="str">
            <v>Clinic</v>
          </cell>
          <cell r="Q85" t="str">
            <v>BC7510628</v>
          </cell>
          <cell r="R85" t="str">
            <v>S53LFLL00</v>
          </cell>
          <cell r="S85" t="str">
            <v>1100002494452</v>
          </cell>
          <cell r="T85">
            <v>37135</v>
          </cell>
          <cell r="U85">
            <v>37257</v>
          </cell>
          <cell r="V85">
            <v>43000261</v>
          </cell>
          <cell r="W85">
            <v>374766</v>
          </cell>
          <cell r="X85">
            <v>15</v>
          </cell>
          <cell r="Y85" t="str">
            <v>Active</v>
          </cell>
          <cell r="AA85">
            <v>1677</v>
          </cell>
        </row>
        <row r="86">
          <cell r="A86">
            <v>1710</v>
          </cell>
          <cell r="B86" t="str">
            <v>Catholic Health Initiatives - Upper Midwest Region / Minneapolis / MN</v>
          </cell>
          <cell r="D86">
            <v>4</v>
          </cell>
          <cell r="E86" t="str">
            <v>Catholic Health Initiatives - Upper Midwest Region (1710)</v>
          </cell>
          <cell r="F86" t="str">
            <v>Catholic Health Initiatives - Upper Midwest Region</v>
          </cell>
          <cell r="G86" t="str">
            <v>Minneapolis</v>
          </cell>
          <cell r="H86" t="str">
            <v>MN</v>
          </cell>
          <cell r="I86" t="str">
            <v>55435-5239</v>
          </cell>
          <cell r="J86" t="str">
            <v>Minneapolis, MN 55435-5239</v>
          </cell>
          <cell r="K86" t="str">
            <v>7650 Edinborough Way</v>
          </cell>
          <cell r="L86" t="str">
            <v>Suite 200</v>
          </cell>
          <cell r="M86" t="str">
            <v>952-324-9010</v>
          </cell>
          <cell r="N86" t="str">
            <v>System Member Of</v>
          </cell>
          <cell r="O86" t="str">
            <v>Other</v>
          </cell>
          <cell r="P86" t="str">
            <v>Health Care System/IDN - Office</v>
          </cell>
          <cell r="R86" t="str">
            <v>A5R3RWW00</v>
          </cell>
          <cell r="S86" t="str">
            <v>1100002040017</v>
          </cell>
          <cell r="T86">
            <v>35977</v>
          </cell>
          <cell r="V86">
            <v>0</v>
          </cell>
          <cell r="W86">
            <v>0</v>
          </cell>
          <cell r="X86">
            <v>91</v>
          </cell>
          <cell r="Y86" t="str">
            <v>Active</v>
          </cell>
          <cell r="AA86">
            <v>1710</v>
          </cell>
        </row>
        <row r="87">
          <cell r="A87">
            <v>1712</v>
          </cell>
          <cell r="B87" t="str">
            <v>Centura Health / Englewood / CO</v>
          </cell>
          <cell r="D87">
            <v>5</v>
          </cell>
          <cell r="E87" t="str">
            <v>Centura Health (1712)</v>
          </cell>
          <cell r="F87" t="str">
            <v>Centura Health</v>
          </cell>
          <cell r="G87" t="str">
            <v>Englewood</v>
          </cell>
          <cell r="H87" t="str">
            <v>CO</v>
          </cell>
          <cell r="I87" t="str">
            <v>80111</v>
          </cell>
          <cell r="J87" t="str">
            <v>Englewood, CO 80111</v>
          </cell>
          <cell r="K87" t="str">
            <v>5570 DTC Parkway</v>
          </cell>
          <cell r="M87" t="str">
            <v>303-290-6500</v>
          </cell>
          <cell r="N87" t="str">
            <v>Affiliate Member Of</v>
          </cell>
          <cell r="O87" t="str">
            <v>Other</v>
          </cell>
          <cell r="P87" t="str">
            <v>Health Care System/IDN - Office</v>
          </cell>
          <cell r="R87" t="str">
            <v>HDG6KMM00</v>
          </cell>
          <cell r="T87">
            <v>35977</v>
          </cell>
          <cell r="V87">
            <v>43000261</v>
          </cell>
          <cell r="W87">
            <v>102381</v>
          </cell>
          <cell r="X87">
            <v>4</v>
          </cell>
          <cell r="Y87" t="str">
            <v>Active</v>
          </cell>
          <cell r="AA87">
            <v>1712</v>
          </cell>
        </row>
        <row r="88">
          <cell r="A88">
            <v>1714</v>
          </cell>
          <cell r="B88" t="str">
            <v>Catholic Health Initiatives / Tacoma / WA</v>
          </cell>
          <cell r="D88">
            <v>3</v>
          </cell>
          <cell r="E88" t="str">
            <v>Catholic Health Initiatives (1714)</v>
          </cell>
          <cell r="F88" t="str">
            <v>Catholic Health Initiatives - Western Region</v>
          </cell>
          <cell r="G88" t="str">
            <v>Tacoma</v>
          </cell>
          <cell r="H88" t="str">
            <v>WA</v>
          </cell>
          <cell r="I88" t="str">
            <v>98401-2197</v>
          </cell>
          <cell r="J88" t="str">
            <v>Tacoma, WA 98401-2197</v>
          </cell>
          <cell r="K88" t="str">
            <v>1149 Market Street</v>
          </cell>
          <cell r="L88" t="str">
            <v>P.O. Box 2197</v>
          </cell>
          <cell r="M88" t="str">
            <v>253-552-4100</v>
          </cell>
          <cell r="N88" t="str">
            <v>System Member Of</v>
          </cell>
          <cell r="O88" t="str">
            <v>Other</v>
          </cell>
          <cell r="P88" t="str">
            <v>Health Care System/IDN - Office</v>
          </cell>
          <cell r="R88" t="str">
            <v>B7JAEMB00</v>
          </cell>
          <cell r="S88" t="str">
            <v>1100002231835</v>
          </cell>
          <cell r="T88">
            <v>35977</v>
          </cell>
          <cell r="V88">
            <v>0</v>
          </cell>
          <cell r="W88">
            <v>0</v>
          </cell>
          <cell r="X88">
            <v>64</v>
          </cell>
          <cell r="Y88" t="str">
            <v>Active</v>
          </cell>
          <cell r="AA88">
            <v>1714</v>
          </cell>
        </row>
        <row r="89">
          <cell r="A89">
            <v>1716</v>
          </cell>
          <cell r="B89" t="str">
            <v>Sedgwick County Health Center / Julesburg / CO</v>
          </cell>
          <cell r="D89">
            <v>5</v>
          </cell>
          <cell r="E89" t="str">
            <v>Sedgwick County Health Center (1716)</v>
          </cell>
          <cell r="F89" t="str">
            <v>Sedgwick County Health Center</v>
          </cell>
          <cell r="G89" t="str">
            <v>Julesburg</v>
          </cell>
          <cell r="H89" t="str">
            <v>CO</v>
          </cell>
          <cell r="I89" t="str">
            <v>80737</v>
          </cell>
          <cell r="J89" t="str">
            <v>Julesburg, CO 80737</v>
          </cell>
          <cell r="K89" t="str">
            <v>900 Cedar Street</v>
          </cell>
          <cell r="M89" t="str">
            <v>970-474-3323</v>
          </cell>
          <cell r="N89" t="str">
            <v>Affiliate Member Of</v>
          </cell>
          <cell r="O89" t="str">
            <v>Acute Care</v>
          </cell>
          <cell r="P89" t="str">
            <v>Hospital</v>
          </cell>
          <cell r="Q89" t="str">
            <v>AS0807668</v>
          </cell>
          <cell r="R89" t="str">
            <v>840730M00</v>
          </cell>
          <cell r="S89" t="str">
            <v>1100002670344</v>
          </cell>
          <cell r="T89">
            <v>35977</v>
          </cell>
          <cell r="U89">
            <v>35977</v>
          </cell>
          <cell r="V89">
            <v>43000261</v>
          </cell>
          <cell r="W89">
            <v>102381</v>
          </cell>
          <cell r="X89">
            <v>4</v>
          </cell>
          <cell r="Y89" t="str">
            <v>Active</v>
          </cell>
          <cell r="AA89">
            <v>1716</v>
          </cell>
        </row>
        <row r="90">
          <cell r="A90">
            <v>1717</v>
          </cell>
          <cell r="B90" t="str">
            <v>Mercy Central Internal Medicine Clinic / Des Moines / IA</v>
          </cell>
          <cell r="D90">
            <v>2</v>
          </cell>
          <cell r="E90" t="str">
            <v>Mercy Central Internal Medicine Clinic (1717)</v>
          </cell>
          <cell r="F90" t="str">
            <v>Mercy Central Internal Medicine Clinic</v>
          </cell>
          <cell r="G90" t="str">
            <v>Des Moines</v>
          </cell>
          <cell r="H90" t="str">
            <v>IA</v>
          </cell>
          <cell r="I90" t="str">
            <v>50314</v>
          </cell>
          <cell r="J90" t="str">
            <v>Des Moines, IA 50314</v>
          </cell>
          <cell r="K90" t="str">
            <v>411 Laurel St, Suite 3140</v>
          </cell>
          <cell r="M90" t="str">
            <v>515-247-8790</v>
          </cell>
          <cell r="N90" t="str">
            <v>System Member Of</v>
          </cell>
          <cell r="O90" t="str">
            <v>Ambulatory Care</v>
          </cell>
          <cell r="P90" t="str">
            <v>Clinic</v>
          </cell>
          <cell r="Q90" t="str">
            <v>AA3195078</v>
          </cell>
          <cell r="R90" t="str">
            <v>7E22FCG00</v>
          </cell>
          <cell r="S90" t="str">
            <v>1100002295028</v>
          </cell>
          <cell r="T90">
            <v>37135</v>
          </cell>
          <cell r="U90">
            <v>37257</v>
          </cell>
          <cell r="V90">
            <v>43000261</v>
          </cell>
          <cell r="W90">
            <v>374766</v>
          </cell>
          <cell r="X90">
            <v>15</v>
          </cell>
          <cell r="Y90" t="str">
            <v>Active</v>
          </cell>
          <cell r="AA90">
            <v>1717</v>
          </cell>
        </row>
        <row r="91">
          <cell r="A91">
            <v>1718</v>
          </cell>
          <cell r="B91" t="str">
            <v>Memorial Health Care System / Chattanooga / TN</v>
          </cell>
          <cell r="C91" t="str">
            <v>MBO25</v>
          </cell>
          <cell r="D91">
            <v>1</v>
          </cell>
          <cell r="E91" t="str">
            <v>Memorial Health Care System (1718)</v>
          </cell>
          <cell r="F91" t="str">
            <v>Memorial Health Care System</v>
          </cell>
          <cell r="G91" t="str">
            <v>Chattanooga</v>
          </cell>
          <cell r="H91" t="str">
            <v>TN</v>
          </cell>
          <cell r="I91" t="str">
            <v>37404</v>
          </cell>
          <cell r="J91" t="str">
            <v>Chattanooga, TN 37404</v>
          </cell>
          <cell r="K91" t="str">
            <v>2525 de Sales Ave</v>
          </cell>
          <cell r="M91" t="str">
            <v>423-495-8647</v>
          </cell>
          <cell r="N91" t="str">
            <v>System Member Of</v>
          </cell>
          <cell r="O91" t="str">
            <v>Acute Care</v>
          </cell>
          <cell r="P91" t="str">
            <v>Hospital</v>
          </cell>
          <cell r="Q91" t="str">
            <v>AM0388353</v>
          </cell>
          <cell r="R91" t="str">
            <v>520160E00</v>
          </cell>
          <cell r="S91" t="str">
            <v>1100002428716</v>
          </cell>
          <cell r="T91">
            <v>35977</v>
          </cell>
          <cell r="U91">
            <v>35977</v>
          </cell>
          <cell r="V91">
            <v>43000261</v>
          </cell>
          <cell r="W91">
            <v>379170</v>
          </cell>
          <cell r="X91">
            <v>60</v>
          </cell>
          <cell r="Y91" t="str">
            <v>Active</v>
          </cell>
          <cell r="AA91">
            <v>1718</v>
          </cell>
        </row>
        <row r="92">
          <cell r="A92">
            <v>1719</v>
          </cell>
          <cell r="B92" t="str">
            <v>St. Vincent Infirmary Medical Center / Little Rock / AR</v>
          </cell>
          <cell r="C92" t="str">
            <v>MBO11</v>
          </cell>
          <cell r="D92">
            <v>1</v>
          </cell>
          <cell r="E92" t="str">
            <v>St. Vincent Infirmary Medical Center (1719)</v>
          </cell>
          <cell r="F92" t="str">
            <v>St. Vincent Infirmary Medical Center</v>
          </cell>
          <cell r="G92" t="str">
            <v>Little Rock</v>
          </cell>
          <cell r="H92" t="str">
            <v>AR</v>
          </cell>
          <cell r="I92" t="str">
            <v>72205-5499</v>
          </cell>
          <cell r="J92" t="str">
            <v>Little Rock, AR 72205-5499</v>
          </cell>
          <cell r="K92" t="str">
            <v>Two St. Vincent Circle</v>
          </cell>
          <cell r="M92" t="str">
            <v>501-660-2891</v>
          </cell>
          <cell r="N92" t="str">
            <v>System Member Of</v>
          </cell>
          <cell r="O92" t="str">
            <v>Acute Care</v>
          </cell>
          <cell r="P92" t="str">
            <v>Hospital</v>
          </cell>
          <cell r="Q92" t="str">
            <v>AS5092058</v>
          </cell>
          <cell r="R92" t="str">
            <v>710700F00</v>
          </cell>
          <cell r="S92" t="str">
            <v>1100005028722</v>
          </cell>
          <cell r="T92">
            <v>35977</v>
          </cell>
          <cell r="U92">
            <v>35977</v>
          </cell>
          <cell r="V92">
            <v>43000261</v>
          </cell>
          <cell r="W92">
            <v>379196</v>
          </cell>
          <cell r="X92">
            <v>2</v>
          </cell>
          <cell r="Y92" t="str">
            <v>Active</v>
          </cell>
          <cell r="AA92">
            <v>1719</v>
          </cell>
        </row>
        <row r="93">
          <cell r="A93">
            <v>1720</v>
          </cell>
          <cell r="B93" t="str">
            <v>St. Joseph Hospital / Lexington / KY</v>
          </cell>
          <cell r="C93" t="str">
            <v>MBO18</v>
          </cell>
          <cell r="D93">
            <v>1</v>
          </cell>
          <cell r="E93" t="str">
            <v>St. Joseph Hospital (1720)</v>
          </cell>
          <cell r="F93" t="str">
            <v>St. Joseph Hospital</v>
          </cell>
          <cell r="G93" t="str">
            <v>Lexington</v>
          </cell>
          <cell r="H93" t="str">
            <v>KY</v>
          </cell>
          <cell r="I93" t="str">
            <v>40504-3754</v>
          </cell>
          <cell r="J93" t="str">
            <v>Lexington, KY 40504-3754</v>
          </cell>
          <cell r="K93" t="str">
            <v>1 Saint Joseph Drive</v>
          </cell>
          <cell r="M93" t="str">
            <v>859-278-3436</v>
          </cell>
          <cell r="N93" t="str">
            <v>System Member Of</v>
          </cell>
          <cell r="O93" t="str">
            <v>Acute Care</v>
          </cell>
          <cell r="P93" t="str">
            <v>Hospital</v>
          </cell>
          <cell r="Q93" t="str">
            <v>AS3009772</v>
          </cell>
          <cell r="R93" t="str">
            <v>510700D00</v>
          </cell>
          <cell r="S93" t="str">
            <v>1100005408777</v>
          </cell>
          <cell r="T93">
            <v>35977</v>
          </cell>
          <cell r="U93">
            <v>35977</v>
          </cell>
          <cell r="V93">
            <v>43000261</v>
          </cell>
          <cell r="W93">
            <v>379209</v>
          </cell>
          <cell r="X93">
            <v>26</v>
          </cell>
          <cell r="Y93" t="str">
            <v>Active</v>
          </cell>
          <cell r="AA93">
            <v>1720</v>
          </cell>
        </row>
        <row r="94">
          <cell r="A94">
            <v>1721</v>
          </cell>
          <cell r="B94" t="str">
            <v>Saint Joseph London / London / KY</v>
          </cell>
          <cell r="C94" t="str">
            <v>MBO16</v>
          </cell>
          <cell r="D94">
            <v>1</v>
          </cell>
          <cell r="E94" t="str">
            <v>Saint Joseph London (1721)</v>
          </cell>
          <cell r="F94" t="str">
            <v>Marymount Medical Center</v>
          </cell>
          <cell r="G94" t="str">
            <v>London</v>
          </cell>
          <cell r="H94" t="str">
            <v>KY</v>
          </cell>
          <cell r="I94" t="str">
            <v>40741</v>
          </cell>
          <cell r="J94" t="str">
            <v>London, KY 40741</v>
          </cell>
          <cell r="K94" t="str">
            <v>310 East Ninth St</v>
          </cell>
          <cell r="M94" t="str">
            <v>606-877-3791</v>
          </cell>
          <cell r="N94" t="str">
            <v>System Member Of</v>
          </cell>
          <cell r="O94" t="str">
            <v>Acute Care</v>
          </cell>
          <cell r="P94" t="str">
            <v>Hospital</v>
          </cell>
          <cell r="Q94" t="str">
            <v>AM3004683</v>
          </cell>
          <cell r="R94" t="str">
            <v>510740H00</v>
          </cell>
          <cell r="S94" t="str">
            <v>1100005926851</v>
          </cell>
          <cell r="T94">
            <v>35977</v>
          </cell>
          <cell r="U94">
            <v>35977</v>
          </cell>
          <cell r="V94">
            <v>43000261</v>
          </cell>
          <cell r="W94">
            <v>379161</v>
          </cell>
          <cell r="X94">
            <v>24</v>
          </cell>
          <cell r="Y94" t="str">
            <v>Active</v>
          </cell>
          <cell r="AA94">
            <v>1721</v>
          </cell>
        </row>
        <row r="95">
          <cell r="A95">
            <v>1722</v>
          </cell>
          <cell r="B95" t="str">
            <v>Flaget Memorial Hospital / Bardstown / KY</v>
          </cell>
          <cell r="C95" t="str">
            <v>MBO15</v>
          </cell>
          <cell r="D95">
            <v>1</v>
          </cell>
          <cell r="E95" t="str">
            <v>Flaget Memorial Hospital (1722)</v>
          </cell>
          <cell r="F95" t="str">
            <v>Flaget Memorial Hospital</v>
          </cell>
          <cell r="G95" t="str">
            <v>Bardstown</v>
          </cell>
          <cell r="H95" t="str">
            <v>KY</v>
          </cell>
          <cell r="I95" t="str">
            <v>40004</v>
          </cell>
          <cell r="J95" t="str">
            <v>Bardstown, KY 40004</v>
          </cell>
          <cell r="K95" t="str">
            <v>4305 New Shepherdsville Road</v>
          </cell>
          <cell r="M95" t="str">
            <v>502-350-5000</v>
          </cell>
          <cell r="N95" t="str">
            <v>System Member Of</v>
          </cell>
          <cell r="O95" t="str">
            <v>Acute Care</v>
          </cell>
          <cell r="P95" t="str">
            <v>Hospital</v>
          </cell>
          <cell r="Q95" t="str">
            <v>AF3003388</v>
          </cell>
          <cell r="R95" t="str">
            <v>510070D00</v>
          </cell>
          <cell r="S95" t="str">
            <v>1100005505797</v>
          </cell>
          <cell r="T95">
            <v>35977</v>
          </cell>
          <cell r="U95">
            <v>35977</v>
          </cell>
          <cell r="V95">
            <v>43000261</v>
          </cell>
          <cell r="W95">
            <v>379153</v>
          </cell>
          <cell r="X95">
            <v>22</v>
          </cell>
          <cell r="Y95" t="str">
            <v>Active</v>
          </cell>
          <cell r="AA95">
            <v>1722</v>
          </cell>
        </row>
        <row r="96">
          <cell r="A96">
            <v>1723</v>
          </cell>
          <cell r="B96" t="str">
            <v>Sts. Mary &amp; Elizabeth Hospital / Louisville / KY</v>
          </cell>
          <cell r="C96" t="str">
            <v>MBO14</v>
          </cell>
          <cell r="D96">
            <v>1</v>
          </cell>
          <cell r="E96" t="str">
            <v>Sts. Mary &amp; Elizabeth Hospital (1723)</v>
          </cell>
          <cell r="F96" t="str">
            <v>Sts. Mary &amp; Elizabeth Hospital</v>
          </cell>
          <cell r="G96" t="str">
            <v>Louisville</v>
          </cell>
          <cell r="H96" t="str">
            <v>KY</v>
          </cell>
          <cell r="I96" t="str">
            <v>40215</v>
          </cell>
          <cell r="J96" t="str">
            <v>Louisville, KY 40215</v>
          </cell>
          <cell r="K96" t="str">
            <v>1850 Bluegrass Ave</v>
          </cell>
          <cell r="M96" t="str">
            <v>502-361-6000</v>
          </cell>
          <cell r="N96" t="str">
            <v>System Member Of</v>
          </cell>
          <cell r="O96" t="str">
            <v>Acute Care</v>
          </cell>
          <cell r="P96" t="str">
            <v>Hospital</v>
          </cell>
          <cell r="Q96" t="str">
            <v>BJ9610557</v>
          </cell>
          <cell r="R96" t="str">
            <v>510950K00</v>
          </cell>
          <cell r="S96" t="str">
            <v>1100004103987</v>
          </cell>
          <cell r="T96">
            <v>35977</v>
          </cell>
          <cell r="U96">
            <v>35977</v>
          </cell>
          <cell r="V96">
            <v>83001314</v>
          </cell>
          <cell r="W96">
            <v>54178207</v>
          </cell>
          <cell r="X96">
            <v>23</v>
          </cell>
          <cell r="Y96" t="str">
            <v>Active</v>
          </cell>
          <cell r="AA96">
            <v>1723</v>
          </cell>
        </row>
        <row r="97">
          <cell r="A97">
            <v>1724</v>
          </cell>
          <cell r="B97" t="str">
            <v>Our Lady of Peace / Louisville / KY</v>
          </cell>
          <cell r="D97">
            <v>1</v>
          </cell>
          <cell r="E97" t="str">
            <v>Our Lady of Peace (1724)</v>
          </cell>
          <cell r="F97" t="str">
            <v>Our Lady of Peace</v>
          </cell>
          <cell r="G97" t="str">
            <v>Louisville</v>
          </cell>
          <cell r="H97" t="str">
            <v>KY</v>
          </cell>
          <cell r="I97" t="str">
            <v>40205</v>
          </cell>
          <cell r="J97" t="str">
            <v>Louisville, KY 40205</v>
          </cell>
          <cell r="K97" t="str">
            <v>2020 Newburg Rd</v>
          </cell>
          <cell r="M97" t="str">
            <v>502-451-3338</v>
          </cell>
          <cell r="N97" t="str">
            <v>System Member Of</v>
          </cell>
          <cell r="O97" t="str">
            <v>Acute Care</v>
          </cell>
          <cell r="P97" t="str">
            <v>Hospital</v>
          </cell>
          <cell r="Q97" t="str">
            <v>BJ9610521</v>
          </cell>
          <cell r="R97" t="str">
            <v>510930I00</v>
          </cell>
          <cell r="S97" t="str">
            <v>1100004899927</v>
          </cell>
          <cell r="T97">
            <v>35977</v>
          </cell>
          <cell r="U97">
            <v>35977</v>
          </cell>
          <cell r="V97">
            <v>83001314</v>
          </cell>
          <cell r="W97">
            <v>54178207</v>
          </cell>
          <cell r="X97">
            <v>23</v>
          </cell>
          <cell r="Y97" t="str">
            <v>Active</v>
          </cell>
          <cell r="AA97">
            <v>1724</v>
          </cell>
        </row>
        <row r="98">
          <cell r="A98">
            <v>1734</v>
          </cell>
          <cell r="B98" t="str">
            <v>Sr. Robert Stoner / Towson / MD</v>
          </cell>
          <cell r="D98">
            <v>1</v>
          </cell>
          <cell r="E98" t="str">
            <v>Dr. Robert Stoner (1734)</v>
          </cell>
          <cell r="F98" t="str">
            <v>Dr. Robert Stoner</v>
          </cell>
          <cell r="G98" t="str">
            <v>Towson</v>
          </cell>
          <cell r="H98" t="str">
            <v>MD</v>
          </cell>
          <cell r="J98" t="str">
            <v>Towson, MD 21204</v>
          </cell>
          <cell r="K98" t="str">
            <v>7505 Osler Drive</v>
          </cell>
          <cell r="L98" t="str">
            <v>Suite 403</v>
          </cell>
          <cell r="N98" t="str">
            <v>Affiliate Member Of</v>
          </cell>
          <cell r="O98" t="str">
            <v>Ambulatory Care</v>
          </cell>
          <cell r="P98" t="str">
            <v>Clinic</v>
          </cell>
          <cell r="Q98" t="str">
            <v>AS6927428</v>
          </cell>
          <cell r="R98" t="str">
            <v>19W1AFW00</v>
          </cell>
          <cell r="S98" t="str">
            <v>1100003736209</v>
          </cell>
          <cell r="T98">
            <v>35977</v>
          </cell>
          <cell r="V98">
            <v>0</v>
          </cell>
          <cell r="W98">
            <v>0</v>
          </cell>
          <cell r="X98">
            <v>29</v>
          </cell>
          <cell r="Y98" t="str">
            <v>Inactive</v>
          </cell>
          <cell r="Z98">
            <v>38564</v>
          </cell>
        </row>
        <row r="99">
          <cell r="A99">
            <v>1737</v>
          </cell>
          <cell r="B99" t="str">
            <v>Mercy Specialty Care Pharmacy / Des Moines / IA</v>
          </cell>
          <cell r="D99">
            <v>2</v>
          </cell>
          <cell r="E99" t="str">
            <v>Mercy Specialty Care Pharmacy (1737)</v>
          </cell>
          <cell r="F99" t="str">
            <v>Mercy Specialty Care Pharmacy</v>
          </cell>
          <cell r="G99" t="str">
            <v>Des Moines</v>
          </cell>
          <cell r="H99" t="str">
            <v>IA</v>
          </cell>
          <cell r="I99" t="str">
            <v>50310</v>
          </cell>
          <cell r="J99" t="str">
            <v>Des Moines, IA 50310</v>
          </cell>
          <cell r="K99" t="str">
            <v>1750 48th Street, Suite #4</v>
          </cell>
          <cell r="M99" t="str">
            <v>515-271-6460</v>
          </cell>
          <cell r="N99" t="str">
            <v>System Member Of</v>
          </cell>
          <cell r="O99" t="str">
            <v>Long Term Care</v>
          </cell>
          <cell r="P99" t="str">
            <v>Long Term Care Pharmacy Provider</v>
          </cell>
          <cell r="Q99" t="str">
            <v>BM6317348</v>
          </cell>
          <cell r="R99" t="str">
            <v>65YAKCF00</v>
          </cell>
          <cell r="S99" t="str">
            <v>1100005997202</v>
          </cell>
          <cell r="T99">
            <v>37135</v>
          </cell>
          <cell r="U99">
            <v>37257</v>
          </cell>
          <cell r="V99">
            <v>43000261</v>
          </cell>
          <cell r="W99">
            <v>374766</v>
          </cell>
          <cell r="X99">
            <v>15</v>
          </cell>
          <cell r="Y99" t="str">
            <v>Active</v>
          </cell>
          <cell r="AA99">
            <v>1737</v>
          </cell>
        </row>
        <row r="100">
          <cell r="A100">
            <v>1739</v>
          </cell>
          <cell r="B100" t="str">
            <v>Centura Home Infusion / Denver / CO</v>
          </cell>
          <cell r="D100">
            <v>5</v>
          </cell>
          <cell r="E100" t="str">
            <v>Centura Home Infusion (1739)</v>
          </cell>
          <cell r="F100" t="str">
            <v>Centura Home Infusion</v>
          </cell>
          <cell r="G100" t="str">
            <v>Denver</v>
          </cell>
          <cell r="H100" t="str">
            <v>CO</v>
          </cell>
          <cell r="I100" t="str">
            <v>80204</v>
          </cell>
          <cell r="J100" t="str">
            <v>Denver, CO 80204</v>
          </cell>
          <cell r="K100" t="str">
            <v>1391 Speer Blvd. Suite 600</v>
          </cell>
          <cell r="M100" t="str">
            <v>303-561-5000</v>
          </cell>
          <cell r="N100" t="str">
            <v>Affiliate Member Of</v>
          </cell>
          <cell r="O100" t="str">
            <v>Home Care</v>
          </cell>
          <cell r="P100" t="str">
            <v>Home Infusion Provider</v>
          </cell>
          <cell r="Q100" t="str">
            <v>BC5525223</v>
          </cell>
          <cell r="R100" t="str">
            <v>J4NB9D700</v>
          </cell>
          <cell r="S100" t="str">
            <v>1100002131272</v>
          </cell>
          <cell r="T100">
            <v>35977</v>
          </cell>
          <cell r="U100">
            <v>35977</v>
          </cell>
          <cell r="V100">
            <v>43000261</v>
          </cell>
          <cell r="W100">
            <v>102381</v>
          </cell>
          <cell r="X100">
            <v>4</v>
          </cell>
          <cell r="Y100" t="str">
            <v>Active</v>
          </cell>
          <cell r="AA100">
            <v>1739</v>
          </cell>
        </row>
        <row r="101">
          <cell r="A101">
            <v>1741</v>
          </cell>
          <cell r="B101" t="str">
            <v>Mercy Ambucare Center / Nampa / ID</v>
          </cell>
          <cell r="D101">
            <v>3</v>
          </cell>
          <cell r="E101" t="str">
            <v>Mercy Ambucare Center (1741)</v>
          </cell>
          <cell r="F101" t="str">
            <v>Mercy Ambucare Center</v>
          </cell>
          <cell r="G101" t="str">
            <v>Nampa</v>
          </cell>
          <cell r="H101" t="str">
            <v>ID</v>
          </cell>
          <cell r="I101" t="str">
            <v>83687</v>
          </cell>
          <cell r="J101" t="str">
            <v>Nampa, ID 83687</v>
          </cell>
          <cell r="K101" t="str">
            <v>4400 E. Flamingo Ave.</v>
          </cell>
          <cell r="M101" t="str">
            <v>208-288-4150</v>
          </cell>
          <cell r="N101" t="str">
            <v>System Member Of</v>
          </cell>
          <cell r="O101" t="str">
            <v>Ambulatory Care</v>
          </cell>
          <cell r="P101" t="str">
            <v>Clinic</v>
          </cell>
          <cell r="Q101" t="str">
            <v>BB5338771</v>
          </cell>
          <cell r="R101" t="str">
            <v>0HKRLGT00</v>
          </cell>
          <cell r="S101" t="str">
            <v>1100004894243</v>
          </cell>
          <cell r="T101">
            <v>36161</v>
          </cell>
          <cell r="U101">
            <v>36161</v>
          </cell>
          <cell r="V101">
            <v>43000261</v>
          </cell>
          <cell r="W101">
            <v>355688</v>
          </cell>
          <cell r="X101">
            <v>17</v>
          </cell>
          <cell r="Y101" t="str">
            <v>Active</v>
          </cell>
          <cell r="AA101">
            <v>1741</v>
          </cell>
        </row>
        <row r="102">
          <cell r="A102">
            <v>1742</v>
          </cell>
          <cell r="B102" t="str">
            <v>Centura Health at Home / Denver / CO</v>
          </cell>
          <cell r="D102">
            <v>5</v>
          </cell>
          <cell r="E102" t="str">
            <v>Centura Health at Home (1742)</v>
          </cell>
          <cell r="F102" t="str">
            <v>Centura Home Care and Hospice</v>
          </cell>
          <cell r="G102" t="str">
            <v>Denver</v>
          </cell>
          <cell r="H102" t="str">
            <v>CO</v>
          </cell>
          <cell r="I102" t="str">
            <v>80211</v>
          </cell>
          <cell r="J102" t="str">
            <v>Denver, CO 80211</v>
          </cell>
          <cell r="K102" t="str">
            <v>2420 W 26th Ave  #200D</v>
          </cell>
          <cell r="M102" t="str">
            <v>303-561-5000</v>
          </cell>
          <cell r="N102" t="str">
            <v>Affiliate Member Of</v>
          </cell>
          <cell r="O102" t="str">
            <v>Long Term Care</v>
          </cell>
          <cell r="P102" t="str">
            <v>Hospice</v>
          </cell>
          <cell r="R102" t="str">
            <v>L60LCYM00</v>
          </cell>
          <cell r="S102" t="str">
            <v>1100002414825</v>
          </cell>
          <cell r="T102">
            <v>35977</v>
          </cell>
          <cell r="V102">
            <v>43000261</v>
          </cell>
          <cell r="W102">
            <v>102381</v>
          </cell>
          <cell r="X102">
            <v>4</v>
          </cell>
          <cell r="Y102" t="str">
            <v>Active</v>
          </cell>
          <cell r="AA102">
            <v>1742</v>
          </cell>
        </row>
        <row r="103">
          <cell r="A103">
            <v>1746</v>
          </cell>
          <cell r="B103" t="str">
            <v>The Community Pharmacy / Reading / PA</v>
          </cell>
          <cell r="D103">
            <v>1</v>
          </cell>
          <cell r="E103" t="str">
            <v>The Community Pharmacy (1746)</v>
          </cell>
          <cell r="F103" t="str">
            <v>The Community Pharmacy</v>
          </cell>
          <cell r="G103" t="str">
            <v>Reading</v>
          </cell>
          <cell r="H103" t="str">
            <v>PA</v>
          </cell>
          <cell r="I103" t="str">
            <v>19601</v>
          </cell>
          <cell r="J103" t="str">
            <v>Reading, PA 19601</v>
          </cell>
          <cell r="K103" t="str">
            <v>145 N 6th St.</v>
          </cell>
          <cell r="M103" t="str">
            <v>610-286-8244</v>
          </cell>
          <cell r="N103" t="str">
            <v>System Member Of</v>
          </cell>
          <cell r="O103" t="str">
            <v>Retail</v>
          </cell>
          <cell r="P103" t="str">
            <v>Hospital Outpatient Retail Pharmacy</v>
          </cell>
          <cell r="Q103" t="str">
            <v>BT5700326</v>
          </cell>
          <cell r="R103" t="str">
            <v>232540GF1</v>
          </cell>
          <cell r="S103" t="str">
            <v>1100003370618</v>
          </cell>
          <cell r="T103">
            <v>35977</v>
          </cell>
          <cell r="U103">
            <v>35977</v>
          </cell>
          <cell r="V103">
            <v>43000261</v>
          </cell>
          <cell r="W103">
            <v>960482</v>
          </cell>
          <cell r="X103">
            <v>57</v>
          </cell>
          <cell r="Y103" t="str">
            <v>Active</v>
          </cell>
          <cell r="AA103">
            <v>1746</v>
          </cell>
        </row>
        <row r="104">
          <cell r="A104">
            <v>1747</v>
          </cell>
          <cell r="B104" t="str">
            <v>St. Mary's Surgery Center / Louisville / KY</v>
          </cell>
          <cell r="D104">
            <v>1</v>
          </cell>
          <cell r="E104" t="str">
            <v>St. Mary's Surgery Center (1747)</v>
          </cell>
          <cell r="F104" t="str">
            <v>St. Mary's Surgery Center</v>
          </cell>
          <cell r="G104" t="str">
            <v>Louisville</v>
          </cell>
          <cell r="H104" t="str">
            <v>KY</v>
          </cell>
          <cell r="I104" t="str">
            <v>40215</v>
          </cell>
          <cell r="J104" t="str">
            <v>Louisville, KY 40215</v>
          </cell>
          <cell r="K104" t="str">
            <v>4414 Churchman Ave</v>
          </cell>
          <cell r="M104" t="str">
            <v>502-366-9525</v>
          </cell>
          <cell r="N104" t="str">
            <v>System Member Of</v>
          </cell>
          <cell r="O104" t="str">
            <v>Acute Care</v>
          </cell>
          <cell r="P104" t="str">
            <v>Surgery Center</v>
          </cell>
          <cell r="Q104" t="str">
            <v>BJ98102061</v>
          </cell>
          <cell r="R104" t="str">
            <v>514M6CE00</v>
          </cell>
          <cell r="S104" t="str">
            <v>1100002801656</v>
          </cell>
          <cell r="T104">
            <v>35977</v>
          </cell>
          <cell r="U104">
            <v>35977</v>
          </cell>
          <cell r="V104">
            <v>83001314</v>
          </cell>
          <cell r="W104">
            <v>54178207</v>
          </cell>
          <cell r="X104">
            <v>23</v>
          </cell>
          <cell r="Y104" t="str">
            <v>Active</v>
          </cell>
          <cell r="AA104">
            <v>1747</v>
          </cell>
        </row>
        <row r="105">
          <cell r="A105">
            <v>1748</v>
          </cell>
          <cell r="B105" t="str">
            <v>Hospital District #1 of Crawford County / Girard / KS</v>
          </cell>
          <cell r="D105">
            <v>0</v>
          </cell>
          <cell r="E105" t="str">
            <v>Hospital District #1 of Crawford County (1748)</v>
          </cell>
          <cell r="F105" t="str">
            <v>Hospital District #1 of Crawford County (1748)</v>
          </cell>
          <cell r="G105" t="str">
            <v>Girard</v>
          </cell>
          <cell r="H105" t="str">
            <v>KS</v>
          </cell>
          <cell r="I105" t="str">
            <v>66743</v>
          </cell>
          <cell r="J105" t="str">
            <v>Girard, KS 66743</v>
          </cell>
          <cell r="K105" t="str">
            <v>302 North Hospital Drive</v>
          </cell>
          <cell r="M105" t="str">
            <v>316-724-8291</v>
          </cell>
          <cell r="O105" t="str">
            <v>Acute Care</v>
          </cell>
          <cell r="P105" t="str">
            <v>Hospital</v>
          </cell>
          <cell r="V105">
            <v>0</v>
          </cell>
          <cell r="W105">
            <v>0</v>
          </cell>
          <cell r="X105">
            <v>91</v>
          </cell>
          <cell r="Y105" t="str">
            <v>Inactive</v>
          </cell>
          <cell r="Z105">
            <v>38168</v>
          </cell>
          <cell r="AA105">
            <v>1748</v>
          </cell>
        </row>
        <row r="106">
          <cell r="A106">
            <v>1749</v>
          </cell>
          <cell r="B106" t="str">
            <v>Porter Place / Denver / CO</v>
          </cell>
          <cell r="D106">
            <v>5</v>
          </cell>
          <cell r="E106" t="str">
            <v>Porter Place (1749)</v>
          </cell>
          <cell r="F106" t="str">
            <v>Porter Place</v>
          </cell>
          <cell r="G106" t="str">
            <v>Denver</v>
          </cell>
          <cell r="H106" t="str">
            <v>CO</v>
          </cell>
          <cell r="I106" t="str">
            <v>80210</v>
          </cell>
          <cell r="J106" t="str">
            <v>Denver, CO 80210</v>
          </cell>
          <cell r="K106" t="str">
            <v>1001 E Yale Ave</v>
          </cell>
          <cell r="M106" t="str">
            <v>303-765-6800</v>
          </cell>
          <cell r="N106" t="str">
            <v>Affiliate Member Of</v>
          </cell>
          <cell r="O106" t="str">
            <v>Long Term Care</v>
          </cell>
          <cell r="P106" t="str">
            <v>Assisted Living Facility</v>
          </cell>
          <cell r="R106" t="str">
            <v>N0EN1F400</v>
          </cell>
          <cell r="S106" t="str">
            <v>1100002357221</v>
          </cell>
          <cell r="T106">
            <v>35977</v>
          </cell>
          <cell r="V106">
            <v>43000261</v>
          </cell>
          <cell r="W106">
            <v>102381</v>
          </cell>
          <cell r="X106">
            <v>4</v>
          </cell>
          <cell r="Y106" t="str">
            <v>Active</v>
          </cell>
          <cell r="AA106">
            <v>1749</v>
          </cell>
        </row>
        <row r="107">
          <cell r="A107">
            <v>1754</v>
          </cell>
          <cell r="B107" t="str">
            <v>Lafayette House / Joplin / MO</v>
          </cell>
          <cell r="D107">
            <v>2</v>
          </cell>
          <cell r="E107" t="str">
            <v>Lafayette House (1754)</v>
          </cell>
          <cell r="F107" t="str">
            <v>Lafayette House</v>
          </cell>
          <cell r="G107" t="str">
            <v>Joplin</v>
          </cell>
          <cell r="H107" t="str">
            <v>MO</v>
          </cell>
          <cell r="I107" t="str">
            <v>64802</v>
          </cell>
          <cell r="J107" t="str">
            <v>Joplin, MO 64802</v>
          </cell>
          <cell r="K107" t="str">
            <v>PO Box 1765</v>
          </cell>
          <cell r="M107" t="str">
            <v>417-782-1772</v>
          </cell>
          <cell r="N107" t="str">
            <v>System Member Of</v>
          </cell>
          <cell r="O107" t="str">
            <v>Acute Care</v>
          </cell>
          <cell r="P107" t="str">
            <v>Rehabilitation Facility</v>
          </cell>
          <cell r="R107" t="str">
            <v>0FTQ8JP00</v>
          </cell>
          <cell r="S107" t="str">
            <v>1100002971922</v>
          </cell>
          <cell r="T107">
            <v>35977</v>
          </cell>
          <cell r="V107">
            <v>43000261</v>
          </cell>
          <cell r="W107">
            <v>374803</v>
          </cell>
          <cell r="X107">
            <v>36</v>
          </cell>
          <cell r="Y107" t="str">
            <v>Active</v>
          </cell>
          <cell r="AA107">
            <v>1754</v>
          </cell>
        </row>
        <row r="108">
          <cell r="A108">
            <v>1757</v>
          </cell>
          <cell r="B108" t="str">
            <v>Memorial North Park Hospital / Hixson / TN</v>
          </cell>
          <cell r="D108">
            <v>1</v>
          </cell>
          <cell r="E108" t="str">
            <v>Memorial North Park Hospital (1757)</v>
          </cell>
          <cell r="F108" t="str">
            <v>Memorial North Park Hospital</v>
          </cell>
          <cell r="G108" t="str">
            <v>Hixson</v>
          </cell>
          <cell r="H108" t="str">
            <v>TN</v>
          </cell>
          <cell r="I108" t="str">
            <v>37343</v>
          </cell>
          <cell r="J108" t="str">
            <v>Hixson, TN 37343</v>
          </cell>
          <cell r="K108" t="str">
            <v>2051 Hamill Rd</v>
          </cell>
          <cell r="M108" t="str">
            <v>423-870-6138</v>
          </cell>
          <cell r="N108" t="str">
            <v>System Member Of</v>
          </cell>
          <cell r="O108" t="str">
            <v>Acute Care</v>
          </cell>
          <cell r="P108" t="str">
            <v>Hospital</v>
          </cell>
          <cell r="Q108" t="str">
            <v>BM5838428</v>
          </cell>
          <cell r="R108" t="str">
            <v>520190H00</v>
          </cell>
          <cell r="S108" t="str">
            <v>1100003239489</v>
          </cell>
          <cell r="T108">
            <v>35977</v>
          </cell>
          <cell r="U108">
            <v>35977</v>
          </cell>
          <cell r="V108">
            <v>43000261</v>
          </cell>
          <cell r="W108">
            <v>379170</v>
          </cell>
          <cell r="X108">
            <v>61</v>
          </cell>
          <cell r="Y108" t="str">
            <v>Active</v>
          </cell>
          <cell r="AA108">
            <v>1757</v>
          </cell>
        </row>
        <row r="109">
          <cell r="A109">
            <v>1758</v>
          </cell>
          <cell r="B109" t="str">
            <v>Surgery Center of Southwest Kansas / Garden City / KS</v>
          </cell>
          <cell r="D109">
            <v>2</v>
          </cell>
          <cell r="E109" t="str">
            <v>Surgery Center of Southwest Kansas (1758)</v>
          </cell>
          <cell r="F109" t="str">
            <v>Surgery Center of Southwest Kansas</v>
          </cell>
          <cell r="G109" t="str">
            <v>Garden City</v>
          </cell>
          <cell r="H109" t="str">
            <v>KS</v>
          </cell>
          <cell r="I109" t="str">
            <v>67846</v>
          </cell>
          <cell r="J109" t="str">
            <v>Garden City, KS 67846</v>
          </cell>
          <cell r="K109" t="str">
            <v>710 N Sixth St     PO Box 2707</v>
          </cell>
          <cell r="M109" t="str">
            <v>316-271-0600</v>
          </cell>
          <cell r="N109" t="str">
            <v>System Member Of</v>
          </cell>
          <cell r="O109" t="str">
            <v>Acute Care</v>
          </cell>
          <cell r="P109" t="str">
            <v>Surgery Center</v>
          </cell>
          <cell r="Q109" t="str">
            <v>BS5799551</v>
          </cell>
          <cell r="R109" t="str">
            <v>8BXBTH100</v>
          </cell>
          <cell r="S109" t="str">
            <v>1100005909182</v>
          </cell>
          <cell r="T109">
            <v>35977</v>
          </cell>
          <cell r="U109">
            <v>35977</v>
          </cell>
          <cell r="V109">
            <v>43000261</v>
          </cell>
          <cell r="W109">
            <v>374774</v>
          </cell>
          <cell r="X109">
            <v>19</v>
          </cell>
          <cell r="Y109" t="str">
            <v>Active</v>
          </cell>
          <cell r="AA109">
            <v>1758</v>
          </cell>
        </row>
        <row r="110">
          <cell r="A110">
            <v>1759</v>
          </cell>
          <cell r="B110" t="str">
            <v>St. Anthony's Healthcare Center / Morrilton / AR</v>
          </cell>
          <cell r="D110">
            <v>1</v>
          </cell>
          <cell r="E110" t="str">
            <v>St. Anthony's Healthcare Center (1759)</v>
          </cell>
          <cell r="F110" t="str">
            <v>St. Anthony's Healthcare Center</v>
          </cell>
          <cell r="G110" t="str">
            <v>Morrilton</v>
          </cell>
          <cell r="H110" t="str">
            <v>AR</v>
          </cell>
          <cell r="I110" t="str">
            <v>72110</v>
          </cell>
          <cell r="J110" t="str">
            <v>Morrilton, AR 72110</v>
          </cell>
          <cell r="K110" t="str">
            <v>4 Hospital Drive</v>
          </cell>
          <cell r="M110" t="str">
            <v>501-354-3512</v>
          </cell>
          <cell r="N110" t="str">
            <v>System Member Of</v>
          </cell>
          <cell r="O110" t="str">
            <v>Acute Care</v>
          </cell>
          <cell r="P110" t="str">
            <v>Hospital</v>
          </cell>
          <cell r="Q110" t="str">
            <v>AC3217014</v>
          </cell>
          <cell r="R110" t="str">
            <v>710800G00</v>
          </cell>
          <cell r="S110" t="str">
            <v>1100003826740</v>
          </cell>
          <cell r="T110">
            <v>35977</v>
          </cell>
          <cell r="U110">
            <v>35977</v>
          </cell>
          <cell r="V110">
            <v>43000261</v>
          </cell>
          <cell r="W110">
            <v>401517</v>
          </cell>
          <cell r="X110">
            <v>1</v>
          </cell>
          <cell r="Y110" t="str">
            <v>Active</v>
          </cell>
          <cell r="AA110">
            <v>1759</v>
          </cell>
        </row>
        <row r="111">
          <cell r="A111">
            <v>1760</v>
          </cell>
          <cell r="B111" t="str">
            <v>Oakes Community Hospital / Oakes / ND</v>
          </cell>
          <cell r="C111" t="str">
            <v>MBO39</v>
          </cell>
          <cell r="D111">
            <v>4</v>
          </cell>
          <cell r="E111" t="str">
            <v>Oakes Community Hospital (1760)</v>
          </cell>
          <cell r="F111" t="str">
            <v>Oakes Community Hospital</v>
          </cell>
          <cell r="G111" t="str">
            <v>Oakes</v>
          </cell>
          <cell r="H111" t="str">
            <v>ND</v>
          </cell>
          <cell r="I111" t="str">
            <v>58474</v>
          </cell>
          <cell r="J111" t="str">
            <v>Oakes, ND 58474</v>
          </cell>
          <cell r="K111" t="str">
            <v>314 S 8th St</v>
          </cell>
          <cell r="M111" t="str">
            <v>701-742-3291</v>
          </cell>
          <cell r="N111" t="str">
            <v>System Member Of</v>
          </cell>
          <cell r="O111" t="str">
            <v>Acute Care</v>
          </cell>
          <cell r="P111" t="str">
            <v>Hospital</v>
          </cell>
          <cell r="Q111" t="str">
            <v>AO3789445</v>
          </cell>
          <cell r="R111" t="str">
            <v>640510G00</v>
          </cell>
          <cell r="S111" t="str">
            <v>1100003577901</v>
          </cell>
          <cell r="T111">
            <v>35977</v>
          </cell>
          <cell r="U111">
            <v>35977</v>
          </cell>
          <cell r="V111">
            <v>43000261</v>
          </cell>
          <cell r="W111">
            <v>58878</v>
          </cell>
          <cell r="X111">
            <v>42</v>
          </cell>
          <cell r="Y111" t="str">
            <v>Active</v>
          </cell>
          <cell r="AA111">
            <v>1760</v>
          </cell>
        </row>
        <row r="112">
          <cell r="A112">
            <v>1762</v>
          </cell>
          <cell r="B112" t="str">
            <v>North River Surgery Center LLC / Sherwood / AR</v>
          </cell>
          <cell r="D112">
            <v>1</v>
          </cell>
          <cell r="E112" t="str">
            <v>North River Surgery Center LLC (1762)</v>
          </cell>
          <cell r="F112" t="str">
            <v>North River Surgery Center LLC</v>
          </cell>
          <cell r="G112" t="str">
            <v>Sherwood</v>
          </cell>
          <cell r="H112" t="str">
            <v>AR</v>
          </cell>
          <cell r="I112" t="str">
            <v>72120</v>
          </cell>
          <cell r="J112" t="str">
            <v>Sherwood, AR 72120</v>
          </cell>
          <cell r="K112" t="str">
            <v>2209 Wildwood Ave</v>
          </cell>
          <cell r="M112" t="str">
            <v>501-834-5777</v>
          </cell>
          <cell r="N112" t="str">
            <v>Affiliate Member Of</v>
          </cell>
          <cell r="O112" t="str">
            <v>Acute Care</v>
          </cell>
          <cell r="P112" t="str">
            <v>Surgery Center</v>
          </cell>
          <cell r="Q112" t="str">
            <v>BN5795387</v>
          </cell>
          <cell r="R112" t="str">
            <v>AKFFK1900</v>
          </cell>
          <cell r="S112" t="str">
            <v>1100003036927</v>
          </cell>
          <cell r="T112">
            <v>35977</v>
          </cell>
          <cell r="U112">
            <v>35977</v>
          </cell>
          <cell r="V112">
            <v>43000261</v>
          </cell>
          <cell r="W112">
            <v>379196</v>
          </cell>
          <cell r="X112">
            <v>2</v>
          </cell>
          <cell r="Y112" t="str">
            <v>Active</v>
          </cell>
          <cell r="AA112">
            <v>1762</v>
          </cell>
        </row>
        <row r="113">
          <cell r="A113">
            <v>1763</v>
          </cell>
          <cell r="B113" t="str">
            <v>Bayley Place / Cincinnati / OH</v>
          </cell>
          <cell r="D113">
            <v>1</v>
          </cell>
          <cell r="E113" t="str">
            <v>Bayley Place (1763)</v>
          </cell>
          <cell r="F113" t="str">
            <v>Bayley Place</v>
          </cell>
          <cell r="G113" t="str">
            <v>Cincinnati</v>
          </cell>
          <cell r="H113" t="str">
            <v>OH</v>
          </cell>
          <cell r="I113" t="str">
            <v>45233</v>
          </cell>
          <cell r="J113" t="str">
            <v>Cincinnati, OH 45233</v>
          </cell>
          <cell r="K113" t="str">
            <v>990 Bayley Place Drive</v>
          </cell>
          <cell r="M113" t="str">
            <v>513-347-5435</v>
          </cell>
          <cell r="N113" t="str">
            <v>Affiliate Member Of</v>
          </cell>
          <cell r="O113" t="str">
            <v>Long Term Care</v>
          </cell>
          <cell r="P113" t="str">
            <v>Skilled Nursing Facility</v>
          </cell>
          <cell r="R113" t="str">
            <v>LC4P68400</v>
          </cell>
          <cell r="S113" t="str">
            <v>1100005367098</v>
          </cell>
          <cell r="T113">
            <v>35977</v>
          </cell>
          <cell r="V113">
            <v>0</v>
          </cell>
          <cell r="W113">
            <v>0</v>
          </cell>
          <cell r="X113">
            <v>91</v>
          </cell>
          <cell r="Y113" t="str">
            <v>Active</v>
          </cell>
          <cell r="AA113">
            <v>1763</v>
          </cell>
        </row>
        <row r="114">
          <cell r="A114">
            <v>1764</v>
          </cell>
          <cell r="B114" t="str">
            <v>Centura Centers for Occupational Medicine / Pueblo / CO</v>
          </cell>
          <cell r="D114">
            <v>5</v>
          </cell>
          <cell r="E114" t="str">
            <v>Centura Centers for Occupational Medicine (1764)</v>
          </cell>
          <cell r="F114" t="str">
            <v>Centura Centers for Occupational Medicine</v>
          </cell>
          <cell r="G114" t="str">
            <v>Pueblo</v>
          </cell>
          <cell r="H114" t="str">
            <v>CO</v>
          </cell>
          <cell r="I114" t="str">
            <v>81008</v>
          </cell>
          <cell r="J114" t="str">
            <v>Pueblo, CO 81008</v>
          </cell>
          <cell r="K114" t="str">
            <v xml:space="preserve">4112 Outlook  Blvd. </v>
          </cell>
          <cell r="L114" t="str">
            <v>Suite 37</v>
          </cell>
          <cell r="M114" t="str">
            <v>719-562-6300</v>
          </cell>
          <cell r="N114" t="str">
            <v>Affiliate Member Of</v>
          </cell>
          <cell r="O114" t="str">
            <v>Ambulatory Care</v>
          </cell>
          <cell r="P114" t="str">
            <v>Clinic</v>
          </cell>
          <cell r="R114" t="str">
            <v>KMB80WL00</v>
          </cell>
          <cell r="S114" t="str">
            <v>1100003353901</v>
          </cell>
          <cell r="T114">
            <v>35977</v>
          </cell>
          <cell r="V114">
            <v>43000261</v>
          </cell>
          <cell r="W114">
            <v>102381</v>
          </cell>
          <cell r="X114">
            <v>4</v>
          </cell>
          <cell r="Y114" t="str">
            <v>Active</v>
          </cell>
          <cell r="AA114">
            <v>1764</v>
          </cell>
        </row>
        <row r="115">
          <cell r="A115">
            <v>1765</v>
          </cell>
          <cell r="B115" t="str">
            <v>Centura Centers for Occupational Medicine / Canon City / CO</v>
          </cell>
          <cell r="D115">
            <v>5</v>
          </cell>
          <cell r="E115" t="str">
            <v>Centura Centers for Occupational Medicine (1765)</v>
          </cell>
          <cell r="F115" t="str">
            <v>Centura Centers for Occupational Medicine</v>
          </cell>
          <cell r="G115" t="str">
            <v>Canon City</v>
          </cell>
          <cell r="H115" t="str">
            <v>CO</v>
          </cell>
          <cell r="I115" t="str">
            <v>81212</v>
          </cell>
          <cell r="J115" t="str">
            <v>Canon City, CO 81212</v>
          </cell>
          <cell r="K115" t="str">
            <v>700 South 8th</v>
          </cell>
          <cell r="M115" t="str">
            <v>719-275-3301</v>
          </cell>
          <cell r="N115" t="str">
            <v>Affiliate Member Of</v>
          </cell>
          <cell r="O115" t="str">
            <v>Ambulatory Care</v>
          </cell>
          <cell r="P115" t="str">
            <v>Clinic</v>
          </cell>
          <cell r="R115" t="str">
            <v>3G07NAN00</v>
          </cell>
          <cell r="S115" t="str">
            <v>1100002163143</v>
          </cell>
          <cell r="T115">
            <v>35977</v>
          </cell>
          <cell r="V115">
            <v>43000261</v>
          </cell>
          <cell r="W115">
            <v>102381</v>
          </cell>
          <cell r="X115">
            <v>4</v>
          </cell>
          <cell r="Y115" t="str">
            <v>Active</v>
          </cell>
          <cell r="AA115">
            <v>1765</v>
          </cell>
        </row>
        <row r="116">
          <cell r="A116">
            <v>1768</v>
          </cell>
          <cell r="B116" t="str">
            <v>St. Vincent Doctors Hospital / Little Rock / AR</v>
          </cell>
          <cell r="D116">
            <v>1</v>
          </cell>
          <cell r="E116" t="str">
            <v>St. Vincent Doctors Hospital (1768)</v>
          </cell>
          <cell r="F116" t="str">
            <v>St. Vincent Doctors Hospital</v>
          </cell>
          <cell r="G116" t="str">
            <v>Little Rock</v>
          </cell>
          <cell r="H116" t="str">
            <v>AR</v>
          </cell>
          <cell r="I116" t="str">
            <v>72205-5331</v>
          </cell>
          <cell r="J116" t="str">
            <v>Little Rock, AR 72205-5331</v>
          </cell>
          <cell r="K116" t="str">
            <v>6101 St. Vincent Circle</v>
          </cell>
          <cell r="M116" t="str">
            <v>501-661-4493</v>
          </cell>
          <cell r="N116" t="str">
            <v>System Member Of</v>
          </cell>
          <cell r="O116" t="str">
            <v>Acute Care</v>
          </cell>
          <cell r="P116" t="str">
            <v>Hospital</v>
          </cell>
          <cell r="Q116" t="str">
            <v>BS5755701</v>
          </cell>
          <cell r="R116" t="str">
            <v>710650J00</v>
          </cell>
          <cell r="S116" t="str">
            <v>1100003399022</v>
          </cell>
          <cell r="T116">
            <v>35977</v>
          </cell>
          <cell r="U116">
            <v>35977</v>
          </cell>
          <cell r="V116">
            <v>43000261</v>
          </cell>
          <cell r="W116">
            <v>379196</v>
          </cell>
          <cell r="X116">
            <v>2</v>
          </cell>
          <cell r="Y116" t="str">
            <v>Active</v>
          </cell>
          <cell r="AA116">
            <v>1768</v>
          </cell>
        </row>
        <row r="117">
          <cell r="A117">
            <v>1921</v>
          </cell>
          <cell r="B117" t="str">
            <v>Medalion Retirement Community / Colorado Springs / CO</v>
          </cell>
          <cell r="D117">
            <v>5</v>
          </cell>
          <cell r="E117" t="str">
            <v>Medalion Retirement Community (1921)</v>
          </cell>
          <cell r="F117" t="str">
            <v>Medalion Retirement Community</v>
          </cell>
          <cell r="G117" t="str">
            <v>Colorado Springs</v>
          </cell>
          <cell r="H117" t="str">
            <v>CO</v>
          </cell>
          <cell r="I117" t="str">
            <v>80909</v>
          </cell>
          <cell r="J117" t="str">
            <v>Colorado Springs, CO 80909</v>
          </cell>
          <cell r="K117" t="str">
            <v>1719 E Bijou Street</v>
          </cell>
          <cell r="M117" t="str">
            <v>719-381-4963</v>
          </cell>
          <cell r="N117" t="str">
            <v>Affiliate Member Of</v>
          </cell>
          <cell r="O117" t="str">
            <v>Long Term Care</v>
          </cell>
          <cell r="P117" t="str">
            <v>Assisted Living Facility</v>
          </cell>
          <cell r="R117" t="str">
            <v>0877C6400</v>
          </cell>
          <cell r="S117" t="str">
            <v>1100002002022</v>
          </cell>
          <cell r="T117">
            <v>35977</v>
          </cell>
          <cell r="V117">
            <v>43000261</v>
          </cell>
          <cell r="W117">
            <v>102381</v>
          </cell>
          <cell r="X117">
            <v>4</v>
          </cell>
          <cell r="Y117" t="str">
            <v>Active</v>
          </cell>
          <cell r="AA117">
            <v>1921</v>
          </cell>
        </row>
        <row r="118">
          <cell r="A118">
            <v>1922</v>
          </cell>
          <cell r="B118" t="str">
            <v>Namaste Alzheimer Center / Colorado Springs / CO</v>
          </cell>
          <cell r="D118">
            <v>5</v>
          </cell>
          <cell r="E118" t="str">
            <v>Namaste Alzheimer Center (1922)</v>
          </cell>
          <cell r="F118" t="str">
            <v>Namaste Alzheimer Center</v>
          </cell>
          <cell r="G118" t="str">
            <v>Colorado Springs</v>
          </cell>
          <cell r="H118" t="str">
            <v>CO</v>
          </cell>
          <cell r="I118" t="str">
            <v>80906</v>
          </cell>
          <cell r="J118" t="str">
            <v>Colorado Springs, CO 80906</v>
          </cell>
          <cell r="K118" t="str">
            <v>2 Penrose Boulevard</v>
          </cell>
          <cell r="M118" t="str">
            <v>719-776-8500</v>
          </cell>
          <cell r="N118" t="str">
            <v>Affiliate Member Of</v>
          </cell>
          <cell r="O118" t="str">
            <v>Long Term Care</v>
          </cell>
          <cell r="P118" t="str">
            <v>Nursing Home w/o Pharmacy</v>
          </cell>
          <cell r="R118" t="str">
            <v>7EL09JY00</v>
          </cell>
          <cell r="S118" t="str">
            <v>1100005277496</v>
          </cell>
          <cell r="T118">
            <v>35977</v>
          </cell>
          <cell r="V118">
            <v>43000261</v>
          </cell>
          <cell r="W118">
            <v>102381</v>
          </cell>
          <cell r="X118">
            <v>4</v>
          </cell>
          <cell r="Y118" t="str">
            <v>Active</v>
          </cell>
          <cell r="AA118">
            <v>1922</v>
          </cell>
        </row>
        <row r="119">
          <cell r="A119">
            <v>1923</v>
          </cell>
          <cell r="B119" t="str">
            <v>Gardens at St. Elizabeth / Denver / CO</v>
          </cell>
          <cell r="D119">
            <v>5</v>
          </cell>
          <cell r="E119" t="str">
            <v>Gardens at St. Elizabeth (1923)</v>
          </cell>
          <cell r="F119" t="str">
            <v>Gardens at St. Elizabeth</v>
          </cell>
          <cell r="G119" t="str">
            <v>Denver</v>
          </cell>
          <cell r="H119" t="str">
            <v>CO</v>
          </cell>
          <cell r="I119" t="str">
            <v>80211</v>
          </cell>
          <cell r="J119" t="str">
            <v>Denver, CO 80211</v>
          </cell>
          <cell r="K119" t="str">
            <v>2835 W 32nd Ave</v>
          </cell>
          <cell r="M119" t="str">
            <v>303-964-2000</v>
          </cell>
          <cell r="N119" t="str">
            <v>Affiliate Member Of</v>
          </cell>
          <cell r="O119" t="str">
            <v>Long Term Care</v>
          </cell>
          <cell r="P119" t="str">
            <v>Assisted Living Facility</v>
          </cell>
          <cell r="R119" t="str">
            <v>TE22FD300</v>
          </cell>
          <cell r="S119" t="str">
            <v>1100005460492</v>
          </cell>
          <cell r="T119">
            <v>35977</v>
          </cell>
          <cell r="V119">
            <v>43000261</v>
          </cell>
          <cell r="W119">
            <v>102381</v>
          </cell>
          <cell r="X119">
            <v>4</v>
          </cell>
          <cell r="Y119" t="str">
            <v>Active</v>
          </cell>
          <cell r="AA119">
            <v>1923</v>
          </cell>
        </row>
        <row r="120">
          <cell r="A120">
            <v>1924</v>
          </cell>
          <cell r="B120" t="str">
            <v>Villas at Sunny Acres / Denver / CO</v>
          </cell>
          <cell r="D120">
            <v>5</v>
          </cell>
          <cell r="E120" t="str">
            <v>Villas at Sunny Acres (1924)</v>
          </cell>
          <cell r="F120" t="str">
            <v>Villas at Sunny Acres</v>
          </cell>
          <cell r="G120" t="str">
            <v>Denver</v>
          </cell>
          <cell r="H120" t="str">
            <v>CO</v>
          </cell>
          <cell r="I120" t="str">
            <v>80233-4401</v>
          </cell>
          <cell r="J120" t="str">
            <v>Denver, CO 80233-4401</v>
          </cell>
          <cell r="K120" t="str">
            <v>2501 E 104th Ave</v>
          </cell>
          <cell r="M120" t="str">
            <v>303-452-4181</v>
          </cell>
          <cell r="N120" t="str">
            <v>Affiliate Member Of</v>
          </cell>
          <cell r="O120" t="str">
            <v>Long Term Care</v>
          </cell>
          <cell r="P120" t="str">
            <v>Skilled Nursing Facility</v>
          </cell>
          <cell r="R120" t="str">
            <v>08503ZF</v>
          </cell>
          <cell r="S120" t="str">
            <v>1100003342295</v>
          </cell>
          <cell r="T120">
            <v>35977</v>
          </cell>
          <cell r="V120">
            <v>43000261</v>
          </cell>
          <cell r="W120">
            <v>102381</v>
          </cell>
          <cell r="X120">
            <v>4</v>
          </cell>
          <cell r="Y120" t="str">
            <v>Active</v>
          </cell>
          <cell r="AA120">
            <v>1924</v>
          </cell>
        </row>
        <row r="121">
          <cell r="A121">
            <v>1925</v>
          </cell>
          <cell r="B121" t="str">
            <v>Villa Pueblo Senior Living Community / Pueblo / CO</v>
          </cell>
          <cell r="D121">
            <v>5</v>
          </cell>
          <cell r="E121" t="str">
            <v>Villa Pueblo Senior Living Community (1925)</v>
          </cell>
          <cell r="F121" t="str">
            <v>Villa Pueblo Towers</v>
          </cell>
          <cell r="G121" t="str">
            <v>Pueblo</v>
          </cell>
          <cell r="H121" t="str">
            <v>CO</v>
          </cell>
          <cell r="I121" t="str">
            <v>81001</v>
          </cell>
          <cell r="J121" t="str">
            <v>Pueblo, CO 81001</v>
          </cell>
          <cell r="K121" t="str">
            <v>1111 Bonforte Boulevard</v>
          </cell>
          <cell r="M121" t="str">
            <v>719-545-5911</v>
          </cell>
          <cell r="N121" t="str">
            <v>Affiliate Member Of</v>
          </cell>
          <cell r="O121" t="str">
            <v>Long Term Care</v>
          </cell>
          <cell r="P121" t="str">
            <v>Skilled Nursing Facility</v>
          </cell>
          <cell r="R121" t="str">
            <v>08AIQH700</v>
          </cell>
          <cell r="S121" t="str">
            <v>1100004638229</v>
          </cell>
          <cell r="T121">
            <v>35977</v>
          </cell>
          <cell r="V121">
            <v>43000261</v>
          </cell>
          <cell r="W121">
            <v>102381</v>
          </cell>
          <cell r="X121">
            <v>4</v>
          </cell>
          <cell r="Y121" t="str">
            <v>Active</v>
          </cell>
          <cell r="AA121">
            <v>1925</v>
          </cell>
        </row>
        <row r="122">
          <cell r="A122">
            <v>1926</v>
          </cell>
          <cell r="B122" t="str">
            <v>Mt. St. Francis Provincial House / Colorado Springs / CO</v>
          </cell>
          <cell r="D122">
            <v>5</v>
          </cell>
          <cell r="E122" t="str">
            <v>Mt. St. Francis Provincial House (1926)</v>
          </cell>
          <cell r="F122" t="str">
            <v xml:space="preserve">Mt. St. Francis Provincial House </v>
          </cell>
          <cell r="G122" t="str">
            <v>Colorado Springs</v>
          </cell>
          <cell r="H122" t="str">
            <v>CO</v>
          </cell>
          <cell r="I122" t="str">
            <v>80919</v>
          </cell>
          <cell r="J122" t="str">
            <v>Colorado Springs, CO 80919</v>
          </cell>
          <cell r="K122" t="str">
            <v>7665 Assisi Heights</v>
          </cell>
          <cell r="M122" t="str">
            <v>719-598-5486</v>
          </cell>
          <cell r="N122" t="str">
            <v>Affiliate Member Of</v>
          </cell>
          <cell r="O122" t="str">
            <v>Other</v>
          </cell>
          <cell r="P122" t="str">
            <v>Other Facility</v>
          </cell>
          <cell r="R122" t="str">
            <v>7XJGM7W00</v>
          </cell>
          <cell r="S122" t="str">
            <v>1100005872257</v>
          </cell>
          <cell r="T122">
            <v>35977</v>
          </cell>
          <cell r="V122">
            <v>0</v>
          </cell>
          <cell r="W122">
            <v>0</v>
          </cell>
          <cell r="X122">
            <v>4</v>
          </cell>
          <cell r="Y122" t="str">
            <v>Inactive</v>
          </cell>
          <cell r="Z122">
            <v>38564</v>
          </cell>
        </row>
        <row r="123">
          <cell r="A123">
            <v>1927</v>
          </cell>
          <cell r="B123" t="str">
            <v>St. Joseph Manor / Florence / CO</v>
          </cell>
          <cell r="D123">
            <v>5</v>
          </cell>
          <cell r="E123" t="str">
            <v>St. Joseph Manor (1927)</v>
          </cell>
          <cell r="F123" t="str">
            <v>St. Joseph Manor</v>
          </cell>
          <cell r="G123" t="str">
            <v>Florence</v>
          </cell>
          <cell r="H123" t="str">
            <v>CO</v>
          </cell>
          <cell r="J123" t="str">
            <v>Florence, CO 81226</v>
          </cell>
          <cell r="K123" t="str">
            <v>600 W. Third Street</v>
          </cell>
          <cell r="M123" t="str">
            <v>719-784-4893</v>
          </cell>
          <cell r="N123" t="str">
            <v>Affiliate Member Of</v>
          </cell>
          <cell r="O123" t="str">
            <v>Long Term Care</v>
          </cell>
          <cell r="P123" t="str">
            <v>Skilled Nursing Facility</v>
          </cell>
          <cell r="R123" t="str">
            <v>840550M00</v>
          </cell>
          <cell r="S123" t="str">
            <v>1100005626942</v>
          </cell>
          <cell r="T123">
            <v>35977</v>
          </cell>
          <cell r="V123">
            <v>0</v>
          </cell>
          <cell r="W123">
            <v>0</v>
          </cell>
          <cell r="X123">
            <v>4</v>
          </cell>
          <cell r="Y123" t="str">
            <v>Inactive</v>
          </cell>
          <cell r="Z123">
            <v>38748</v>
          </cell>
        </row>
        <row r="124">
          <cell r="A124">
            <v>1930</v>
          </cell>
          <cell r="B124" t="str">
            <v>St. Joseph Living Center / Reading / PA</v>
          </cell>
          <cell r="D124">
            <v>1</v>
          </cell>
          <cell r="E124" t="str">
            <v>St. Joseph Living Center (1930)</v>
          </cell>
          <cell r="F124" t="str">
            <v>St. Joseph Living Center</v>
          </cell>
          <cell r="G124" t="str">
            <v>Reading</v>
          </cell>
          <cell r="H124" t="str">
            <v>PA</v>
          </cell>
          <cell r="I124" t="str">
            <v>19605</v>
          </cell>
          <cell r="J124" t="str">
            <v>Reading, PA 19605</v>
          </cell>
          <cell r="K124" t="str">
            <v>2900 Lawn Terrace</v>
          </cell>
          <cell r="M124" t="str">
            <v>610-208-8890</v>
          </cell>
          <cell r="N124" t="str">
            <v>System Member Of</v>
          </cell>
          <cell r="O124" t="str">
            <v>Long Term Care</v>
          </cell>
          <cell r="P124" t="str">
            <v>Skilled Nursing Facility</v>
          </cell>
          <cell r="R124" t="str">
            <v>7HJB83T00</v>
          </cell>
          <cell r="S124" t="str">
            <v>1100002826970</v>
          </cell>
          <cell r="T124">
            <v>35977</v>
          </cell>
          <cell r="V124">
            <v>43000261</v>
          </cell>
          <cell r="W124">
            <v>960482</v>
          </cell>
          <cell r="X124">
            <v>57</v>
          </cell>
          <cell r="Y124" t="str">
            <v>Active</v>
          </cell>
          <cell r="AA124">
            <v>1930</v>
          </cell>
        </row>
        <row r="125">
          <cell r="A125">
            <v>1934</v>
          </cell>
          <cell r="B125" t="str">
            <v>Medalion West / Colorado Springs / CO</v>
          </cell>
          <cell r="D125">
            <v>5</v>
          </cell>
          <cell r="E125" t="str">
            <v>Medalion West (1934)</v>
          </cell>
          <cell r="F125" t="str">
            <v>Medalion West</v>
          </cell>
          <cell r="G125" t="str">
            <v>Colorado Springs</v>
          </cell>
          <cell r="H125" t="str">
            <v>CO</v>
          </cell>
          <cell r="I125" t="str">
            <v>80903</v>
          </cell>
          <cell r="J125" t="str">
            <v>Colorado Springs, CO 80903</v>
          </cell>
          <cell r="K125" t="str">
            <v>417 E Kiowa Street</v>
          </cell>
          <cell r="M125" t="str">
            <v>719-381-4997</v>
          </cell>
          <cell r="N125" t="str">
            <v>Affiliate Member Of</v>
          </cell>
          <cell r="O125" t="str">
            <v>Long Term Care</v>
          </cell>
          <cell r="P125" t="str">
            <v>Assisted Living Facility</v>
          </cell>
          <cell r="R125" t="str">
            <v>R1A3JJ700</v>
          </cell>
          <cell r="S125" t="str">
            <v>1100003471414</v>
          </cell>
          <cell r="T125">
            <v>35977</v>
          </cell>
          <cell r="V125">
            <v>0</v>
          </cell>
          <cell r="W125">
            <v>0</v>
          </cell>
          <cell r="X125">
            <v>4</v>
          </cell>
          <cell r="Y125" t="str">
            <v>Inactive</v>
          </cell>
          <cell r="Z125">
            <v>39359</v>
          </cell>
          <cell r="AA125">
            <v>1934</v>
          </cell>
        </row>
        <row r="126">
          <cell r="A126">
            <v>1935</v>
          </cell>
          <cell r="B126" t="str">
            <v>St. Joseph Home / Cincinnati / OH</v>
          </cell>
          <cell r="D126">
            <v>1</v>
          </cell>
          <cell r="E126" t="str">
            <v>St. Joseph Home (1935)</v>
          </cell>
          <cell r="F126" t="str">
            <v>St. Joseph Home</v>
          </cell>
          <cell r="G126" t="str">
            <v>Cincinnati</v>
          </cell>
          <cell r="H126" t="str">
            <v>OH</v>
          </cell>
          <cell r="I126" t="str">
            <v>45241</v>
          </cell>
          <cell r="J126" t="str">
            <v>Cincinnati, OH 45241</v>
          </cell>
          <cell r="K126" t="str">
            <v>10722 Wyscarver Road</v>
          </cell>
          <cell r="M126" t="str">
            <v>45241</v>
          </cell>
          <cell r="N126" t="str">
            <v>System Member Of</v>
          </cell>
          <cell r="O126" t="str">
            <v>Other</v>
          </cell>
          <cell r="P126" t="str">
            <v>Other Facility</v>
          </cell>
          <cell r="R126" t="str">
            <v>39EMKEA00</v>
          </cell>
          <cell r="S126" t="str">
            <v>1100005304437</v>
          </cell>
          <cell r="T126">
            <v>35977</v>
          </cell>
          <cell r="V126">
            <v>0</v>
          </cell>
          <cell r="W126">
            <v>0</v>
          </cell>
          <cell r="X126">
            <v>91</v>
          </cell>
          <cell r="Y126" t="str">
            <v>Inactive</v>
          </cell>
          <cell r="Z126">
            <v>38625</v>
          </cell>
        </row>
        <row r="127">
          <cell r="A127">
            <v>1942</v>
          </cell>
          <cell r="B127" t="str">
            <v>Central Nebraska Home Care / Kearney / NE</v>
          </cell>
          <cell r="D127">
            <v>2</v>
          </cell>
          <cell r="E127" t="str">
            <v>Central Nebraska Home Care (1942)</v>
          </cell>
          <cell r="F127" t="str">
            <v>Central Nebraska Home Care</v>
          </cell>
          <cell r="G127" t="str">
            <v>Kearney</v>
          </cell>
          <cell r="H127" t="str">
            <v>NE</v>
          </cell>
          <cell r="I127" t="str">
            <v>68845</v>
          </cell>
          <cell r="J127" t="str">
            <v>Kearney, NE 68845</v>
          </cell>
          <cell r="K127" t="str">
            <v>221 West 44th Street</v>
          </cell>
          <cell r="M127" t="str">
            <v>308-865-2711</v>
          </cell>
          <cell r="N127" t="str">
            <v>System Member Of</v>
          </cell>
          <cell r="O127" t="str">
            <v>Home Care</v>
          </cell>
          <cell r="P127" t="str">
            <v>Home Infusion Provider</v>
          </cell>
          <cell r="R127" t="str">
            <v>B6PFJ0400</v>
          </cell>
          <cell r="S127" t="str">
            <v>1100002846725</v>
          </cell>
          <cell r="T127">
            <v>35977</v>
          </cell>
          <cell r="V127">
            <v>43000261</v>
          </cell>
          <cell r="W127">
            <v>374820</v>
          </cell>
          <cell r="X127">
            <v>45</v>
          </cell>
          <cell r="Y127" t="str">
            <v>Active</v>
          </cell>
          <cell r="AA127">
            <v>1942</v>
          </cell>
        </row>
        <row r="128">
          <cell r="A128">
            <v>1943</v>
          </cell>
          <cell r="B128" t="str">
            <v>Franciscan Villa / South Milwaukee / WI</v>
          </cell>
          <cell r="D128">
            <v>4</v>
          </cell>
          <cell r="E128" t="str">
            <v>Franciscan Villa (1943)</v>
          </cell>
          <cell r="F128" t="str">
            <v>Franciscan Villa</v>
          </cell>
          <cell r="G128" t="str">
            <v>South Milwaukee</v>
          </cell>
          <cell r="H128" t="str">
            <v>WI</v>
          </cell>
          <cell r="I128" t="str">
            <v>53172</v>
          </cell>
          <cell r="J128" t="str">
            <v>South Milwaukee, WI 53172</v>
          </cell>
          <cell r="K128" t="str">
            <v>3601 S Chicago Avenue</v>
          </cell>
          <cell r="M128" t="str">
            <v>414-764-4100</v>
          </cell>
          <cell r="N128" t="str">
            <v>System Member Of</v>
          </cell>
          <cell r="O128" t="str">
            <v>Long Term Care</v>
          </cell>
          <cell r="P128" t="str">
            <v>Skilled Nursing Facility</v>
          </cell>
          <cell r="R128" t="str">
            <v>55ED52800</v>
          </cell>
          <cell r="S128" t="str">
            <v>1100005137301</v>
          </cell>
          <cell r="T128">
            <v>35977</v>
          </cell>
          <cell r="V128">
            <v>43000261</v>
          </cell>
          <cell r="W128">
            <v>370482</v>
          </cell>
          <cell r="X128">
            <v>91</v>
          </cell>
          <cell r="Y128" t="str">
            <v>Active</v>
          </cell>
          <cell r="AA128">
            <v>1943</v>
          </cell>
        </row>
        <row r="129">
          <cell r="A129">
            <v>1944</v>
          </cell>
          <cell r="B129" t="str">
            <v>Mercy Care Center / Roseburg / OR</v>
          </cell>
          <cell r="D129">
            <v>3</v>
          </cell>
          <cell r="E129" t="str">
            <v>Mercy Care Center (1944)</v>
          </cell>
          <cell r="F129" t="str">
            <v>Mercy Care Center</v>
          </cell>
          <cell r="G129" t="str">
            <v>Roseburg</v>
          </cell>
          <cell r="H129" t="str">
            <v>OR</v>
          </cell>
          <cell r="I129" t="str">
            <v>97470</v>
          </cell>
          <cell r="J129" t="str">
            <v>Roseburg, OR 97470</v>
          </cell>
          <cell r="K129" t="str">
            <v>525 W Umpqua Street</v>
          </cell>
          <cell r="M129" t="str">
            <v>541-440-2199</v>
          </cell>
          <cell r="N129" t="str">
            <v>System Member Of</v>
          </cell>
          <cell r="O129" t="str">
            <v>Long Term Care</v>
          </cell>
          <cell r="P129" t="str">
            <v>Skilled Nursing Facility</v>
          </cell>
          <cell r="R129" t="str">
            <v>41S7HYJ</v>
          </cell>
          <cell r="S129" t="str">
            <v>1100002056162</v>
          </cell>
          <cell r="T129">
            <v>35977</v>
          </cell>
          <cell r="V129">
            <v>0</v>
          </cell>
          <cell r="W129">
            <v>0</v>
          </cell>
          <cell r="X129">
            <v>54</v>
          </cell>
          <cell r="Y129" t="str">
            <v>Inactive</v>
          </cell>
          <cell r="Z129">
            <v>38450</v>
          </cell>
        </row>
        <row r="130">
          <cell r="A130">
            <v>1945</v>
          </cell>
          <cell r="B130" t="str">
            <v>Our Lady of Fatima Villa / Saratoga / CA</v>
          </cell>
          <cell r="D130">
            <v>3</v>
          </cell>
          <cell r="E130" t="str">
            <v>Our Lady of Fatima Villa (1945)</v>
          </cell>
          <cell r="F130" t="str">
            <v>Our Lady of Fatima Villa</v>
          </cell>
          <cell r="G130" t="str">
            <v>Saratoga</v>
          </cell>
          <cell r="H130" t="str">
            <v>CA</v>
          </cell>
          <cell r="I130" t="str">
            <v>95070</v>
          </cell>
          <cell r="J130" t="str">
            <v>Saratoga, CA 95070</v>
          </cell>
          <cell r="K130" t="str">
            <v>20400 Saratoga-Los Gatos Road</v>
          </cell>
          <cell r="M130" t="str">
            <v>408-741-2950</v>
          </cell>
          <cell r="N130" t="str">
            <v>Affiliate Member Of</v>
          </cell>
          <cell r="O130" t="str">
            <v>Long Term Care</v>
          </cell>
          <cell r="P130" t="str">
            <v>Skilled Nursing Facility</v>
          </cell>
          <cell r="R130" t="str">
            <v>06Y3Z2800</v>
          </cell>
          <cell r="S130" t="str">
            <v>1100004477828</v>
          </cell>
          <cell r="T130">
            <v>35977</v>
          </cell>
          <cell r="V130">
            <v>0</v>
          </cell>
          <cell r="W130">
            <v>0</v>
          </cell>
          <cell r="X130">
            <v>91</v>
          </cell>
          <cell r="Y130" t="str">
            <v>Inactive</v>
          </cell>
          <cell r="Z130">
            <v>38564</v>
          </cell>
        </row>
        <row r="131">
          <cell r="A131">
            <v>1946</v>
          </cell>
          <cell r="B131" t="str">
            <v>St. Camillus Place / Little Falls / MN</v>
          </cell>
          <cell r="D131">
            <v>4</v>
          </cell>
          <cell r="E131" t="str">
            <v>St. Camillus Place (1946)</v>
          </cell>
          <cell r="F131" t="str">
            <v>St. Camillus Place</v>
          </cell>
          <cell r="G131" t="str">
            <v>Little Falls</v>
          </cell>
          <cell r="H131" t="str">
            <v>MN</v>
          </cell>
          <cell r="I131" t="str">
            <v>56345</v>
          </cell>
          <cell r="J131" t="str">
            <v>Little Falls, MN 56345</v>
          </cell>
          <cell r="K131" t="str">
            <v>1100 SE 4th Street</v>
          </cell>
          <cell r="M131" t="str">
            <v>320-632-1212</v>
          </cell>
          <cell r="N131" t="str">
            <v>System Member Of</v>
          </cell>
          <cell r="O131" t="str">
            <v>Long Term Care</v>
          </cell>
          <cell r="P131" t="str">
            <v>Skilled Nursing Facility</v>
          </cell>
          <cell r="R131" t="str">
            <v>JF2QYC000</v>
          </cell>
          <cell r="S131" t="str">
            <v>1100004718204</v>
          </cell>
          <cell r="T131">
            <v>35977</v>
          </cell>
          <cell r="V131">
            <v>43000261</v>
          </cell>
          <cell r="W131">
            <v>370360</v>
          </cell>
          <cell r="X131">
            <v>33</v>
          </cell>
          <cell r="Y131" t="str">
            <v>Active</v>
          </cell>
          <cell r="AA131">
            <v>1946</v>
          </cell>
        </row>
        <row r="132">
          <cell r="A132">
            <v>1947</v>
          </cell>
          <cell r="B132" t="str">
            <v>St. Joan Antida Home / West Allis / WI</v>
          </cell>
          <cell r="D132">
            <v>4</v>
          </cell>
          <cell r="E132" t="str">
            <v>St. Joan Antida Home (1947)</v>
          </cell>
          <cell r="F132" t="str">
            <v>St. Joan Antida Home</v>
          </cell>
          <cell r="G132" t="str">
            <v>West Allis</v>
          </cell>
          <cell r="H132" t="str">
            <v>WI</v>
          </cell>
          <cell r="I132" t="str">
            <v>53219</v>
          </cell>
          <cell r="J132" t="str">
            <v>West Allis, WI 53219</v>
          </cell>
          <cell r="K132" t="str">
            <v>6700 W Beloit Road</v>
          </cell>
          <cell r="M132" t="str">
            <v>414-276-5153</v>
          </cell>
          <cell r="N132" t="str">
            <v>System Member Of</v>
          </cell>
          <cell r="O132" t="str">
            <v>Long Term Care</v>
          </cell>
          <cell r="P132" t="str">
            <v>Assisted Living Facility</v>
          </cell>
          <cell r="R132" t="str">
            <v>55E0SP500</v>
          </cell>
          <cell r="S132" t="str">
            <v>1100004132208</v>
          </cell>
          <cell r="T132">
            <v>35977</v>
          </cell>
          <cell r="V132">
            <v>0</v>
          </cell>
          <cell r="W132">
            <v>0</v>
          </cell>
          <cell r="X132">
            <v>91</v>
          </cell>
          <cell r="Y132" t="str">
            <v>Inactive</v>
          </cell>
          <cell r="Z132">
            <v>39507</v>
          </cell>
          <cell r="AA132">
            <v>1947</v>
          </cell>
        </row>
        <row r="133">
          <cell r="A133">
            <v>1948</v>
          </cell>
          <cell r="B133" t="str">
            <v>St. Otto's Care Center / Little Falls / MN</v>
          </cell>
          <cell r="D133">
            <v>4</v>
          </cell>
          <cell r="E133" t="str">
            <v>St. Otto's Care Center (1948)</v>
          </cell>
          <cell r="F133" t="str">
            <v>St. Otto's Care Center</v>
          </cell>
          <cell r="G133" t="str">
            <v>Little Falls</v>
          </cell>
          <cell r="H133" t="str">
            <v>MN</v>
          </cell>
          <cell r="I133" t="str">
            <v>56345</v>
          </cell>
          <cell r="J133" t="str">
            <v>Little Falls, MN 56345</v>
          </cell>
          <cell r="K133" t="str">
            <v>920 SE 4th Street</v>
          </cell>
          <cell r="M133" t="str">
            <v>320-632-9281</v>
          </cell>
          <cell r="N133" t="str">
            <v>System Member Of</v>
          </cell>
          <cell r="O133" t="str">
            <v>Long Term Care</v>
          </cell>
          <cell r="P133" t="str">
            <v>Skilled Nursing Facility</v>
          </cell>
          <cell r="R133" t="str">
            <v>27K8G2J00</v>
          </cell>
          <cell r="S133" t="str">
            <v>1100004785138</v>
          </cell>
          <cell r="T133">
            <v>35977</v>
          </cell>
          <cell r="V133">
            <v>43000261</v>
          </cell>
          <cell r="W133">
            <v>371637</v>
          </cell>
          <cell r="X133">
            <v>35</v>
          </cell>
          <cell r="Y133" t="str">
            <v>Active</v>
          </cell>
          <cell r="AA133">
            <v>1948</v>
          </cell>
        </row>
        <row r="134">
          <cell r="A134">
            <v>1949</v>
          </cell>
          <cell r="B134" t="str">
            <v>Geriatric Center / Denver / CO</v>
          </cell>
          <cell r="D134">
            <v>5</v>
          </cell>
          <cell r="E134" t="str">
            <v>Geriatric Center (1949)</v>
          </cell>
          <cell r="F134" t="str">
            <v>Geriatric Center</v>
          </cell>
          <cell r="G134" t="str">
            <v>Denver</v>
          </cell>
          <cell r="H134" t="str">
            <v>CO</v>
          </cell>
          <cell r="I134" t="str">
            <v>80204</v>
          </cell>
          <cell r="J134" t="str">
            <v>Denver, CO 80204</v>
          </cell>
          <cell r="K134" t="str">
            <v>1601 Lowell Boulevard</v>
          </cell>
          <cell r="M134" t="str">
            <v>303-825-2190</v>
          </cell>
          <cell r="N134" t="str">
            <v>Affiliate Member Of</v>
          </cell>
          <cell r="O134" t="str">
            <v>Long Term Care</v>
          </cell>
          <cell r="P134" t="str">
            <v>Assisted Living Facility</v>
          </cell>
          <cell r="R134" t="str">
            <v>YXKET9VF0</v>
          </cell>
          <cell r="S134" t="str">
            <v>1100002780333</v>
          </cell>
          <cell r="T134">
            <v>35977</v>
          </cell>
          <cell r="V134">
            <v>0</v>
          </cell>
          <cell r="W134">
            <v>0</v>
          </cell>
          <cell r="X134">
            <v>4</v>
          </cell>
          <cell r="Y134" t="str">
            <v>Inactive</v>
          </cell>
          <cell r="Z134">
            <v>39387</v>
          </cell>
          <cell r="AA134">
            <v>1949</v>
          </cell>
        </row>
        <row r="135">
          <cell r="A135">
            <v>1950</v>
          </cell>
          <cell r="B135" t="str">
            <v>St. Joseph Home Health Services / Redmond / WA</v>
          </cell>
          <cell r="D135">
            <v>3</v>
          </cell>
          <cell r="E135" t="str">
            <v>St. Joseph Home Health Services (1950)</v>
          </cell>
          <cell r="F135" t="str">
            <v>St. Joseph Home Health Services</v>
          </cell>
          <cell r="G135" t="str">
            <v>Redmond</v>
          </cell>
          <cell r="H135" t="str">
            <v>WA</v>
          </cell>
          <cell r="I135" t="str">
            <v>98052</v>
          </cell>
          <cell r="J135" t="str">
            <v>Redmond, WA 98052</v>
          </cell>
          <cell r="K135" t="str">
            <v>2893 152nd Avenue, NE Bldg #12</v>
          </cell>
          <cell r="M135" t="str">
            <v>253-591-6808</v>
          </cell>
          <cell r="N135" t="str">
            <v>System Member Of</v>
          </cell>
          <cell r="O135" t="str">
            <v>Home Care</v>
          </cell>
          <cell r="P135" t="str">
            <v>Home Infusion Provider</v>
          </cell>
          <cell r="S135" t="str">
            <v>1100005353695</v>
          </cell>
          <cell r="T135">
            <v>35977</v>
          </cell>
          <cell r="V135">
            <v>43000261</v>
          </cell>
          <cell r="W135">
            <v>960546</v>
          </cell>
          <cell r="X135">
            <v>64</v>
          </cell>
          <cell r="Y135" t="str">
            <v>Active</v>
          </cell>
          <cell r="AA135">
            <v>1950</v>
          </cell>
        </row>
        <row r="136">
          <cell r="A136">
            <v>1951</v>
          </cell>
          <cell r="B136" t="str">
            <v>Central Kansas Health Equipment and Supply / Great Bend / KS</v>
          </cell>
          <cell r="D136">
            <v>2</v>
          </cell>
          <cell r="E136" t="str">
            <v>Central Kansas Health Equipment and Supply (1951)</v>
          </cell>
          <cell r="F136" t="str">
            <v>Central Kansas Health Equipment and Supply</v>
          </cell>
          <cell r="G136" t="str">
            <v>Great Bend</v>
          </cell>
          <cell r="H136" t="str">
            <v>KS</v>
          </cell>
          <cell r="I136" t="str">
            <v>67530</v>
          </cell>
          <cell r="J136" t="str">
            <v>Great Bend, KS 67530</v>
          </cell>
          <cell r="K136" t="str">
            <v>1913 Lakin</v>
          </cell>
          <cell r="M136" t="str">
            <v>316-793-5109</v>
          </cell>
          <cell r="N136" t="str">
            <v>System Member Of</v>
          </cell>
          <cell r="O136" t="str">
            <v>Retail</v>
          </cell>
          <cell r="P136" t="str">
            <v>Durable Medical Equipment Dealer (DME)</v>
          </cell>
          <cell r="R136" t="str">
            <v>21466L400</v>
          </cell>
          <cell r="S136" t="str">
            <v>1100004144263</v>
          </cell>
          <cell r="T136">
            <v>35977</v>
          </cell>
          <cell r="V136">
            <v>0</v>
          </cell>
          <cell r="W136">
            <v>0</v>
          </cell>
          <cell r="X136">
            <v>18</v>
          </cell>
          <cell r="Y136" t="str">
            <v>Inactive</v>
          </cell>
          <cell r="Z136">
            <v>39507</v>
          </cell>
          <cell r="AA136">
            <v>1951</v>
          </cell>
        </row>
        <row r="137">
          <cell r="A137">
            <v>1953</v>
          </cell>
          <cell r="B137" t="str">
            <v>Mercy Medical Center - Home Infusion / Durango / CO</v>
          </cell>
          <cell r="D137">
            <v>2</v>
          </cell>
          <cell r="E137" t="str">
            <v>Mercy Medical Center - Home Infusion (1953)</v>
          </cell>
          <cell r="F137" t="str">
            <v>Mercy Medical Center - Home Infusion</v>
          </cell>
          <cell r="G137" t="str">
            <v>Durango</v>
          </cell>
          <cell r="H137" t="str">
            <v>CO</v>
          </cell>
          <cell r="I137" t="str">
            <v>81301</v>
          </cell>
          <cell r="J137" t="str">
            <v>Durango, CO 81301</v>
          </cell>
          <cell r="K137" t="str">
            <v>375 E Park Ave</v>
          </cell>
          <cell r="M137" t="str">
            <v>970-282-1359</v>
          </cell>
          <cell r="N137" t="str">
            <v>System Member Of</v>
          </cell>
          <cell r="O137" t="str">
            <v>Home Care</v>
          </cell>
          <cell r="P137" t="str">
            <v>Home Infusion Provider</v>
          </cell>
          <cell r="R137" t="str">
            <v>7JL341J00</v>
          </cell>
          <cell r="S137" t="str">
            <v>1100002707569</v>
          </cell>
          <cell r="T137">
            <v>35977</v>
          </cell>
          <cell r="V137">
            <v>43000261</v>
          </cell>
          <cell r="W137">
            <v>404398</v>
          </cell>
          <cell r="X137">
            <v>4</v>
          </cell>
          <cell r="Y137" t="str">
            <v>Active</v>
          </cell>
          <cell r="AA137">
            <v>1953</v>
          </cell>
        </row>
        <row r="138">
          <cell r="A138">
            <v>1954</v>
          </cell>
          <cell r="B138" t="str">
            <v>St. Joseph Medical Equipment &amp; Supply / Reading / PA</v>
          </cell>
          <cell r="D138">
            <v>1</v>
          </cell>
          <cell r="E138" t="str">
            <v>St. Joseph Medical Equipment &amp; Supply (1954)</v>
          </cell>
          <cell r="F138" t="str">
            <v>St. Joseph Medical Equipment &amp; Supply</v>
          </cell>
          <cell r="G138" t="str">
            <v>Reading</v>
          </cell>
          <cell r="H138" t="str">
            <v>PA</v>
          </cell>
          <cell r="I138" t="str">
            <v>19606</v>
          </cell>
          <cell r="J138" t="str">
            <v>Reading, PA 19606</v>
          </cell>
          <cell r="K138" t="str">
            <v>2548 Perkiomen Ave</v>
          </cell>
          <cell r="M138" t="str">
            <v>610-370-0405</v>
          </cell>
          <cell r="N138" t="str">
            <v>System Member Of</v>
          </cell>
          <cell r="O138" t="str">
            <v>Retail</v>
          </cell>
          <cell r="P138" t="str">
            <v>Durable Medical Equipment Dealer (DME)</v>
          </cell>
          <cell r="R138" t="str">
            <v>EL52QVR00</v>
          </cell>
          <cell r="S138" t="str">
            <v>1100004691385</v>
          </cell>
          <cell r="T138">
            <v>35977</v>
          </cell>
          <cell r="V138">
            <v>0</v>
          </cell>
          <cell r="W138">
            <v>0</v>
          </cell>
          <cell r="X138">
            <v>57</v>
          </cell>
          <cell r="Y138" t="str">
            <v>Inactive</v>
          </cell>
          <cell r="Z138">
            <v>39507</v>
          </cell>
          <cell r="AA138">
            <v>1954</v>
          </cell>
        </row>
        <row r="139">
          <cell r="A139">
            <v>1956</v>
          </cell>
          <cell r="B139" t="str">
            <v>Platte Valley Medical Group PC / Kearney / NE</v>
          </cell>
          <cell r="D139">
            <v>2</v>
          </cell>
          <cell r="E139" t="str">
            <v>Platte Valley Medical Group PC (1956)</v>
          </cell>
          <cell r="F139" t="str">
            <v>Platte Valley Medical Group PC</v>
          </cell>
          <cell r="G139" t="str">
            <v>Kearney</v>
          </cell>
          <cell r="H139" t="str">
            <v>NE</v>
          </cell>
          <cell r="I139" t="str">
            <v>68847</v>
          </cell>
          <cell r="J139" t="str">
            <v>Kearney, NE 68847</v>
          </cell>
          <cell r="K139" t="str">
            <v>3219 Avenue A   POB 550</v>
          </cell>
          <cell r="M139" t="str">
            <v>308-865-2263</v>
          </cell>
          <cell r="N139" t="str">
            <v>System Member Of</v>
          </cell>
          <cell r="O139" t="str">
            <v>Ambulatory Care</v>
          </cell>
          <cell r="P139" t="str">
            <v>Clinic</v>
          </cell>
          <cell r="R139" t="str">
            <v>QAHDK6K00</v>
          </cell>
          <cell r="S139" t="str">
            <v>1100005542211</v>
          </cell>
          <cell r="T139">
            <v>35977</v>
          </cell>
          <cell r="V139">
            <v>43000261</v>
          </cell>
          <cell r="W139">
            <v>374820</v>
          </cell>
          <cell r="X139">
            <v>45</v>
          </cell>
          <cell r="Y139" t="str">
            <v>Active</v>
          </cell>
          <cell r="AA139">
            <v>1956</v>
          </cell>
        </row>
        <row r="140">
          <cell r="A140">
            <v>1958</v>
          </cell>
          <cell r="B140" t="str">
            <v>Memorial Hospital Pharmacy / Chattanooga / TN</v>
          </cell>
          <cell r="D140">
            <v>1</v>
          </cell>
          <cell r="E140" t="str">
            <v>Memorial Hospital Pharmacy (1958)</v>
          </cell>
          <cell r="F140" t="str">
            <v>Memorial Hospital Pharmacy</v>
          </cell>
          <cell r="G140" t="str">
            <v>Chattanooga</v>
          </cell>
          <cell r="H140" t="str">
            <v>TN</v>
          </cell>
          <cell r="I140" t="str">
            <v>37404</v>
          </cell>
          <cell r="J140" t="str">
            <v>Chattanooga, TN 37404</v>
          </cell>
          <cell r="K140" t="str">
            <v>2525 de Sales Ave</v>
          </cell>
          <cell r="M140" t="str">
            <v>423-495-8381</v>
          </cell>
          <cell r="N140" t="str">
            <v>System Member Of</v>
          </cell>
          <cell r="O140" t="str">
            <v>Retail</v>
          </cell>
          <cell r="P140" t="str">
            <v>Free-standing Outpatient Retail Pharmacy</v>
          </cell>
          <cell r="R140" t="str">
            <v>520160EF0</v>
          </cell>
          <cell r="S140" t="str">
            <v>1100003487583</v>
          </cell>
          <cell r="T140">
            <v>35977</v>
          </cell>
          <cell r="V140">
            <v>43000261</v>
          </cell>
          <cell r="W140">
            <v>379170</v>
          </cell>
          <cell r="X140">
            <v>60</v>
          </cell>
          <cell r="Y140" t="str">
            <v>Active</v>
          </cell>
          <cell r="AA140">
            <v>1958</v>
          </cell>
        </row>
        <row r="141">
          <cell r="A141">
            <v>1960</v>
          </cell>
          <cell r="B141" t="str">
            <v>Centura Special Care Hospital / Denver / CO</v>
          </cell>
          <cell r="D141">
            <v>5</v>
          </cell>
          <cell r="E141" t="str">
            <v>Centura Special Care Hospital (1960)</v>
          </cell>
          <cell r="F141" t="str">
            <v>Centura Special Care Hospital</v>
          </cell>
          <cell r="G141" t="str">
            <v>Denver</v>
          </cell>
          <cell r="H141" t="str">
            <v>CO</v>
          </cell>
          <cell r="I141" t="str">
            <v>80204</v>
          </cell>
          <cell r="J141" t="str">
            <v>Denver, CO 80204</v>
          </cell>
          <cell r="K141" t="str">
            <v>1601 Lowell Boulevard</v>
          </cell>
          <cell r="M141" t="str">
            <v>303-825-2190</v>
          </cell>
          <cell r="N141" t="str">
            <v>Affiliate Member Of</v>
          </cell>
          <cell r="O141" t="str">
            <v>Long Term Care</v>
          </cell>
          <cell r="P141" t="str">
            <v>Skilled Nursing Facility</v>
          </cell>
          <cell r="Q141" t="str">
            <v>BS1126324</v>
          </cell>
          <cell r="R141" t="str">
            <v>87CJ2V700</v>
          </cell>
          <cell r="S141" t="str">
            <v>1100002276409</v>
          </cell>
          <cell r="T141">
            <v>35977</v>
          </cell>
          <cell r="U141">
            <v>35977</v>
          </cell>
          <cell r="V141">
            <v>0</v>
          </cell>
          <cell r="W141">
            <v>0</v>
          </cell>
          <cell r="X141">
            <v>4</v>
          </cell>
          <cell r="Y141" t="str">
            <v>Inactive</v>
          </cell>
          <cell r="Z141">
            <v>39172</v>
          </cell>
          <cell r="AA141">
            <v>1960</v>
          </cell>
        </row>
        <row r="142">
          <cell r="A142">
            <v>2126</v>
          </cell>
          <cell r="B142" t="str">
            <v>Centura Health Supply Chain Management / Denver / CO</v>
          </cell>
          <cell r="D142">
            <v>5</v>
          </cell>
          <cell r="E142" t="str">
            <v>Centura Health Supply Chain Management (2126)</v>
          </cell>
          <cell r="F142" t="str">
            <v>Centura Health Supply Chain Management</v>
          </cell>
          <cell r="G142" t="str">
            <v>Denver</v>
          </cell>
          <cell r="H142" t="str">
            <v>CO</v>
          </cell>
          <cell r="J142" t="str">
            <v>Denver, CO 80222</v>
          </cell>
          <cell r="K142" t="str">
            <v>2425 S. Colorado Blvd.</v>
          </cell>
          <cell r="L142" t="str">
            <v>Suite 200</v>
          </cell>
          <cell r="M142" t="str">
            <v>303-825-2190</v>
          </cell>
          <cell r="N142" t="str">
            <v>Affiliate Member Of</v>
          </cell>
          <cell r="O142" t="str">
            <v>Other</v>
          </cell>
          <cell r="P142" t="str">
            <v>Health Care System/IDN - Office</v>
          </cell>
          <cell r="R142" t="str">
            <v>0C1FVD000</v>
          </cell>
          <cell r="T142">
            <v>35977</v>
          </cell>
          <cell r="V142">
            <v>43000261</v>
          </cell>
          <cell r="W142">
            <v>102381</v>
          </cell>
          <cell r="X142">
            <v>4</v>
          </cell>
          <cell r="Y142" t="str">
            <v>Active</v>
          </cell>
          <cell r="AA142">
            <v>2126</v>
          </cell>
        </row>
        <row r="143">
          <cell r="A143">
            <v>2128</v>
          </cell>
          <cell r="B143" t="str">
            <v>St. Mary's Hospital / Passaic / NJ</v>
          </cell>
          <cell r="D143">
            <v>1</v>
          </cell>
          <cell r="E143" t="str">
            <v>St. Mary's Hospital (2128)</v>
          </cell>
          <cell r="F143" t="str">
            <v>St. Mary's Hospital</v>
          </cell>
          <cell r="G143" t="str">
            <v>Passaic</v>
          </cell>
          <cell r="H143" t="str">
            <v>NJ</v>
          </cell>
          <cell r="I143" t="str">
            <v>07055</v>
          </cell>
          <cell r="J143" t="str">
            <v>Passaic,  NJ  07055</v>
          </cell>
          <cell r="K143" t="str">
            <v>350 Boulevard</v>
          </cell>
          <cell r="N143" t="str">
            <v>Affiliate Member Of</v>
          </cell>
          <cell r="O143" t="str">
            <v>Acute Care</v>
          </cell>
          <cell r="P143" t="str">
            <v>Hospital</v>
          </cell>
          <cell r="Q143" t="str">
            <v>1100002152802</v>
          </cell>
          <cell r="R143" t="str">
            <v>BP8692647</v>
          </cell>
          <cell r="S143" t="str">
            <v>220910E00</v>
          </cell>
          <cell r="T143">
            <v>35977</v>
          </cell>
          <cell r="U143">
            <v>39437</v>
          </cell>
          <cell r="V143">
            <v>43000261</v>
          </cell>
          <cell r="W143">
            <v>1039134</v>
          </cell>
          <cell r="Y143" t="str">
            <v>Active</v>
          </cell>
          <cell r="Z143">
            <v>2958465</v>
          </cell>
          <cell r="AA143">
            <v>2128</v>
          </cell>
        </row>
        <row r="144">
          <cell r="A144">
            <v>2134</v>
          </cell>
          <cell r="B144" t="str">
            <v>St. John's Maude Norton Memorial Hospital / Columbus / KS</v>
          </cell>
          <cell r="D144">
            <v>2</v>
          </cell>
          <cell r="E144" t="str">
            <v>St. John's Maude Norton Memorial Hospital (2134)</v>
          </cell>
          <cell r="F144" t="str">
            <v>St. John's Maude Norton Memorial Hospital</v>
          </cell>
          <cell r="G144" t="str">
            <v>Columbus</v>
          </cell>
          <cell r="H144" t="str">
            <v>KS</v>
          </cell>
          <cell r="I144" t="str">
            <v>66725</v>
          </cell>
          <cell r="J144" t="str">
            <v>Columbus, KS 66725</v>
          </cell>
          <cell r="K144" t="str">
            <v>220 N. Pennsylvania</v>
          </cell>
          <cell r="M144" t="str">
            <v>316-429-2545</v>
          </cell>
          <cell r="N144" t="str">
            <v>Affiliate Member Of</v>
          </cell>
          <cell r="O144" t="str">
            <v>Acute Care</v>
          </cell>
          <cell r="P144" t="str">
            <v>Hospital</v>
          </cell>
          <cell r="Q144" t="str">
            <v>BS6458245</v>
          </cell>
          <cell r="R144" t="str">
            <v>670220H00</v>
          </cell>
          <cell r="S144" t="str">
            <v>1100003589423</v>
          </cell>
          <cell r="T144">
            <v>36100</v>
          </cell>
          <cell r="U144">
            <v>36100</v>
          </cell>
          <cell r="V144">
            <v>43000261</v>
          </cell>
          <cell r="W144">
            <v>374803</v>
          </cell>
          <cell r="X144">
            <v>36</v>
          </cell>
          <cell r="Y144" t="str">
            <v>Active</v>
          </cell>
          <cell r="AA144">
            <v>2134</v>
          </cell>
        </row>
        <row r="145">
          <cell r="A145">
            <v>2135</v>
          </cell>
          <cell r="B145" t="str">
            <v>Stevens County Hospital / Hugoton / KS</v>
          </cell>
          <cell r="D145">
            <v>2</v>
          </cell>
          <cell r="E145" t="str">
            <v>Stevens County Hospital (2135)</v>
          </cell>
          <cell r="F145" t="str">
            <v>Stevens County Hospital</v>
          </cell>
          <cell r="G145" t="str">
            <v>Hugoton</v>
          </cell>
          <cell r="H145" t="str">
            <v>KS</v>
          </cell>
          <cell r="I145" t="str">
            <v>67951</v>
          </cell>
          <cell r="J145" t="str">
            <v>Hugoton, KS 67951</v>
          </cell>
          <cell r="K145" t="str">
            <v>1006 South Jackson</v>
          </cell>
          <cell r="L145" t="str">
            <v>PO Box 10</v>
          </cell>
          <cell r="M145" t="str">
            <v>620-544-8511</v>
          </cell>
          <cell r="N145" t="str">
            <v>Affiliate Member Of</v>
          </cell>
          <cell r="O145" t="str">
            <v>Acute Care</v>
          </cell>
          <cell r="P145" t="str">
            <v>Hospital</v>
          </cell>
          <cell r="Q145" t="str">
            <v>AS1288287</v>
          </cell>
          <cell r="R145" t="str">
            <v>670590R00</v>
          </cell>
          <cell r="S145" t="str">
            <v>1100002197711</v>
          </cell>
          <cell r="T145">
            <v>36192</v>
          </cell>
          <cell r="U145">
            <v>36192</v>
          </cell>
          <cell r="V145">
            <v>0</v>
          </cell>
          <cell r="W145">
            <v>0</v>
          </cell>
          <cell r="X145">
            <v>91</v>
          </cell>
          <cell r="Y145" t="str">
            <v>Active</v>
          </cell>
          <cell r="AA145">
            <v>2135</v>
          </cell>
        </row>
        <row r="146">
          <cell r="A146">
            <v>2228</v>
          </cell>
          <cell r="B146" t="str">
            <v>St. Vincent Same Day Surgery Center / Santa Fe / NM</v>
          </cell>
          <cell r="D146">
            <v>2</v>
          </cell>
          <cell r="E146" t="str">
            <v>St. Vincent Same Day Surgery Center (2228)</v>
          </cell>
          <cell r="F146" t="str">
            <v>St. Vincent Same Day Surgery Center</v>
          </cell>
          <cell r="G146" t="str">
            <v>Santa Fe</v>
          </cell>
          <cell r="H146" t="str">
            <v>NM</v>
          </cell>
          <cell r="I146" t="str">
            <v>87505</v>
          </cell>
          <cell r="J146" t="str">
            <v>Santa Fe, NM 87505</v>
          </cell>
          <cell r="K146" t="str">
            <v>1651 Hospital Drive</v>
          </cell>
          <cell r="M146" t="str">
            <v>505-820-5669</v>
          </cell>
          <cell r="N146" t="str">
            <v>System Member Of</v>
          </cell>
          <cell r="O146" t="str">
            <v>Acute Care</v>
          </cell>
          <cell r="P146" t="str">
            <v>Surgery Center</v>
          </cell>
          <cell r="Q146" t="str">
            <v>BS4825317</v>
          </cell>
          <cell r="R146" t="str">
            <v>79Q754M00</v>
          </cell>
          <cell r="T146">
            <v>35977</v>
          </cell>
          <cell r="V146">
            <v>0</v>
          </cell>
          <cell r="W146">
            <v>0</v>
          </cell>
          <cell r="X146">
            <v>91</v>
          </cell>
          <cell r="Y146" t="str">
            <v>Inactive</v>
          </cell>
          <cell r="Z146">
            <v>38306</v>
          </cell>
        </row>
        <row r="147">
          <cell r="A147">
            <v>2274</v>
          </cell>
          <cell r="B147" t="str">
            <v>SARMED Outpatient Pharmacy - Mednow Pharmacy / Boise / ID</v>
          </cell>
          <cell r="D147">
            <v>3</v>
          </cell>
          <cell r="E147" t="str">
            <v>SARMED Outpatient Pharmacy - Mednow Pharmacy (2274)</v>
          </cell>
          <cell r="F147" t="str">
            <v>SARMED Outpatient Pharmacy - Mednow Pharmacy</v>
          </cell>
          <cell r="G147" t="str">
            <v>Boise</v>
          </cell>
          <cell r="H147" t="str">
            <v>ID</v>
          </cell>
          <cell r="I147" t="str">
            <v>83706</v>
          </cell>
          <cell r="J147" t="str">
            <v>Boise, ID 83706</v>
          </cell>
          <cell r="K147" t="str">
            <v>999 N. Curtis Road</v>
          </cell>
          <cell r="M147" t="str">
            <v>208-367-4847</v>
          </cell>
          <cell r="N147" t="str">
            <v>Affiliate Member Of</v>
          </cell>
          <cell r="O147" t="str">
            <v>Retail</v>
          </cell>
          <cell r="P147" t="str">
            <v>Hospital Outpatient Retail Pharmacy</v>
          </cell>
          <cell r="Q147" t="str">
            <v>BS8540230</v>
          </cell>
          <cell r="R147" t="str">
            <v>820080IF1</v>
          </cell>
          <cell r="S147" t="str">
            <v>1100002534486</v>
          </cell>
          <cell r="T147">
            <v>35977</v>
          </cell>
          <cell r="U147">
            <v>35977</v>
          </cell>
          <cell r="V147">
            <v>43000261</v>
          </cell>
          <cell r="W147">
            <v>103780</v>
          </cell>
          <cell r="X147">
            <v>68</v>
          </cell>
          <cell r="Y147" t="str">
            <v>Active</v>
          </cell>
          <cell r="AA147">
            <v>2274</v>
          </cell>
        </row>
        <row r="148">
          <cell r="A148">
            <v>2285</v>
          </cell>
          <cell r="B148" t="str">
            <v>Saint Joseph East / Lexington / KY</v>
          </cell>
          <cell r="D148">
            <v>1</v>
          </cell>
          <cell r="E148" t="str">
            <v>Saint Joseph East (2285)</v>
          </cell>
          <cell r="F148" t="str">
            <v>Saint Joseph East</v>
          </cell>
          <cell r="G148" t="str">
            <v>Lexington</v>
          </cell>
          <cell r="H148" t="str">
            <v>KY</v>
          </cell>
          <cell r="I148" t="str">
            <v>40509</v>
          </cell>
          <cell r="J148" t="str">
            <v>Lexington, KY 40509</v>
          </cell>
          <cell r="K148" t="str">
            <v>150 N. Eagle Creek Drive</v>
          </cell>
          <cell r="M148" t="str">
            <v>606-268-3780</v>
          </cell>
          <cell r="N148" t="str">
            <v>System Member Of</v>
          </cell>
          <cell r="O148" t="str">
            <v>Acute Care</v>
          </cell>
          <cell r="P148" t="str">
            <v>Hospital</v>
          </cell>
          <cell r="Q148" t="str">
            <v>BS6129440</v>
          </cell>
          <cell r="R148" t="str">
            <v>510680K00</v>
          </cell>
          <cell r="S148" t="str">
            <v>1100004194022</v>
          </cell>
          <cell r="T148">
            <v>36222</v>
          </cell>
          <cell r="U148">
            <v>36222</v>
          </cell>
          <cell r="V148">
            <v>43000261</v>
          </cell>
          <cell r="W148">
            <v>379209</v>
          </cell>
          <cell r="X148">
            <v>27</v>
          </cell>
          <cell r="Y148" t="str">
            <v>Active</v>
          </cell>
          <cell r="AA148">
            <v>2285</v>
          </cell>
        </row>
        <row r="149">
          <cell r="A149">
            <v>2293</v>
          </cell>
          <cell r="B149" t="str">
            <v>Catholic Health Initiatives / Erlanger / KY</v>
          </cell>
          <cell r="D149">
            <v>1</v>
          </cell>
          <cell r="E149" t="str">
            <v>Catholic Health Initiatives (2293)</v>
          </cell>
          <cell r="F149" t="str">
            <v>Catholic Health Initiatives</v>
          </cell>
          <cell r="G149" t="str">
            <v>Erlanger</v>
          </cell>
          <cell r="H149" t="str">
            <v>KY</v>
          </cell>
          <cell r="I149" t="str">
            <v>41018-1099</v>
          </cell>
          <cell r="J149" t="str">
            <v>Erlanger, KY 41018-1099</v>
          </cell>
          <cell r="K149" t="str">
            <v>3900 Olympic Boulevard Suite 400</v>
          </cell>
          <cell r="M149" t="str">
            <v>859-594-3000</v>
          </cell>
          <cell r="N149" t="str">
            <v>System Member Of</v>
          </cell>
          <cell r="O149" t="str">
            <v>Other</v>
          </cell>
          <cell r="P149" t="str">
            <v>Health Care System/IDN (HQ)</v>
          </cell>
          <cell r="R149" t="str">
            <v>BCW4YAV00</v>
          </cell>
          <cell r="S149" t="str">
            <v>1100005426269</v>
          </cell>
          <cell r="T149">
            <v>35977</v>
          </cell>
          <cell r="V149">
            <v>0</v>
          </cell>
          <cell r="W149">
            <v>0</v>
          </cell>
          <cell r="X149">
            <v>91</v>
          </cell>
          <cell r="Y149" t="str">
            <v>Active</v>
          </cell>
          <cell r="AA149">
            <v>2293</v>
          </cell>
        </row>
        <row r="150">
          <cell r="A150">
            <v>2391</v>
          </cell>
          <cell r="B150" t="str">
            <v>Mednow Medical Supply / Nampa / ID</v>
          </cell>
          <cell r="D150">
            <v>3</v>
          </cell>
          <cell r="E150" t="str">
            <v>Mednow Medical Supply (2391)</v>
          </cell>
          <cell r="F150" t="str">
            <v>Mednow Medical Supply</v>
          </cell>
          <cell r="G150" t="str">
            <v>Nampa</v>
          </cell>
          <cell r="H150" t="str">
            <v>ID</v>
          </cell>
          <cell r="I150" t="str">
            <v>83686</v>
          </cell>
          <cell r="J150" t="str">
            <v>Nampa, ID 83686</v>
          </cell>
          <cell r="K150" t="str">
            <v>1311 12th Avenue</v>
          </cell>
          <cell r="M150" t="str">
            <v>208-465-6511</v>
          </cell>
          <cell r="N150" t="str">
            <v>System Member Of</v>
          </cell>
          <cell r="O150" t="str">
            <v>Retail</v>
          </cell>
          <cell r="P150" t="str">
            <v>Durable Medical Equipment Dealer (DME)</v>
          </cell>
          <cell r="R150" t="str">
            <v>CM006CG00</v>
          </cell>
          <cell r="S150" t="str">
            <v>1100005828711</v>
          </cell>
          <cell r="T150">
            <v>35977</v>
          </cell>
          <cell r="V150">
            <v>43000261</v>
          </cell>
          <cell r="W150">
            <v>103780</v>
          </cell>
          <cell r="X150">
            <v>68</v>
          </cell>
          <cell r="Y150" t="str">
            <v>Active</v>
          </cell>
          <cell r="AA150">
            <v>2391</v>
          </cell>
        </row>
        <row r="151">
          <cell r="A151">
            <v>2396</v>
          </cell>
          <cell r="B151" t="str">
            <v>Arkansas Specialty Orthopaedic Center / Little Rock / AR</v>
          </cell>
          <cell r="D151">
            <v>1</v>
          </cell>
          <cell r="E151" t="str">
            <v>Arkansas Specialty Orthopaedic Center (2396)</v>
          </cell>
          <cell r="F151" t="str">
            <v>Arkansas Specialty Orthopaedic Center</v>
          </cell>
          <cell r="G151" t="str">
            <v>Little Rock</v>
          </cell>
          <cell r="H151" t="str">
            <v>AR</v>
          </cell>
          <cell r="I151" t="str">
            <v>72025</v>
          </cell>
          <cell r="J151" t="str">
            <v>Little Rock, AR 72025</v>
          </cell>
          <cell r="K151" t="str">
            <v>6101 St. Vincent Circle</v>
          </cell>
          <cell r="L151" t="str">
            <v>2nd Floor</v>
          </cell>
          <cell r="M151" t="str">
            <v>501-603-6954</v>
          </cell>
          <cell r="N151" t="str">
            <v>Affiliate Member Of</v>
          </cell>
          <cell r="O151" t="str">
            <v>Ambulatory Care</v>
          </cell>
          <cell r="P151" t="str">
            <v>Clinic</v>
          </cell>
          <cell r="R151" t="str">
            <v>GWD2Y8X00</v>
          </cell>
          <cell r="S151" t="str">
            <v>1100003657573</v>
          </cell>
          <cell r="T151">
            <v>36281</v>
          </cell>
          <cell r="V151">
            <v>43000261</v>
          </cell>
          <cell r="W151">
            <v>379196</v>
          </cell>
          <cell r="X151">
            <v>2</v>
          </cell>
          <cell r="Y151" t="str">
            <v>Active</v>
          </cell>
          <cell r="AA151">
            <v>2396</v>
          </cell>
        </row>
        <row r="152">
          <cell r="A152">
            <v>2403</v>
          </cell>
          <cell r="B152" t="str">
            <v>Saint Clare's Health Services / Dover / NJ</v>
          </cell>
          <cell r="D152">
            <v>1</v>
          </cell>
          <cell r="E152" t="str">
            <v>Saint Clare's Health Services (2403)</v>
          </cell>
          <cell r="F152" t="str">
            <v>Saint Clare's Health Services</v>
          </cell>
          <cell r="G152" t="str">
            <v>Dover</v>
          </cell>
          <cell r="H152" t="str">
            <v>NJ</v>
          </cell>
          <cell r="I152" t="str">
            <v>07801-2525</v>
          </cell>
          <cell r="J152" t="str">
            <v>Dover,  NJ  07801-2525</v>
          </cell>
          <cell r="K152" t="str">
            <v>400 W. Blackwell Street</v>
          </cell>
          <cell r="N152" t="str">
            <v>System Member Of</v>
          </cell>
          <cell r="O152" t="str">
            <v>Other</v>
          </cell>
          <cell r="P152" t="str">
            <v>Health Care System/IDN</v>
          </cell>
          <cell r="Q152" t="str">
            <v>1100005485129</v>
          </cell>
          <cell r="T152">
            <v>39539</v>
          </cell>
          <cell r="V152">
            <v>43000261</v>
          </cell>
          <cell r="W152">
            <v>1039134</v>
          </cell>
          <cell r="Y152" t="str">
            <v>Active</v>
          </cell>
          <cell r="Z152">
            <v>2958465</v>
          </cell>
          <cell r="AA152">
            <v>2403</v>
          </cell>
        </row>
        <row r="153">
          <cell r="A153">
            <v>6157</v>
          </cell>
          <cell r="B153" t="str">
            <v>Nebraska Surgery Center / Lincoln / NE</v>
          </cell>
          <cell r="D153">
            <v>2</v>
          </cell>
          <cell r="E153" t="str">
            <v>Nebraska Surgery Center (6157)</v>
          </cell>
          <cell r="F153" t="str">
            <v>Nebraska Surgery Center</v>
          </cell>
          <cell r="G153" t="str">
            <v>Lincoln</v>
          </cell>
          <cell r="H153" t="str">
            <v>NE</v>
          </cell>
          <cell r="I153" t="str">
            <v>68510-2404</v>
          </cell>
          <cell r="J153" t="str">
            <v>Lincoln, NE 68510-2404</v>
          </cell>
          <cell r="K153" t="str">
            <v>625 S 70th Street</v>
          </cell>
          <cell r="M153" t="str">
            <v>402-484-6600</v>
          </cell>
          <cell r="N153" t="str">
            <v>Affiliate Member Of</v>
          </cell>
          <cell r="O153" t="str">
            <v>Acute Care</v>
          </cell>
          <cell r="P153" t="str">
            <v>Surgery Center</v>
          </cell>
          <cell r="Q153" t="str">
            <v>BH8738760</v>
          </cell>
          <cell r="R153" t="str">
            <v>LCBR6V000</v>
          </cell>
          <cell r="S153" t="str">
            <v>1100003046681</v>
          </cell>
          <cell r="T153">
            <v>36434</v>
          </cell>
          <cell r="U153">
            <v>37817</v>
          </cell>
          <cell r="V153">
            <v>43000261</v>
          </cell>
          <cell r="W153">
            <v>374838</v>
          </cell>
          <cell r="X153">
            <v>46</v>
          </cell>
          <cell r="Y153" t="str">
            <v>Active</v>
          </cell>
          <cell r="AA153">
            <v>6157</v>
          </cell>
        </row>
        <row r="154">
          <cell r="A154">
            <v>6522</v>
          </cell>
          <cell r="B154" t="str">
            <v>St. Vincent Medical Center-North / Sherwood / AR</v>
          </cell>
          <cell r="D154">
            <v>1</v>
          </cell>
          <cell r="E154" t="str">
            <v>St. Vincent Medical Center-North (6522)</v>
          </cell>
          <cell r="F154" t="str">
            <v>St. Vincent Medical Center-North</v>
          </cell>
          <cell r="G154" t="str">
            <v>Sherwood</v>
          </cell>
          <cell r="H154" t="str">
            <v>AR</v>
          </cell>
          <cell r="I154" t="str">
            <v>72120</v>
          </cell>
          <cell r="J154" t="str">
            <v>Sherwood, AR 72120</v>
          </cell>
          <cell r="K154" t="str">
            <v>2215 Wildwood Avenue</v>
          </cell>
          <cell r="M154" t="str">
            <v>501-833-7326</v>
          </cell>
          <cell r="N154" t="str">
            <v>System Member Of</v>
          </cell>
          <cell r="O154" t="str">
            <v>Acute Care</v>
          </cell>
          <cell r="P154" t="str">
            <v>Hospital</v>
          </cell>
          <cell r="Q154" t="str">
            <v>BS6529804</v>
          </cell>
          <cell r="R154" t="str">
            <v>HGFNPQE00</v>
          </cell>
          <cell r="S154" t="str">
            <v>1100005618817</v>
          </cell>
          <cell r="T154">
            <v>36495</v>
          </cell>
          <cell r="U154">
            <v>36495</v>
          </cell>
          <cell r="V154">
            <v>43000261</v>
          </cell>
          <cell r="W154">
            <v>379196</v>
          </cell>
          <cell r="X154">
            <v>2</v>
          </cell>
          <cell r="Y154" t="str">
            <v>Active</v>
          </cell>
          <cell r="AA154">
            <v>6522</v>
          </cell>
        </row>
        <row r="155">
          <cell r="A155">
            <v>6525</v>
          </cell>
          <cell r="B155" t="str">
            <v>Medical Arts Pharmacy-Retail / Pueblo / CO</v>
          </cell>
          <cell r="D155">
            <v>5</v>
          </cell>
          <cell r="E155" t="str">
            <v>Medical Arts Pharmacy-Retail (6525)</v>
          </cell>
          <cell r="F155" t="str">
            <v>Medical Arts Pharmacy-Retail</v>
          </cell>
          <cell r="G155" t="str">
            <v>Pueblo</v>
          </cell>
          <cell r="H155" t="str">
            <v>CO</v>
          </cell>
          <cell r="I155" t="str">
            <v>81004</v>
          </cell>
          <cell r="J155" t="str">
            <v>Pueblo, CO 81004</v>
          </cell>
          <cell r="K155" t="str">
            <v>1925 E Orman Suite 102</v>
          </cell>
          <cell r="M155" t="str">
            <v>719-560-5676</v>
          </cell>
          <cell r="N155" t="str">
            <v>Affiliate Member Of</v>
          </cell>
          <cell r="O155" t="str">
            <v>Retail</v>
          </cell>
          <cell r="P155" t="str">
            <v>Hospital Outpatient Retail Pharmacy</v>
          </cell>
          <cell r="Q155" t="str">
            <v>BM5174038</v>
          </cell>
          <cell r="R155" t="str">
            <v>S3EAEA700</v>
          </cell>
          <cell r="S155" t="str">
            <v>1100004347411</v>
          </cell>
          <cell r="T155">
            <v>36495</v>
          </cell>
          <cell r="V155">
            <v>43000261</v>
          </cell>
          <cell r="W155">
            <v>102381</v>
          </cell>
          <cell r="X155">
            <v>4</v>
          </cell>
          <cell r="Y155" t="str">
            <v>Active</v>
          </cell>
          <cell r="AA155">
            <v>6525</v>
          </cell>
        </row>
        <row r="156">
          <cell r="A156">
            <v>6528</v>
          </cell>
          <cell r="B156" t="str">
            <v>Penrose Professional Pharmacy / Colorado Springs / CO</v>
          </cell>
          <cell r="D156">
            <v>5</v>
          </cell>
          <cell r="E156" t="str">
            <v>Penrose Professional Pharmacy (6528)</v>
          </cell>
          <cell r="F156" t="str">
            <v>Penrose Professional Pharmacy</v>
          </cell>
          <cell r="G156" t="str">
            <v>Colorado Springs</v>
          </cell>
          <cell r="H156" t="str">
            <v>CO</v>
          </cell>
          <cell r="I156" t="str">
            <v>80907</v>
          </cell>
          <cell r="J156" t="str">
            <v>Colorado Springs, CO 80907</v>
          </cell>
          <cell r="K156" t="str">
            <v>2222 North Nevada Avenue</v>
          </cell>
          <cell r="M156" t="str">
            <v>719-776-5486</v>
          </cell>
          <cell r="N156" t="str">
            <v>Affiliate Member Of</v>
          </cell>
          <cell r="O156" t="str">
            <v>Retail</v>
          </cell>
          <cell r="P156" t="str">
            <v>Hospital Outpatient Retail Pharmacy</v>
          </cell>
          <cell r="Q156" t="str">
            <v>BP0237265</v>
          </cell>
          <cell r="R156" t="str">
            <v>840220GF1</v>
          </cell>
          <cell r="S156" t="str">
            <v>1100005820296</v>
          </cell>
          <cell r="T156">
            <v>36404</v>
          </cell>
          <cell r="U156">
            <v>37316</v>
          </cell>
          <cell r="V156">
            <v>43000261</v>
          </cell>
          <cell r="W156">
            <v>102381</v>
          </cell>
          <cell r="X156">
            <v>4</v>
          </cell>
          <cell r="Y156" t="str">
            <v>Active</v>
          </cell>
          <cell r="AA156">
            <v>6528</v>
          </cell>
        </row>
        <row r="157">
          <cell r="A157">
            <v>6535</v>
          </cell>
          <cell r="B157" t="str">
            <v>Center Pharmacy / Colorado Springs / CO</v>
          </cell>
          <cell r="D157">
            <v>5</v>
          </cell>
          <cell r="E157" t="str">
            <v>Center Pharmacy (6535)</v>
          </cell>
          <cell r="F157" t="str">
            <v>Center Pharmacy</v>
          </cell>
          <cell r="G157" t="str">
            <v>Colorado Springs</v>
          </cell>
          <cell r="H157" t="str">
            <v>CO</v>
          </cell>
          <cell r="I157" t="str">
            <v>80903</v>
          </cell>
          <cell r="J157" t="str">
            <v>Colorado Springs, CO 80903</v>
          </cell>
          <cell r="K157" t="str">
            <v>PO Box 7021</v>
          </cell>
          <cell r="M157" t="str">
            <v>719-776-3784</v>
          </cell>
          <cell r="N157" t="str">
            <v>Affiliate Member Of</v>
          </cell>
          <cell r="O157" t="str">
            <v>Retail</v>
          </cell>
          <cell r="P157" t="str">
            <v>Hospital Outpatient Retail Pharmacy</v>
          </cell>
          <cell r="Q157" t="str">
            <v>BC4239186</v>
          </cell>
          <cell r="R157" t="str">
            <v>24FAKHW00</v>
          </cell>
          <cell r="S157" t="str">
            <v>1100005263369</v>
          </cell>
          <cell r="T157">
            <v>36495</v>
          </cell>
          <cell r="U157">
            <v>37316</v>
          </cell>
          <cell r="V157">
            <v>0</v>
          </cell>
          <cell r="W157">
            <v>0</v>
          </cell>
          <cell r="X157">
            <v>4</v>
          </cell>
          <cell r="Y157" t="str">
            <v>Inactive</v>
          </cell>
          <cell r="Z157">
            <v>39318</v>
          </cell>
          <cell r="AA157">
            <v>6535</v>
          </cell>
        </row>
        <row r="158">
          <cell r="A158">
            <v>6778</v>
          </cell>
          <cell r="B158" t="str">
            <v>Saint Clare's Home Care / Sparta / NJ</v>
          </cell>
          <cell r="D158">
            <v>1</v>
          </cell>
          <cell r="E158" t="str">
            <v>Saint Clare's Home Care (6778)</v>
          </cell>
          <cell r="F158" t="str">
            <v>Saint Clare's Home Care</v>
          </cell>
          <cell r="G158" t="str">
            <v>Sparta</v>
          </cell>
          <cell r="H158" t="str">
            <v>NJ</v>
          </cell>
          <cell r="I158" t="str">
            <v>07871</v>
          </cell>
          <cell r="J158" t="str">
            <v>Sparta,  NJ  07871</v>
          </cell>
          <cell r="K158" t="str">
            <v>191 Woodport Road</v>
          </cell>
          <cell r="N158" t="str">
            <v>System Member Of</v>
          </cell>
          <cell r="O158" t="str">
            <v>Home Care</v>
          </cell>
          <cell r="P158" t="str">
            <v>Home Health Agency</v>
          </cell>
          <cell r="Q158" t="str">
            <v>1100002586669</v>
          </cell>
          <cell r="S158" t="str">
            <v>22J7BRW00</v>
          </cell>
          <cell r="T158">
            <v>39539</v>
          </cell>
          <cell r="V158">
            <v>43000261</v>
          </cell>
          <cell r="W158">
            <v>1039134</v>
          </cell>
          <cell r="Y158" t="str">
            <v>Active</v>
          </cell>
          <cell r="Z158">
            <v>2958465</v>
          </cell>
          <cell r="AA158">
            <v>6778</v>
          </cell>
        </row>
        <row r="159">
          <cell r="A159">
            <v>6779</v>
          </cell>
          <cell r="B159" t="str">
            <v>St. Francis Life Care Corporation / Denville / NJ</v>
          </cell>
          <cell r="D159">
            <v>1</v>
          </cell>
          <cell r="E159" t="str">
            <v>St. Francis Life Care Corporation (6779)</v>
          </cell>
          <cell r="F159" t="str">
            <v>St. Francis Life Care Corporation</v>
          </cell>
          <cell r="G159" t="str">
            <v>Denville</v>
          </cell>
          <cell r="H159" t="str">
            <v>NJ</v>
          </cell>
          <cell r="I159" t="str">
            <v>07834</v>
          </cell>
          <cell r="J159" t="str">
            <v>Denville,  NJ  07834</v>
          </cell>
          <cell r="K159" t="str">
            <v>19 Pocono Road</v>
          </cell>
          <cell r="N159" t="str">
            <v>System Member Of</v>
          </cell>
          <cell r="O159" t="str">
            <v>Long Term Care</v>
          </cell>
          <cell r="P159" t="str">
            <v>Nursing Home w/o Pharmacy</v>
          </cell>
          <cell r="Q159" t="str">
            <v>1100004665706</v>
          </cell>
          <cell r="S159" t="str">
            <v>4GHAE8X00</v>
          </cell>
          <cell r="T159">
            <v>39539</v>
          </cell>
          <cell r="V159">
            <v>0</v>
          </cell>
          <cell r="W159">
            <v>0</v>
          </cell>
          <cell r="Y159" t="str">
            <v>Active</v>
          </cell>
          <cell r="Z159">
            <v>2958465</v>
          </cell>
          <cell r="AA159">
            <v>6779</v>
          </cell>
        </row>
        <row r="160">
          <cell r="A160">
            <v>7161</v>
          </cell>
          <cell r="B160" t="str">
            <v>Midwest Surgery Center / Joplin / MO</v>
          </cell>
          <cell r="D160">
            <v>2</v>
          </cell>
          <cell r="E160" t="str">
            <v>Midwest Surgery Center (7161)</v>
          </cell>
          <cell r="F160" t="str">
            <v>Midwest Surgery Center</v>
          </cell>
          <cell r="G160" t="str">
            <v>Joplin</v>
          </cell>
          <cell r="H160" t="str">
            <v>MO</v>
          </cell>
          <cell r="I160" t="str">
            <v>64804</v>
          </cell>
          <cell r="J160" t="str">
            <v>Joplin, MO 64804</v>
          </cell>
          <cell r="K160" t="str">
            <v>3105 McClelland</v>
          </cell>
          <cell r="L160" t="str">
            <v>P.O. Box 2507</v>
          </cell>
          <cell r="M160" t="str">
            <v>417-781-2807</v>
          </cell>
          <cell r="N160" t="str">
            <v>System Member Of</v>
          </cell>
          <cell r="O160" t="str">
            <v>Acute Care</v>
          </cell>
          <cell r="P160" t="str">
            <v>Surgery Center</v>
          </cell>
          <cell r="Q160" t="str">
            <v>BM6767264</v>
          </cell>
          <cell r="R160" t="str">
            <v>FHWXNKW00</v>
          </cell>
          <cell r="S160" t="str">
            <v>1100005497207</v>
          </cell>
          <cell r="T160">
            <v>36526</v>
          </cell>
          <cell r="U160">
            <v>36526</v>
          </cell>
          <cell r="V160">
            <v>43000261</v>
          </cell>
          <cell r="W160">
            <v>374803</v>
          </cell>
          <cell r="X160">
            <v>36</v>
          </cell>
          <cell r="Y160" t="str">
            <v>Active</v>
          </cell>
          <cell r="AA160">
            <v>7161</v>
          </cell>
        </row>
        <row r="161">
          <cell r="A161">
            <v>7478</v>
          </cell>
          <cell r="B161" t="str">
            <v>Lisbon Area Health Services / Lisbon / ND</v>
          </cell>
          <cell r="C161" t="str">
            <v>MBO58</v>
          </cell>
          <cell r="D161">
            <v>4</v>
          </cell>
          <cell r="E161" t="str">
            <v>Lisbon Area Health Services (7478)</v>
          </cell>
          <cell r="F161" t="str">
            <v>Lisbon Area Health Services</v>
          </cell>
          <cell r="G161" t="str">
            <v>Lisbon</v>
          </cell>
          <cell r="H161" t="str">
            <v>ND</v>
          </cell>
          <cell r="I161" t="str">
            <v>58054-0353</v>
          </cell>
          <cell r="J161" t="str">
            <v>Lisbon, ND 58054-0353</v>
          </cell>
          <cell r="K161" t="str">
            <v>905 Main Street</v>
          </cell>
          <cell r="L161" t="str">
            <v>P.O. Box 353</v>
          </cell>
          <cell r="M161" t="str">
            <v>701-683-5241</v>
          </cell>
          <cell r="N161" t="str">
            <v>System Member Of</v>
          </cell>
          <cell r="O161" t="str">
            <v>Acute Care</v>
          </cell>
          <cell r="P161" t="str">
            <v>Hospital</v>
          </cell>
          <cell r="Q161" t="str">
            <v>BL8019033</v>
          </cell>
          <cell r="R161" t="str">
            <v>640400E00</v>
          </cell>
          <cell r="S161" t="str">
            <v>1100002333966</v>
          </cell>
          <cell r="T161">
            <v>37530</v>
          </cell>
          <cell r="U161">
            <v>37622</v>
          </cell>
          <cell r="V161">
            <v>43000261</v>
          </cell>
          <cell r="W161">
            <v>1189693</v>
          </cell>
          <cell r="X161">
            <v>38</v>
          </cell>
          <cell r="Y161" t="str">
            <v>Active</v>
          </cell>
          <cell r="AA161">
            <v>7478</v>
          </cell>
        </row>
        <row r="162">
          <cell r="A162">
            <v>7566</v>
          </cell>
          <cell r="B162" t="str">
            <v>Associates in Internal Medicine/Mountain Management Services / Chattanooga / TN</v>
          </cell>
          <cell r="D162">
            <v>1</v>
          </cell>
          <cell r="E162" t="str">
            <v>Associates in Internal Medicine/Mountain Management Services (7566)</v>
          </cell>
          <cell r="F162" t="str">
            <v>Associates in Internal Medicine/Mountain Management Services</v>
          </cell>
          <cell r="G162" t="str">
            <v>Chattanooga</v>
          </cell>
          <cell r="H162" t="str">
            <v>TN</v>
          </cell>
          <cell r="I162" t="str">
            <v>37403</v>
          </cell>
          <cell r="J162" t="str">
            <v>Chattanooga, TN 37403</v>
          </cell>
          <cell r="K162" t="str">
            <v>979 E. Third Street</v>
          </cell>
          <cell r="L162" t="str">
            <v>Suite 620</v>
          </cell>
          <cell r="M162" t="str">
            <v>423-756-8871</v>
          </cell>
          <cell r="N162" t="str">
            <v>System Member Of</v>
          </cell>
          <cell r="O162" t="str">
            <v>Ambulatory Care</v>
          </cell>
          <cell r="P162" t="str">
            <v>Primary Care Physician Practice</v>
          </cell>
          <cell r="Q162" t="str">
            <v>AC4314605</v>
          </cell>
          <cell r="R162" t="str">
            <v>A40H85800</v>
          </cell>
          <cell r="S162" t="str">
            <v>1100002375645</v>
          </cell>
          <cell r="T162">
            <v>36647</v>
          </cell>
          <cell r="U162">
            <v>36678</v>
          </cell>
          <cell r="V162">
            <v>43000261</v>
          </cell>
          <cell r="W162">
            <v>379170</v>
          </cell>
          <cell r="X162">
            <v>60</v>
          </cell>
          <cell r="Y162" t="str">
            <v>Active</v>
          </cell>
          <cell r="AA162">
            <v>7566</v>
          </cell>
        </row>
        <row r="163">
          <cell r="A163">
            <v>7567</v>
          </cell>
          <cell r="B163" t="str">
            <v>Beacon Health OB-GYN Associates/Mountain Management Services / Chattanooga / TN</v>
          </cell>
          <cell r="D163">
            <v>1</v>
          </cell>
          <cell r="E163" t="str">
            <v>Beacon Health OB-GYN Associates/Mountain Management Services (7567)</v>
          </cell>
          <cell r="F163" t="str">
            <v>Beacon Health OB-GYN Associates/Mountain Management Services</v>
          </cell>
          <cell r="G163" t="str">
            <v>Chattanooga</v>
          </cell>
          <cell r="H163" t="str">
            <v>TN</v>
          </cell>
          <cell r="I163" t="str">
            <v>37403</v>
          </cell>
          <cell r="J163" t="str">
            <v>Chattanooga, TN 37403</v>
          </cell>
          <cell r="K163" t="str">
            <v>979 East Third Street, Suite 601</v>
          </cell>
          <cell r="M163" t="str">
            <v>423-778-9500</v>
          </cell>
          <cell r="N163" t="str">
            <v>System Member Of</v>
          </cell>
          <cell r="O163" t="str">
            <v>Ambulatory Care</v>
          </cell>
          <cell r="P163" t="str">
            <v>Primary Care Physician Practice</v>
          </cell>
          <cell r="Q163" t="str">
            <v>AB7571486</v>
          </cell>
          <cell r="R163" t="str">
            <v>GHY1QG200</v>
          </cell>
          <cell r="S163" t="str">
            <v>1100003435577</v>
          </cell>
          <cell r="T163">
            <v>36647</v>
          </cell>
          <cell r="U163">
            <v>36678</v>
          </cell>
          <cell r="V163">
            <v>43000261</v>
          </cell>
          <cell r="W163">
            <v>379170</v>
          </cell>
          <cell r="X163">
            <v>60</v>
          </cell>
          <cell r="Y163" t="str">
            <v>Active</v>
          </cell>
          <cell r="AA163">
            <v>7567</v>
          </cell>
        </row>
        <row r="164">
          <cell r="A164">
            <v>7569</v>
          </cell>
          <cell r="B164" t="str">
            <v>Chattanooga Internal Medicine Group/Mountain Management Services / Chattanooga / TN</v>
          </cell>
          <cell r="D164">
            <v>1</v>
          </cell>
          <cell r="E164" t="str">
            <v>Chattanooga Internal Medicine Group/Mountain Management Services (7569)</v>
          </cell>
          <cell r="F164" t="str">
            <v>Chattanooga Internal Medicine Group/Mountain Management Services</v>
          </cell>
          <cell r="G164" t="str">
            <v>Chattanooga</v>
          </cell>
          <cell r="H164" t="str">
            <v>TN</v>
          </cell>
          <cell r="I164" t="str">
            <v>37404</v>
          </cell>
          <cell r="J164" t="str">
            <v>Chattanooga, TN 37404</v>
          </cell>
          <cell r="K164" t="str">
            <v>Memorial Medical Plaza</v>
          </cell>
          <cell r="L164" t="str">
            <v>605 Glenwood Drive, Suite 300</v>
          </cell>
          <cell r="M164" t="str">
            <v>423-495-2690</v>
          </cell>
          <cell r="N164" t="str">
            <v>System Member Of</v>
          </cell>
          <cell r="O164" t="str">
            <v>Ambulatory Care</v>
          </cell>
          <cell r="P164" t="str">
            <v>Primary Care Physician Practice</v>
          </cell>
          <cell r="Q164" t="str">
            <v>AA5906613</v>
          </cell>
          <cell r="R164" t="str">
            <v>801227K00</v>
          </cell>
          <cell r="S164" t="str">
            <v>1100004564979</v>
          </cell>
          <cell r="T164">
            <v>36647</v>
          </cell>
          <cell r="U164">
            <v>36678</v>
          </cell>
          <cell r="V164">
            <v>43000261</v>
          </cell>
          <cell r="W164">
            <v>379170</v>
          </cell>
          <cell r="X164">
            <v>60</v>
          </cell>
          <cell r="Y164" t="str">
            <v>Active</v>
          </cell>
          <cell r="AA164">
            <v>7569</v>
          </cell>
        </row>
        <row r="165">
          <cell r="A165">
            <v>7570</v>
          </cell>
          <cell r="B165" t="str">
            <v>Children's Diagnostic Center/Mountain Management Services, Inc. / Chattanooga / TN</v>
          </cell>
          <cell r="D165">
            <v>1</v>
          </cell>
          <cell r="E165" t="str">
            <v>Children's Diagnostic Center/Mountain Management Services, Inc. (7570)</v>
          </cell>
          <cell r="F165" t="str">
            <v>Children's Diagnostic Center/Mountain Management Services, Inc.</v>
          </cell>
          <cell r="G165" t="str">
            <v>Chattanooga</v>
          </cell>
          <cell r="H165" t="str">
            <v>TN</v>
          </cell>
          <cell r="I165" t="str">
            <v>37421</v>
          </cell>
          <cell r="J165" t="str">
            <v>Chattanooga, TN 37421</v>
          </cell>
          <cell r="K165" t="str">
            <v>7550 Goodwin Road</v>
          </cell>
          <cell r="M165" t="str">
            <v>423-778-8671</v>
          </cell>
          <cell r="N165" t="str">
            <v>System Member Of</v>
          </cell>
          <cell r="O165" t="str">
            <v>Ambulatory Care</v>
          </cell>
          <cell r="P165" t="str">
            <v>Primary Care Physician Practice</v>
          </cell>
          <cell r="Q165" t="str">
            <v>BS5015400</v>
          </cell>
          <cell r="R165" t="str">
            <v>KFGYBAY00</v>
          </cell>
          <cell r="S165" t="str">
            <v>1100005633032</v>
          </cell>
          <cell r="T165">
            <v>36647</v>
          </cell>
          <cell r="U165">
            <v>36678</v>
          </cell>
          <cell r="V165">
            <v>43000261</v>
          </cell>
          <cell r="W165">
            <v>379170</v>
          </cell>
          <cell r="X165">
            <v>60</v>
          </cell>
          <cell r="Y165" t="str">
            <v>Active</v>
          </cell>
          <cell r="AA165">
            <v>7570</v>
          </cell>
        </row>
        <row r="166">
          <cell r="A166">
            <v>7571</v>
          </cell>
          <cell r="B166" t="str">
            <v>Collegedale Medical Center/Mountain Management Services / Collegedale / TN</v>
          </cell>
          <cell r="D166">
            <v>1</v>
          </cell>
          <cell r="E166" t="str">
            <v>Collegedale Medical Center/Mountain Management Services (7571)</v>
          </cell>
          <cell r="F166" t="str">
            <v>Collegedale Medical Center/Mountain Management Services</v>
          </cell>
          <cell r="G166" t="str">
            <v>Collegedale</v>
          </cell>
          <cell r="H166" t="str">
            <v>TN</v>
          </cell>
          <cell r="I166" t="str">
            <v>37315</v>
          </cell>
          <cell r="J166" t="str">
            <v>Collegedale, TN 37315</v>
          </cell>
          <cell r="K166" t="str">
            <v>9310 Apison Pike, P.O. Box 598</v>
          </cell>
          <cell r="M166" t="str">
            <v>423-396-2136</v>
          </cell>
          <cell r="N166" t="str">
            <v>System Member Of</v>
          </cell>
          <cell r="O166" t="str">
            <v>Ambulatory Care</v>
          </cell>
          <cell r="P166" t="str">
            <v>Primary Care Physician Practice</v>
          </cell>
          <cell r="Q166" t="str">
            <v>AW8419081</v>
          </cell>
          <cell r="R166" t="str">
            <v>64HEGVG00</v>
          </cell>
          <cell r="S166" t="str">
            <v>1100004473622</v>
          </cell>
          <cell r="T166">
            <v>36615</v>
          </cell>
          <cell r="U166">
            <v>36678</v>
          </cell>
          <cell r="V166">
            <v>43000261</v>
          </cell>
          <cell r="W166">
            <v>379170</v>
          </cell>
          <cell r="X166">
            <v>60</v>
          </cell>
          <cell r="Y166" t="str">
            <v>Active</v>
          </cell>
          <cell r="AA166">
            <v>7571</v>
          </cell>
        </row>
        <row r="167">
          <cell r="A167">
            <v>7572</v>
          </cell>
          <cell r="B167" t="str">
            <v>Cornerstone Family Practice/Mountain Management Services / Chattanooga / TN</v>
          </cell>
          <cell r="D167">
            <v>1</v>
          </cell>
          <cell r="E167" t="str">
            <v>Cornerstone Family Practice/Mountain Management Services (7572)</v>
          </cell>
          <cell r="F167" t="str">
            <v>Cornerstone Family Practice/Mountain Management Services</v>
          </cell>
          <cell r="G167" t="str">
            <v>Chattanooga</v>
          </cell>
          <cell r="H167" t="str">
            <v>TN</v>
          </cell>
          <cell r="I167" t="str">
            <v>37421</v>
          </cell>
          <cell r="J167" t="str">
            <v>Chattanooga, TN 37421</v>
          </cell>
          <cell r="K167" t="str">
            <v>1949 Gunbarrel Road</v>
          </cell>
          <cell r="L167" t="str">
            <v>Suite 250</v>
          </cell>
          <cell r="M167" t="str">
            <v>423-892-2251</v>
          </cell>
          <cell r="N167" t="str">
            <v>System Member Of</v>
          </cell>
          <cell r="O167" t="str">
            <v>Ambulatory Care</v>
          </cell>
          <cell r="P167" t="str">
            <v>Primary Care Physician Practice</v>
          </cell>
          <cell r="Q167" t="str">
            <v>BO4450134</v>
          </cell>
          <cell r="R167" t="str">
            <v>A84XFTR00</v>
          </cell>
          <cell r="S167" t="str">
            <v>1100002356293</v>
          </cell>
          <cell r="T167">
            <v>36628</v>
          </cell>
          <cell r="V167">
            <v>0</v>
          </cell>
          <cell r="W167">
            <v>0</v>
          </cell>
          <cell r="X167">
            <v>60</v>
          </cell>
          <cell r="Y167" t="str">
            <v>Inactive</v>
          </cell>
          <cell r="Z167">
            <v>38442</v>
          </cell>
        </row>
        <row r="168">
          <cell r="A168">
            <v>7573</v>
          </cell>
          <cell r="B168" t="str">
            <v>Don A. Cannon, MD/Mountain Management Services, Inc. / Chattanooga / TN</v>
          </cell>
          <cell r="D168">
            <v>1</v>
          </cell>
          <cell r="E168" t="str">
            <v>Don A. Cannon, MD/Mountain Management Services, Inc. (7573)</v>
          </cell>
          <cell r="F168" t="str">
            <v>Cannon, Don, A., M.D./Mountain Management Services, Inc.</v>
          </cell>
          <cell r="G168" t="str">
            <v>Chattanooga</v>
          </cell>
          <cell r="H168" t="str">
            <v>TN</v>
          </cell>
          <cell r="I168" t="str">
            <v>37404</v>
          </cell>
          <cell r="J168" t="str">
            <v>Chattanooga, TN 37404</v>
          </cell>
          <cell r="K168" t="str">
            <v>Memorial Medical Building West</v>
          </cell>
          <cell r="L168" t="str">
            <v>721 Glenwood Drive, Suite W-462-A</v>
          </cell>
          <cell r="M168" t="str">
            <v>423-624-2611</v>
          </cell>
          <cell r="N168" t="str">
            <v>System Member Of</v>
          </cell>
          <cell r="O168" t="str">
            <v>Ambulatory Care</v>
          </cell>
          <cell r="P168" t="str">
            <v>Primary Care Physician Practice</v>
          </cell>
          <cell r="Q168" t="str">
            <v>AC0404676</v>
          </cell>
          <cell r="R168" t="str">
            <v>K4LV4EM00</v>
          </cell>
          <cell r="S168" t="str">
            <v>1100005541924</v>
          </cell>
          <cell r="T168">
            <v>36647</v>
          </cell>
          <cell r="U168">
            <v>36678</v>
          </cell>
          <cell r="V168">
            <v>43000261</v>
          </cell>
          <cell r="W168">
            <v>379170</v>
          </cell>
          <cell r="X168">
            <v>60</v>
          </cell>
          <cell r="Y168" t="str">
            <v>Active</v>
          </cell>
          <cell r="AA168">
            <v>7573</v>
          </cell>
        </row>
        <row r="169">
          <cell r="A169">
            <v>7575</v>
          </cell>
          <cell r="B169" t="str">
            <v>North Park Family Practice / Hixson / TN</v>
          </cell>
          <cell r="D169">
            <v>1</v>
          </cell>
          <cell r="E169" t="str">
            <v>North Park Family Practice (7575)</v>
          </cell>
          <cell r="F169" t="str">
            <v>Forsten &amp; O'Connell Family Practice</v>
          </cell>
          <cell r="G169" t="str">
            <v>Hixson</v>
          </cell>
          <cell r="H169" t="str">
            <v>TN</v>
          </cell>
          <cell r="I169" t="str">
            <v>37343</v>
          </cell>
          <cell r="J169" t="str">
            <v>Hixson, TN 37343</v>
          </cell>
          <cell r="K169" t="str">
            <v>2051 Hammill Road, Suite 301C</v>
          </cell>
          <cell r="M169" t="str">
            <v>423-877-1213</v>
          </cell>
          <cell r="N169" t="str">
            <v>System Member Of</v>
          </cell>
          <cell r="O169" t="str">
            <v>Ambulatory Care</v>
          </cell>
          <cell r="P169" t="str">
            <v>Primary Care Physician Practice</v>
          </cell>
          <cell r="Q169" t="str">
            <v>AF0371308</v>
          </cell>
          <cell r="R169" t="str">
            <v>8CFN12P00</v>
          </cell>
          <cell r="S169" t="str">
            <v>1100003542640</v>
          </cell>
          <cell r="T169">
            <v>36647</v>
          </cell>
          <cell r="U169">
            <v>36678</v>
          </cell>
          <cell r="V169">
            <v>43000261</v>
          </cell>
          <cell r="W169">
            <v>379170</v>
          </cell>
          <cell r="X169">
            <v>60</v>
          </cell>
          <cell r="Y169" t="str">
            <v>Active</v>
          </cell>
          <cell r="AA169">
            <v>7575</v>
          </cell>
        </row>
        <row r="170">
          <cell r="A170">
            <v>7576</v>
          </cell>
          <cell r="B170" t="str">
            <v>Drs. Kemp &amp; Avitabile/Mountain Management Services / Chattanooga / TN</v>
          </cell>
          <cell r="D170">
            <v>1</v>
          </cell>
          <cell r="E170" t="str">
            <v>Drs. Kemp &amp; Avitabile/Mountain Management Services (7576)</v>
          </cell>
          <cell r="F170" t="str">
            <v>Drs. Kemp &amp; Avitabile/Mountain Management Services</v>
          </cell>
          <cell r="G170" t="str">
            <v>Chattanooga</v>
          </cell>
          <cell r="H170" t="str">
            <v>TN</v>
          </cell>
          <cell r="I170" t="str">
            <v>37415</v>
          </cell>
          <cell r="J170" t="str">
            <v>Chattanooga, TN 37415</v>
          </cell>
          <cell r="K170" t="str">
            <v>Erlanger North</v>
          </cell>
          <cell r="L170" t="str">
            <v>632 Morrison Springs Road, Suite 201</v>
          </cell>
          <cell r="M170" t="str">
            <v>423-877-4556</v>
          </cell>
          <cell r="N170" t="str">
            <v>System Member Of</v>
          </cell>
          <cell r="O170" t="str">
            <v>Ambulatory Care</v>
          </cell>
          <cell r="P170" t="str">
            <v>Primary Care Physician Practice</v>
          </cell>
          <cell r="Q170" t="str">
            <v>AK2900024</v>
          </cell>
          <cell r="R170" t="str">
            <v>8FEELXX00</v>
          </cell>
          <cell r="S170" t="str">
            <v>1100005058255</v>
          </cell>
          <cell r="T170">
            <v>36647</v>
          </cell>
          <cell r="U170">
            <v>36678</v>
          </cell>
          <cell r="V170">
            <v>43000261</v>
          </cell>
          <cell r="W170">
            <v>379170</v>
          </cell>
          <cell r="X170">
            <v>60</v>
          </cell>
          <cell r="Y170" t="str">
            <v>Active</v>
          </cell>
          <cell r="AA170">
            <v>7576</v>
          </cell>
        </row>
        <row r="171">
          <cell r="A171">
            <v>7577</v>
          </cell>
          <cell r="B171" t="str">
            <v>Mountain Management Services, Inc. / Chattanooga / TN</v>
          </cell>
          <cell r="D171">
            <v>1</v>
          </cell>
          <cell r="E171" t="str">
            <v>Mountain Management Services, Inc. (7577)</v>
          </cell>
          <cell r="F171" t="str">
            <v>Mountain Management Services, Inc.</v>
          </cell>
          <cell r="G171" t="str">
            <v>Chattanooga</v>
          </cell>
          <cell r="H171" t="str">
            <v>TN</v>
          </cell>
          <cell r="I171" t="str">
            <v>37421</v>
          </cell>
          <cell r="J171" t="str">
            <v>Chattanooga, TN 37421</v>
          </cell>
          <cell r="K171" t="str">
            <v>6028 Shallowford Road Suite D</v>
          </cell>
          <cell r="M171" t="str">
            <v>423-495-8659</v>
          </cell>
          <cell r="N171" t="str">
            <v>System Member Of</v>
          </cell>
          <cell r="O171" t="str">
            <v>Ambulatory Care</v>
          </cell>
          <cell r="P171" t="str">
            <v>Managed Service Organization</v>
          </cell>
          <cell r="R171" t="str">
            <v>AKQ984500</v>
          </cell>
          <cell r="S171" t="str">
            <v>1100003809880</v>
          </cell>
          <cell r="T171">
            <v>36647</v>
          </cell>
          <cell r="V171">
            <v>43000261</v>
          </cell>
          <cell r="W171">
            <v>379170</v>
          </cell>
          <cell r="X171">
            <v>60</v>
          </cell>
          <cell r="Y171" t="str">
            <v>Active</v>
          </cell>
          <cell r="AA171">
            <v>7577</v>
          </cell>
        </row>
        <row r="172">
          <cell r="A172">
            <v>7578</v>
          </cell>
          <cell r="B172" t="str">
            <v>Drs. Laramore, Heinsohn &amp; Donowitz/Mountain Management Services / Chattanooga / TN</v>
          </cell>
          <cell r="D172">
            <v>1</v>
          </cell>
          <cell r="E172" t="str">
            <v>Drs. Laramore, Heinsohn &amp; Donowitz/Mountain Management Services (7578)</v>
          </cell>
          <cell r="F172" t="str">
            <v>Drs. Laramore, Heinsohn &amp; Donowitz/Mountain Management Services</v>
          </cell>
          <cell r="G172" t="str">
            <v>Chattanooga</v>
          </cell>
          <cell r="H172" t="str">
            <v>TN</v>
          </cell>
          <cell r="I172" t="str">
            <v>37404</v>
          </cell>
          <cell r="J172" t="str">
            <v>Chattanooga, TN 37404</v>
          </cell>
          <cell r="K172" t="str">
            <v>Memorial Plaza</v>
          </cell>
          <cell r="L172" t="str">
            <v>605 Glenwood Drive, Suite 404</v>
          </cell>
          <cell r="M172" t="str">
            <v>423-629-7220</v>
          </cell>
          <cell r="N172" t="str">
            <v>System Member Of</v>
          </cell>
          <cell r="O172" t="str">
            <v>Ambulatory Care</v>
          </cell>
          <cell r="P172" t="str">
            <v>Primary Care Physician Practice</v>
          </cell>
          <cell r="Q172" t="str">
            <v>AL7303059</v>
          </cell>
          <cell r="R172" t="str">
            <v>GLYM3TH00</v>
          </cell>
          <cell r="S172" t="str">
            <v>1100005927209</v>
          </cell>
          <cell r="T172">
            <v>36647</v>
          </cell>
          <cell r="U172">
            <v>36678</v>
          </cell>
          <cell r="V172">
            <v>43000261</v>
          </cell>
          <cell r="W172">
            <v>379170</v>
          </cell>
          <cell r="X172">
            <v>60</v>
          </cell>
          <cell r="Y172" t="str">
            <v>Active</v>
          </cell>
          <cell r="AA172">
            <v>7578</v>
          </cell>
        </row>
        <row r="173">
          <cell r="A173">
            <v>7579</v>
          </cell>
          <cell r="B173" t="str">
            <v>Hixson Pike Medical Center-Mountain Management Services, Inc. / Chattanooga / TN</v>
          </cell>
          <cell r="D173">
            <v>1</v>
          </cell>
          <cell r="E173" t="str">
            <v>Hixson Pike Medical Center-Mountain Management Services, Inc. (7579)</v>
          </cell>
          <cell r="F173" t="str">
            <v>Hixson Pike Medical Center-Mountain Management Services</v>
          </cell>
          <cell r="G173" t="str">
            <v>Chattanooga</v>
          </cell>
          <cell r="H173" t="str">
            <v>TN</v>
          </cell>
          <cell r="I173" t="str">
            <v>37415</v>
          </cell>
          <cell r="J173" t="str">
            <v>Chattanooga, TN 37415</v>
          </cell>
          <cell r="K173" t="str">
            <v>3739 Hixson Pike</v>
          </cell>
          <cell r="M173" t="str">
            <v>423-875-0999</v>
          </cell>
          <cell r="N173" t="str">
            <v>System Member Of</v>
          </cell>
          <cell r="O173" t="str">
            <v>Ambulatory Care</v>
          </cell>
          <cell r="P173" t="str">
            <v>Primary Care Physician Practice</v>
          </cell>
          <cell r="Q173" t="str">
            <v>AO7197747</v>
          </cell>
          <cell r="R173" t="str">
            <v>1CMLB1W00</v>
          </cell>
          <cell r="S173" t="str">
            <v>1100003196300</v>
          </cell>
          <cell r="T173">
            <v>36628</v>
          </cell>
          <cell r="V173">
            <v>0</v>
          </cell>
          <cell r="W173">
            <v>0</v>
          </cell>
          <cell r="X173">
            <v>60</v>
          </cell>
          <cell r="Y173" t="str">
            <v>Inactive</v>
          </cell>
          <cell r="Z173">
            <v>38442</v>
          </cell>
        </row>
        <row r="174">
          <cell r="A174">
            <v>7580</v>
          </cell>
          <cell r="B174" t="str">
            <v>Harrison Medical Center/Mountain Management Services / Harrison / TN</v>
          </cell>
          <cell r="D174">
            <v>1</v>
          </cell>
          <cell r="E174" t="str">
            <v>Harrison Medical Center/Mountain Management Services (7580)</v>
          </cell>
          <cell r="F174" t="str">
            <v>Harrison Medical Center/Mountain Management Services</v>
          </cell>
          <cell r="G174" t="str">
            <v>Harrison</v>
          </cell>
          <cell r="H174" t="str">
            <v>TN</v>
          </cell>
          <cell r="I174" t="str">
            <v>37341</v>
          </cell>
          <cell r="J174" t="str">
            <v>Harrison, TN 37341</v>
          </cell>
          <cell r="K174" t="str">
            <v>6800 Harrison Park Drive, P.O. Box 1150</v>
          </cell>
          <cell r="M174" t="str">
            <v>423-344-7095</v>
          </cell>
          <cell r="N174" t="str">
            <v>System Member Of</v>
          </cell>
          <cell r="O174" t="str">
            <v>Ambulatory Care</v>
          </cell>
          <cell r="P174" t="str">
            <v>Primary Care Physician Practice</v>
          </cell>
          <cell r="Q174" t="str">
            <v>BS4550441</v>
          </cell>
          <cell r="R174" t="str">
            <v>8BPF2MB00</v>
          </cell>
          <cell r="S174" t="str">
            <v>1100003700491</v>
          </cell>
          <cell r="T174">
            <v>36647</v>
          </cell>
          <cell r="U174">
            <v>36678</v>
          </cell>
          <cell r="V174">
            <v>43000261</v>
          </cell>
          <cell r="W174">
            <v>379170</v>
          </cell>
          <cell r="X174">
            <v>60</v>
          </cell>
          <cell r="Y174" t="str">
            <v>Active</v>
          </cell>
          <cell r="AA174">
            <v>7580</v>
          </cell>
        </row>
        <row r="175">
          <cell r="A175">
            <v>7581</v>
          </cell>
          <cell r="B175" t="str">
            <v>Drs. McGee &amp; Jurgens / Chattanooga / TN</v>
          </cell>
          <cell r="D175">
            <v>1</v>
          </cell>
          <cell r="E175" t="str">
            <v>Drs. McGee &amp; Jurgens (7581)</v>
          </cell>
          <cell r="F175" t="str">
            <v>Drs. McGee &amp; Jurgens</v>
          </cell>
          <cell r="G175" t="str">
            <v>Chattanooga</v>
          </cell>
          <cell r="H175" t="str">
            <v>TN</v>
          </cell>
          <cell r="I175" t="str">
            <v>37404</v>
          </cell>
          <cell r="J175" t="str">
            <v>Chattanooga, TN 37404</v>
          </cell>
          <cell r="K175" t="str">
            <v>725 Glenwood Drive, Suite E-788</v>
          </cell>
          <cell r="M175" t="str">
            <v>423-495-3940</v>
          </cell>
          <cell r="N175" t="str">
            <v>System Member Of</v>
          </cell>
          <cell r="O175" t="str">
            <v>Ambulatory Care</v>
          </cell>
          <cell r="P175" t="str">
            <v>Primary Care Physician Practice</v>
          </cell>
          <cell r="Q175" t="str">
            <v>AT8047626</v>
          </cell>
          <cell r="R175" t="str">
            <v>2EACMWK00</v>
          </cell>
          <cell r="S175" t="str">
            <v>1100002072254</v>
          </cell>
          <cell r="T175">
            <v>36647</v>
          </cell>
          <cell r="U175">
            <v>36678</v>
          </cell>
          <cell r="V175">
            <v>43000261</v>
          </cell>
          <cell r="W175">
            <v>379170</v>
          </cell>
          <cell r="X175">
            <v>60</v>
          </cell>
          <cell r="Y175" t="str">
            <v>Active</v>
          </cell>
          <cell r="AA175">
            <v>7581</v>
          </cell>
        </row>
        <row r="176">
          <cell r="A176">
            <v>7582</v>
          </cell>
          <cell r="B176" t="str">
            <v>Highland Pediatrics/Mountain Management Services / Hixson / TN</v>
          </cell>
          <cell r="D176">
            <v>1</v>
          </cell>
          <cell r="E176" t="str">
            <v>Highland Pediatrics/Mountain Management Services (7582)</v>
          </cell>
          <cell r="F176" t="str">
            <v>Highland Pediatrics/Mountain Management Services</v>
          </cell>
          <cell r="G176" t="str">
            <v>Hixson</v>
          </cell>
          <cell r="H176" t="str">
            <v>TN</v>
          </cell>
          <cell r="I176" t="str">
            <v>37343</v>
          </cell>
          <cell r="J176" t="str">
            <v>Hixson, TN 37343</v>
          </cell>
          <cell r="K176" t="str">
            <v>4519 Hixson Pike</v>
          </cell>
          <cell r="M176" t="str">
            <v>423-877-4591</v>
          </cell>
          <cell r="N176" t="str">
            <v>System Member Of</v>
          </cell>
          <cell r="O176" t="str">
            <v>Ambulatory Care</v>
          </cell>
          <cell r="P176" t="str">
            <v>Primary Care Physician Practice</v>
          </cell>
          <cell r="Q176" t="str">
            <v>AE4632813</v>
          </cell>
          <cell r="R176" t="str">
            <v>6PMYAVK00</v>
          </cell>
          <cell r="S176" t="str">
            <v>1100004590657</v>
          </cell>
          <cell r="T176">
            <v>36647</v>
          </cell>
          <cell r="U176">
            <v>36678</v>
          </cell>
          <cell r="V176">
            <v>43000261</v>
          </cell>
          <cell r="W176">
            <v>379170</v>
          </cell>
          <cell r="X176">
            <v>60</v>
          </cell>
          <cell r="Y176" t="str">
            <v>Active</v>
          </cell>
          <cell r="AA176">
            <v>7582</v>
          </cell>
        </row>
        <row r="177">
          <cell r="A177">
            <v>7584</v>
          </cell>
          <cell r="B177" t="str">
            <v>Lakeside Medical Center/Mountain Management Services, Inc. / Chattanooga / TN</v>
          </cell>
          <cell r="D177">
            <v>1</v>
          </cell>
          <cell r="E177" t="str">
            <v>Lakeside Medical Center/Mountain Management Services, Inc. (7584)</v>
          </cell>
          <cell r="F177" t="str">
            <v>Lakeside Medical Center-Mountain Management Services, Inc.</v>
          </cell>
          <cell r="G177" t="str">
            <v>Chattanooga</v>
          </cell>
          <cell r="H177" t="str">
            <v>TN</v>
          </cell>
          <cell r="I177" t="str">
            <v>37416</v>
          </cell>
          <cell r="J177" t="str">
            <v>Chattanooga, TN 37416</v>
          </cell>
          <cell r="K177" t="str">
            <v>4626 Highway 58 North</v>
          </cell>
          <cell r="M177" t="str">
            <v>423-894-9463</v>
          </cell>
          <cell r="N177" t="str">
            <v>System Member Of</v>
          </cell>
          <cell r="O177" t="str">
            <v>Ambulatory Care</v>
          </cell>
          <cell r="P177" t="str">
            <v>Primary Care Physician Practice</v>
          </cell>
          <cell r="Q177" t="str">
            <v>AH4183492</v>
          </cell>
          <cell r="R177" t="str">
            <v>4KNP5Y300</v>
          </cell>
          <cell r="S177" t="str">
            <v>1100004271518</v>
          </cell>
          <cell r="T177">
            <v>36647</v>
          </cell>
          <cell r="U177">
            <v>36678</v>
          </cell>
          <cell r="V177">
            <v>43000261</v>
          </cell>
          <cell r="W177">
            <v>379170</v>
          </cell>
          <cell r="X177">
            <v>60</v>
          </cell>
          <cell r="Y177" t="str">
            <v>Active</v>
          </cell>
          <cell r="AA177">
            <v>7584</v>
          </cell>
        </row>
        <row r="178">
          <cell r="A178">
            <v>7587</v>
          </cell>
          <cell r="B178" t="str">
            <v>Oliver Jenkins MD/Mountain Management Services, Inc. / Red Bank / TN</v>
          </cell>
          <cell r="D178">
            <v>1</v>
          </cell>
          <cell r="E178" t="str">
            <v>Oliver Jenkins MD/Mountain Management Services, Inc. (7587)</v>
          </cell>
          <cell r="F178" t="str">
            <v>Oliver Jenkins MD-Mountain Management Services, Inc.</v>
          </cell>
          <cell r="G178" t="str">
            <v>Red Bank</v>
          </cell>
          <cell r="H178" t="str">
            <v>TN</v>
          </cell>
          <cell r="I178" t="str">
            <v>37415</v>
          </cell>
          <cell r="J178" t="str">
            <v>Red Bank, TN 37415</v>
          </cell>
          <cell r="K178" t="str">
            <v>3408 Dayton Blvd.</v>
          </cell>
          <cell r="M178" t="str">
            <v>423-870-2196</v>
          </cell>
          <cell r="N178" t="str">
            <v>System Member Of</v>
          </cell>
          <cell r="O178" t="str">
            <v>Ambulatory Care</v>
          </cell>
          <cell r="P178" t="str">
            <v>Primary Care Physician Practice</v>
          </cell>
          <cell r="Q178" t="str">
            <v>AJ4120882</v>
          </cell>
          <cell r="R178" t="str">
            <v>FALFX7T00</v>
          </cell>
          <cell r="S178" t="str">
            <v>1100002671426</v>
          </cell>
          <cell r="T178">
            <v>36647</v>
          </cell>
          <cell r="U178">
            <v>36678</v>
          </cell>
          <cell r="V178">
            <v>43000261</v>
          </cell>
          <cell r="W178">
            <v>379170</v>
          </cell>
          <cell r="X178">
            <v>60</v>
          </cell>
          <cell r="Y178" t="str">
            <v>Active</v>
          </cell>
          <cell r="AA178">
            <v>7587</v>
          </cell>
        </row>
        <row r="179">
          <cell r="A179">
            <v>7588</v>
          </cell>
          <cell r="B179" t="str">
            <v>Pediatric Diagnostic Associates-Mountain Management Services Inc / Chattanooga / TN</v>
          </cell>
          <cell r="D179">
            <v>1</v>
          </cell>
          <cell r="E179" t="str">
            <v>Pediatric Diagnostic Associates/Mountain Management Services Inc (7588)</v>
          </cell>
          <cell r="F179" t="str">
            <v>Pediatric Diagnostic Associates/Mountain Management Services Inc</v>
          </cell>
          <cell r="G179" t="str">
            <v>Chattanooga</v>
          </cell>
          <cell r="H179" t="str">
            <v>TN</v>
          </cell>
          <cell r="I179" t="str">
            <v>37404</v>
          </cell>
          <cell r="J179" t="str">
            <v>Chattanooga, TN 37404</v>
          </cell>
          <cell r="K179" t="str">
            <v>Memorial Medical Bldg East</v>
          </cell>
          <cell r="L179" t="str">
            <v>725 Glenwood Dr Suite E-882</v>
          </cell>
          <cell r="M179" t="str">
            <v>423-698-2229</v>
          </cell>
          <cell r="N179" t="str">
            <v>System Member Of</v>
          </cell>
          <cell r="O179" t="str">
            <v>Ambulatory Care</v>
          </cell>
          <cell r="P179" t="str">
            <v>Primary Care Physician Practice</v>
          </cell>
          <cell r="Q179" t="str">
            <v>AM8061359</v>
          </cell>
          <cell r="R179" t="str">
            <v>FBD4B5N00</v>
          </cell>
          <cell r="S179" t="str">
            <v>1100002820374</v>
          </cell>
          <cell r="T179">
            <v>36647</v>
          </cell>
          <cell r="U179">
            <v>36678</v>
          </cell>
          <cell r="V179">
            <v>43000261</v>
          </cell>
          <cell r="W179">
            <v>379170</v>
          </cell>
          <cell r="X179">
            <v>60</v>
          </cell>
          <cell r="Y179" t="str">
            <v>Active</v>
          </cell>
          <cell r="AA179">
            <v>7588</v>
          </cell>
        </row>
        <row r="180">
          <cell r="A180">
            <v>7589</v>
          </cell>
          <cell r="B180" t="str">
            <v>Professional Park Associates/Mountain Management Services, Inc. / Lafayette / GA</v>
          </cell>
          <cell r="D180">
            <v>1</v>
          </cell>
          <cell r="E180" t="str">
            <v>Professional Park Associates/Mountain Management Services, Inc. (7589)</v>
          </cell>
          <cell r="F180" t="str">
            <v>Professional Park Associates-Mountain Management Services, Inc.</v>
          </cell>
          <cell r="G180" t="str">
            <v>Lafayette</v>
          </cell>
          <cell r="H180" t="str">
            <v>GA</v>
          </cell>
          <cell r="I180" t="str">
            <v>30728</v>
          </cell>
          <cell r="J180" t="str">
            <v>LaFayette, GA 30728</v>
          </cell>
          <cell r="K180" t="str">
            <v>611 East Villanow Street</v>
          </cell>
          <cell r="L180" t="str">
            <v>PO Box 967</v>
          </cell>
          <cell r="M180" t="str">
            <v>706-638-9987</v>
          </cell>
          <cell r="N180" t="str">
            <v>System Member Of</v>
          </cell>
          <cell r="O180" t="str">
            <v>Ambulatory Care</v>
          </cell>
          <cell r="P180" t="str">
            <v>Primary Care Physician Practice</v>
          </cell>
          <cell r="Q180" t="str">
            <v>AS8185337</v>
          </cell>
          <cell r="R180" t="str">
            <v>8HFY0JL00</v>
          </cell>
          <cell r="S180" t="str">
            <v>1100004513298</v>
          </cell>
          <cell r="T180">
            <v>36647</v>
          </cell>
          <cell r="U180">
            <v>36678</v>
          </cell>
          <cell r="V180">
            <v>43000261</v>
          </cell>
          <cell r="W180">
            <v>379170</v>
          </cell>
          <cell r="X180">
            <v>60</v>
          </cell>
          <cell r="Y180" t="str">
            <v>Active</v>
          </cell>
          <cell r="AA180">
            <v>7589</v>
          </cell>
        </row>
        <row r="181">
          <cell r="A181">
            <v>7590</v>
          </cell>
          <cell r="B181" t="str">
            <v>Beacon Internal Medicine East/Mountain Management / Chattanooga / TN</v>
          </cell>
          <cell r="D181">
            <v>1</v>
          </cell>
          <cell r="E181" t="str">
            <v>Beacon Internal Medicine East/Mountain Management (7590)</v>
          </cell>
          <cell r="F181" t="str">
            <v>Beacon Internal Medicine East -Mountain Management</v>
          </cell>
          <cell r="G181" t="str">
            <v>Chattanooga</v>
          </cell>
          <cell r="H181" t="str">
            <v>TN</v>
          </cell>
          <cell r="I181" t="str">
            <v>37421</v>
          </cell>
          <cell r="J181" t="str">
            <v>Chattanooga, TN 37421</v>
          </cell>
          <cell r="K181" t="str">
            <v xml:space="preserve">1751 Gunbarrel Road Suite 100 </v>
          </cell>
          <cell r="L181" t="str">
            <v>Women's East Pavilion</v>
          </cell>
          <cell r="M181" t="str">
            <v>423-778-8880</v>
          </cell>
          <cell r="N181" t="str">
            <v>System Member Of</v>
          </cell>
          <cell r="O181" t="str">
            <v>Ambulatory Care</v>
          </cell>
          <cell r="P181" t="str">
            <v>Primary Care Physician Practice</v>
          </cell>
          <cell r="Q181" t="str">
            <v>BP3031135</v>
          </cell>
          <cell r="R181" t="str">
            <v>G3BT1TH00</v>
          </cell>
          <cell r="S181" t="str">
            <v>1100003658761</v>
          </cell>
          <cell r="T181">
            <v>36647</v>
          </cell>
          <cell r="U181">
            <v>36678</v>
          </cell>
          <cell r="V181">
            <v>43000261</v>
          </cell>
          <cell r="W181">
            <v>379170</v>
          </cell>
          <cell r="X181">
            <v>60</v>
          </cell>
          <cell r="Y181" t="str">
            <v>Active</v>
          </cell>
          <cell r="AA181">
            <v>7590</v>
          </cell>
        </row>
        <row r="182">
          <cell r="A182">
            <v>7591</v>
          </cell>
          <cell r="B182" t="str">
            <v>Ridgeside Medical Group/Mountain Management Services, Inc. / Chattanooga / TN</v>
          </cell>
          <cell r="D182">
            <v>1</v>
          </cell>
          <cell r="E182" t="str">
            <v>Ridgeside Medical Group/Mountain Management Services, Inc. (7591)</v>
          </cell>
          <cell r="F182" t="str">
            <v>Ridgeside Medical Group-Mountain Management Services, Inc.</v>
          </cell>
          <cell r="G182" t="str">
            <v>Chattanooga</v>
          </cell>
          <cell r="H182" t="str">
            <v>TN</v>
          </cell>
          <cell r="I182" t="str">
            <v>37404</v>
          </cell>
          <cell r="J182" t="str">
            <v>Chattanooga, TN 37404</v>
          </cell>
          <cell r="K182" t="str">
            <v xml:space="preserve">2501 Citico Avenue Suite 300 </v>
          </cell>
          <cell r="L182" t="str">
            <v>Chattanooga Heart Institute</v>
          </cell>
          <cell r="M182" t="str">
            <v>423-756-5779</v>
          </cell>
          <cell r="N182" t="str">
            <v>System Member Of</v>
          </cell>
          <cell r="O182" t="str">
            <v>Ambulatory Care</v>
          </cell>
          <cell r="P182" t="str">
            <v>Primary Care Physician Practice</v>
          </cell>
          <cell r="Q182" t="str">
            <v>BC4094215</v>
          </cell>
          <cell r="R182" t="str">
            <v>3BML3L900</v>
          </cell>
          <cell r="S182" t="str">
            <v>1100003834851</v>
          </cell>
          <cell r="T182">
            <v>36647</v>
          </cell>
          <cell r="U182">
            <v>36678</v>
          </cell>
          <cell r="V182">
            <v>43000261</v>
          </cell>
          <cell r="W182">
            <v>379170</v>
          </cell>
          <cell r="X182">
            <v>60</v>
          </cell>
          <cell r="Y182" t="str">
            <v>Active</v>
          </cell>
          <cell r="AA182">
            <v>7591</v>
          </cell>
        </row>
        <row r="183">
          <cell r="A183">
            <v>7593</v>
          </cell>
          <cell r="B183" t="str">
            <v>Beacon Health Pediatrics/Beacon Health Alliance / Signal Mountain / TN</v>
          </cell>
          <cell r="D183">
            <v>1</v>
          </cell>
          <cell r="E183" t="str">
            <v>Beacon Health Pediatrics/Beacon Health Alliance (7593)</v>
          </cell>
          <cell r="F183" t="str">
            <v>Beacon Health Pediatrics/Beacon Health Alliance</v>
          </cell>
          <cell r="G183" t="str">
            <v>Signal Mountain</v>
          </cell>
          <cell r="H183" t="str">
            <v>TN</v>
          </cell>
          <cell r="I183" t="str">
            <v>37377</v>
          </cell>
          <cell r="J183" t="str">
            <v>Signal Mountain, TN 37377</v>
          </cell>
          <cell r="K183" t="str">
            <v>1303 Taft Highway</v>
          </cell>
          <cell r="M183" t="str">
            <v>423-886-7529</v>
          </cell>
          <cell r="N183" t="str">
            <v>System Member Of</v>
          </cell>
          <cell r="O183" t="str">
            <v>Ambulatory Care</v>
          </cell>
          <cell r="P183" t="str">
            <v>Primary Care Physician Practice</v>
          </cell>
          <cell r="Q183" t="str">
            <v>BH2684795</v>
          </cell>
          <cell r="R183" t="str">
            <v>LCD2FVM00</v>
          </cell>
          <cell r="S183" t="str">
            <v>1100005860414</v>
          </cell>
          <cell r="T183">
            <v>36647</v>
          </cell>
          <cell r="U183">
            <v>36678</v>
          </cell>
          <cell r="V183">
            <v>43000261</v>
          </cell>
          <cell r="W183">
            <v>379170</v>
          </cell>
          <cell r="X183">
            <v>60</v>
          </cell>
          <cell r="Y183" t="str">
            <v>Active</v>
          </cell>
          <cell r="AA183">
            <v>7593</v>
          </cell>
        </row>
        <row r="184">
          <cell r="A184">
            <v>7594</v>
          </cell>
          <cell r="B184" t="str">
            <v>Soddy Daisy Medical Center/Mountain Management Services, Inc. / Soddy Daisy / TN</v>
          </cell>
          <cell r="D184">
            <v>1</v>
          </cell>
          <cell r="E184" t="str">
            <v>Soddy Daisy Medical Center/Mountain Management Services, Inc. (7594)</v>
          </cell>
          <cell r="F184" t="str">
            <v>Soddy Daisy Medical Center-Mountain Management Services, Inc.</v>
          </cell>
          <cell r="G184" t="str">
            <v>Soddy Daisy</v>
          </cell>
          <cell r="H184" t="str">
            <v>TN</v>
          </cell>
          <cell r="I184" t="str">
            <v>37384</v>
          </cell>
          <cell r="J184" t="str">
            <v>Soddy Daisy, TN 37384</v>
          </cell>
          <cell r="K184" t="str">
            <v>210 Walmart Drive, P.O. Box  1259</v>
          </cell>
          <cell r="M184" t="str">
            <v>423-332-6155</v>
          </cell>
          <cell r="N184" t="str">
            <v>System Member Of</v>
          </cell>
          <cell r="O184" t="str">
            <v>Ambulatory Care</v>
          </cell>
          <cell r="P184" t="str">
            <v>Primary Care Physician Practice</v>
          </cell>
          <cell r="Q184" t="str">
            <v>AK7787229</v>
          </cell>
          <cell r="R184" t="str">
            <v>VFX3Y7F00</v>
          </cell>
          <cell r="S184" t="str">
            <v>1100002322274</v>
          </cell>
          <cell r="T184">
            <v>36647</v>
          </cell>
          <cell r="U184">
            <v>36678</v>
          </cell>
          <cell r="V184">
            <v>43000261</v>
          </cell>
          <cell r="W184">
            <v>379170</v>
          </cell>
          <cell r="X184">
            <v>60</v>
          </cell>
          <cell r="Y184" t="str">
            <v>Active</v>
          </cell>
          <cell r="AA184">
            <v>7594</v>
          </cell>
        </row>
        <row r="185">
          <cell r="A185">
            <v>7595</v>
          </cell>
          <cell r="B185" t="str">
            <v>TCFPA Family Medical Centers/Mountain Management Services, Inc. / Ringgold / GA</v>
          </cell>
          <cell r="D185">
            <v>1</v>
          </cell>
          <cell r="E185" t="str">
            <v>TCFPA Family Medical Centers/Mountain Management Services, Inc. (7595)</v>
          </cell>
          <cell r="F185" t="str">
            <v>TCFPA Family Medical Centers-Mountain Management Services, Inc.</v>
          </cell>
          <cell r="G185" t="str">
            <v>Ringgold</v>
          </cell>
          <cell r="H185" t="str">
            <v>GA</v>
          </cell>
          <cell r="I185" t="str">
            <v>30736</v>
          </cell>
          <cell r="J185" t="str">
            <v>Ringgold, GA 30736</v>
          </cell>
          <cell r="K185" t="str">
            <v>4700 Battlefield Parkway, Suite 200</v>
          </cell>
          <cell r="M185" t="str">
            <v>706-935-9927</v>
          </cell>
          <cell r="N185" t="str">
            <v>System Member Of</v>
          </cell>
          <cell r="O185" t="str">
            <v>Ambulatory Care</v>
          </cell>
          <cell r="P185" t="str">
            <v>Primary Care Physician Practice</v>
          </cell>
          <cell r="Q185" t="str">
            <v>AS1271422</v>
          </cell>
          <cell r="R185" t="str">
            <v>HJRFA7N00</v>
          </cell>
          <cell r="S185" t="str">
            <v>1100005285125</v>
          </cell>
          <cell r="T185">
            <v>36647</v>
          </cell>
          <cell r="U185">
            <v>36678</v>
          </cell>
          <cell r="V185">
            <v>43000261</v>
          </cell>
          <cell r="W185">
            <v>379170</v>
          </cell>
          <cell r="X185">
            <v>60</v>
          </cell>
          <cell r="Y185" t="str">
            <v>Active</v>
          </cell>
          <cell r="AA185">
            <v>7595</v>
          </cell>
        </row>
        <row r="186">
          <cell r="A186">
            <v>7668</v>
          </cell>
          <cell r="B186" t="str">
            <v>Kearney Imaging Center, L.L.C. / Kearney / NE</v>
          </cell>
          <cell r="D186">
            <v>2</v>
          </cell>
          <cell r="E186" t="str">
            <v>Kearney Imaging Center, L.L.C. (7668)</v>
          </cell>
          <cell r="F186" t="str">
            <v>Kearney Imaging Center, L.L.C.</v>
          </cell>
          <cell r="G186" t="str">
            <v>Kearney</v>
          </cell>
          <cell r="H186" t="str">
            <v>NE</v>
          </cell>
          <cell r="I186" t="str">
            <v>68848</v>
          </cell>
          <cell r="J186" t="str">
            <v>Kearney, NE 68848</v>
          </cell>
          <cell r="K186" t="str">
            <v>3219 Central Avenue, Suite 109</v>
          </cell>
          <cell r="L186" t="str">
            <v>PO Box 2528</v>
          </cell>
          <cell r="M186" t="str">
            <v>308-234-5520</v>
          </cell>
          <cell r="N186" t="str">
            <v>Affiliate Member Of</v>
          </cell>
          <cell r="O186" t="str">
            <v>Ambulatory Care</v>
          </cell>
          <cell r="P186" t="str">
            <v>Diagnostic Imaging Center</v>
          </cell>
          <cell r="R186" t="str">
            <v>04HEB4E00</v>
          </cell>
          <cell r="S186" t="str">
            <v>1100003996382</v>
          </cell>
          <cell r="T186">
            <v>36797</v>
          </cell>
          <cell r="V186">
            <v>43000261</v>
          </cell>
          <cell r="W186">
            <v>374820</v>
          </cell>
          <cell r="X186">
            <v>45</v>
          </cell>
          <cell r="Y186" t="str">
            <v>Active</v>
          </cell>
          <cell r="AA186">
            <v>7668</v>
          </cell>
        </row>
        <row r="187">
          <cell r="A187">
            <v>7669</v>
          </cell>
          <cell r="B187" t="str">
            <v>Enumclaw Medical Center / Enumclaw / WA</v>
          </cell>
          <cell r="D187">
            <v>3</v>
          </cell>
          <cell r="E187" t="str">
            <v>Enumclaw Medical Center (7669)</v>
          </cell>
          <cell r="F187" t="str">
            <v>Enumclaw Medical Center</v>
          </cell>
          <cell r="G187" t="str">
            <v>Enumclaw</v>
          </cell>
          <cell r="H187" t="str">
            <v>WA</v>
          </cell>
          <cell r="I187" t="str">
            <v>98022-2369</v>
          </cell>
          <cell r="J187" t="str">
            <v>Enumclaw, WA 98022-2369</v>
          </cell>
          <cell r="K187" t="str">
            <v>3021 Griffin Avenue</v>
          </cell>
          <cell r="M187" t="str">
            <v>360-825-6511</v>
          </cell>
          <cell r="N187" t="str">
            <v>System Member Of</v>
          </cell>
          <cell r="O187" t="str">
            <v>Ambulatory Care</v>
          </cell>
          <cell r="P187" t="str">
            <v>Clinic</v>
          </cell>
          <cell r="R187" t="str">
            <v>ZZ5Q6ZY00</v>
          </cell>
          <cell r="S187" t="str">
            <v>1100004642165</v>
          </cell>
          <cell r="T187">
            <v>36800</v>
          </cell>
          <cell r="V187">
            <v>0</v>
          </cell>
          <cell r="W187">
            <v>0</v>
          </cell>
          <cell r="X187">
            <v>67</v>
          </cell>
          <cell r="Y187" t="str">
            <v>Inactive</v>
          </cell>
          <cell r="Z187">
            <v>39323</v>
          </cell>
          <cell r="AA187">
            <v>7669</v>
          </cell>
        </row>
        <row r="188">
          <cell r="A188">
            <v>7670</v>
          </cell>
          <cell r="B188" t="str">
            <v>Franciscan Medical  Group / Tacoma / WA</v>
          </cell>
          <cell r="D188">
            <v>3</v>
          </cell>
          <cell r="E188" t="str">
            <v>Franciscan Medical  Group (7670)</v>
          </cell>
          <cell r="F188" t="str">
            <v>Franciscan Medical  Group</v>
          </cell>
          <cell r="G188" t="str">
            <v>Tacoma</v>
          </cell>
          <cell r="H188" t="str">
            <v>WA</v>
          </cell>
          <cell r="I188" t="str">
            <v>98402</v>
          </cell>
          <cell r="J188" t="str">
            <v>Tacoma, WA 98402</v>
          </cell>
          <cell r="K188" t="str">
            <v>1149 Market Street</v>
          </cell>
          <cell r="M188" t="str">
            <v>253-428-8317</v>
          </cell>
          <cell r="N188" t="str">
            <v>System Member Of</v>
          </cell>
          <cell r="O188" t="str">
            <v>Ambulatory Care</v>
          </cell>
          <cell r="P188" t="str">
            <v>Clinic</v>
          </cell>
          <cell r="R188" t="str">
            <v>4EPM8XY00</v>
          </cell>
          <cell r="S188" t="str">
            <v>1100003310331</v>
          </cell>
          <cell r="T188">
            <v>36797</v>
          </cell>
          <cell r="V188">
            <v>43000261</v>
          </cell>
          <cell r="W188">
            <v>501796</v>
          </cell>
          <cell r="X188">
            <v>67</v>
          </cell>
          <cell r="Y188" t="str">
            <v>Active</v>
          </cell>
          <cell r="AA188">
            <v>7670</v>
          </cell>
        </row>
        <row r="189">
          <cell r="A189">
            <v>7671</v>
          </cell>
          <cell r="B189" t="str">
            <v>Gig Harbor Medical Clinic / Gig Harbor / WA</v>
          </cell>
          <cell r="D189">
            <v>3</v>
          </cell>
          <cell r="E189" t="str">
            <v>Gig Harbor Medical Clinic (7671)</v>
          </cell>
          <cell r="F189" t="str">
            <v>Gig Harbor Medical Clinic</v>
          </cell>
          <cell r="G189" t="str">
            <v>Gig Harbor</v>
          </cell>
          <cell r="H189" t="str">
            <v>WA</v>
          </cell>
          <cell r="I189" t="str">
            <v>98335-1225</v>
          </cell>
          <cell r="J189" t="str">
            <v>Gig Harbor, WA 98335-1225</v>
          </cell>
          <cell r="K189" t="str">
            <v>6401 Kimball Drive NW</v>
          </cell>
          <cell r="M189" t="str">
            <v>253-858-9192</v>
          </cell>
          <cell r="N189" t="str">
            <v>System Member Of</v>
          </cell>
          <cell r="O189" t="str">
            <v>Ambulatory Care</v>
          </cell>
          <cell r="P189" t="str">
            <v>Clinic</v>
          </cell>
          <cell r="R189" t="str">
            <v>9A19NHX00</v>
          </cell>
          <cell r="S189" t="str">
            <v>1100003515972</v>
          </cell>
          <cell r="T189">
            <v>36797</v>
          </cell>
          <cell r="V189">
            <v>0</v>
          </cell>
          <cell r="W189">
            <v>0</v>
          </cell>
          <cell r="X189">
            <v>67</v>
          </cell>
          <cell r="Y189" t="str">
            <v>Inactive</v>
          </cell>
          <cell r="Z189">
            <v>39323</v>
          </cell>
          <cell r="AA189">
            <v>7671</v>
          </cell>
        </row>
        <row r="190">
          <cell r="A190">
            <v>7672</v>
          </cell>
          <cell r="B190" t="str">
            <v>St. Francis Medical Clinic / Federal Way / WA</v>
          </cell>
          <cell r="D190">
            <v>3</v>
          </cell>
          <cell r="E190" t="str">
            <v>St. Francis Medical Clinic (7672)</v>
          </cell>
          <cell r="F190" t="str">
            <v>St. Francis Medical Clinic</v>
          </cell>
          <cell r="G190" t="str">
            <v>Federal Way</v>
          </cell>
          <cell r="H190" t="str">
            <v>WA</v>
          </cell>
          <cell r="I190" t="str">
            <v>98405-4489</v>
          </cell>
          <cell r="J190" t="str">
            <v>Federal Way, WA 98405-4489</v>
          </cell>
          <cell r="K190" t="str">
            <v>34503 Ninth Avenue South, Ste 100</v>
          </cell>
          <cell r="M190" t="str">
            <v>253-874-2227</v>
          </cell>
          <cell r="N190" t="str">
            <v>System Member Of</v>
          </cell>
          <cell r="O190" t="str">
            <v>Ambulatory Care</v>
          </cell>
          <cell r="P190" t="str">
            <v>Clinic</v>
          </cell>
          <cell r="R190" t="str">
            <v>F8GXRNE00</v>
          </cell>
          <cell r="S190" t="str">
            <v>1100003386848</v>
          </cell>
          <cell r="T190">
            <v>36705</v>
          </cell>
          <cell r="V190">
            <v>0</v>
          </cell>
          <cell r="W190">
            <v>0</v>
          </cell>
          <cell r="X190">
            <v>67</v>
          </cell>
          <cell r="Y190" t="str">
            <v>Inactive</v>
          </cell>
          <cell r="Z190">
            <v>39323</v>
          </cell>
          <cell r="AA190">
            <v>7672</v>
          </cell>
        </row>
        <row r="191">
          <cell r="A191">
            <v>7677</v>
          </cell>
          <cell r="B191" t="str">
            <v>St. Joseph Medical Clinic / Tacoma / WA</v>
          </cell>
          <cell r="D191">
            <v>3</v>
          </cell>
          <cell r="E191" t="str">
            <v>St. Joseph Medical Clinic (7677)</v>
          </cell>
          <cell r="F191" t="str">
            <v>St. Joseph Medical Clinic</v>
          </cell>
          <cell r="G191" t="str">
            <v>Tacoma</v>
          </cell>
          <cell r="H191" t="str">
            <v>WA</v>
          </cell>
          <cell r="I191" t="str">
            <v>98405-4489</v>
          </cell>
          <cell r="J191" t="str">
            <v>Tacoma, WA 98405-4489</v>
          </cell>
          <cell r="K191" t="str">
            <v>1708 South Yakima Avenue</v>
          </cell>
          <cell r="M191" t="str">
            <v>253-627-9151</v>
          </cell>
          <cell r="N191" t="str">
            <v>System Member Of</v>
          </cell>
          <cell r="O191" t="str">
            <v>Ambulatory Care</v>
          </cell>
          <cell r="P191" t="str">
            <v>Clinic</v>
          </cell>
          <cell r="R191" t="str">
            <v>479LI2P00</v>
          </cell>
          <cell r="S191" t="str">
            <v>1100002725587</v>
          </cell>
          <cell r="T191">
            <v>36770</v>
          </cell>
          <cell r="V191">
            <v>0</v>
          </cell>
          <cell r="W191">
            <v>0</v>
          </cell>
          <cell r="X191">
            <v>67</v>
          </cell>
          <cell r="Y191" t="str">
            <v>Inactive</v>
          </cell>
          <cell r="Z191">
            <v>39323</v>
          </cell>
          <cell r="AA191">
            <v>7677</v>
          </cell>
        </row>
        <row r="192">
          <cell r="A192">
            <v>7678</v>
          </cell>
          <cell r="B192" t="str">
            <v>The Clinic at Spanaway / Spanaway / WA</v>
          </cell>
          <cell r="D192">
            <v>3</v>
          </cell>
          <cell r="E192" t="str">
            <v>The Clinic at Spanaway (7678)</v>
          </cell>
          <cell r="F192" t="str">
            <v>The Clinic at Spanaway</v>
          </cell>
          <cell r="G192" t="str">
            <v>Spanaway</v>
          </cell>
          <cell r="H192" t="str">
            <v>WA</v>
          </cell>
          <cell r="I192" t="str">
            <v>98387-8263</v>
          </cell>
          <cell r="J192" t="str">
            <v>Spanaway, WA 98387-8263</v>
          </cell>
          <cell r="K192" t="str">
            <v>17416 Pacific Avenue South Ste B</v>
          </cell>
          <cell r="M192" t="str">
            <v>253-536-2824</v>
          </cell>
          <cell r="N192" t="str">
            <v>System Member Of</v>
          </cell>
          <cell r="O192" t="str">
            <v>Ambulatory Care</v>
          </cell>
          <cell r="P192" t="str">
            <v>Clinic</v>
          </cell>
          <cell r="R192" t="str">
            <v>47Q9CAW00</v>
          </cell>
          <cell r="S192" t="str">
            <v>1100002261917</v>
          </cell>
          <cell r="T192">
            <v>36831</v>
          </cell>
          <cell r="V192">
            <v>0</v>
          </cell>
          <cell r="W192">
            <v>0</v>
          </cell>
          <cell r="X192">
            <v>67</v>
          </cell>
          <cell r="Y192" t="str">
            <v>Inactive</v>
          </cell>
          <cell r="Z192">
            <v>39322</v>
          </cell>
          <cell r="AA192">
            <v>7678</v>
          </cell>
        </row>
        <row r="193">
          <cell r="A193">
            <v>7679</v>
          </cell>
          <cell r="B193" t="str">
            <v>Tacoma South Medical Clinic / Tacoma / WA</v>
          </cell>
          <cell r="D193">
            <v>3</v>
          </cell>
          <cell r="E193" t="str">
            <v>Tacoma South Medical Clinic (7679)</v>
          </cell>
          <cell r="F193" t="str">
            <v>Tacoma South Medical Clinic</v>
          </cell>
          <cell r="G193" t="str">
            <v>Tacoma</v>
          </cell>
          <cell r="H193" t="str">
            <v>WA</v>
          </cell>
          <cell r="I193" t="str">
            <v>98444-1824</v>
          </cell>
          <cell r="J193" t="str">
            <v>Tacoma, WA 98444-1824</v>
          </cell>
          <cell r="K193" t="str">
            <v>2111 South 90th Street</v>
          </cell>
          <cell r="M193" t="str">
            <v>253-539-9700</v>
          </cell>
          <cell r="N193" t="str">
            <v>System Member Of</v>
          </cell>
          <cell r="O193" t="str">
            <v>Ambulatory Care</v>
          </cell>
          <cell r="P193" t="str">
            <v>Clinic</v>
          </cell>
          <cell r="R193" t="str">
            <v>L25CDTA00</v>
          </cell>
          <cell r="S193" t="str">
            <v>1100002366506</v>
          </cell>
          <cell r="T193">
            <v>36831</v>
          </cell>
          <cell r="V193">
            <v>0</v>
          </cell>
          <cell r="W193">
            <v>0</v>
          </cell>
          <cell r="X193">
            <v>67</v>
          </cell>
          <cell r="Y193" t="str">
            <v>Inactive</v>
          </cell>
          <cell r="Z193">
            <v>39323</v>
          </cell>
          <cell r="AA193">
            <v>7679</v>
          </cell>
        </row>
        <row r="194">
          <cell r="A194">
            <v>7680</v>
          </cell>
          <cell r="B194" t="str">
            <v>University Place Medical Clinic / Tacoma / WA</v>
          </cell>
          <cell r="D194">
            <v>3</v>
          </cell>
          <cell r="E194" t="str">
            <v>University Place Medical Clinic (7680)</v>
          </cell>
          <cell r="F194" t="str">
            <v>University Place Medical Clinic</v>
          </cell>
          <cell r="G194" t="str">
            <v>Tacoma</v>
          </cell>
          <cell r="H194" t="str">
            <v>WA</v>
          </cell>
          <cell r="I194" t="str">
            <v>98466</v>
          </cell>
          <cell r="J194" t="str">
            <v>Tacoma, WA 98466</v>
          </cell>
          <cell r="K194" t="str">
            <v>7210 40th St West, Suite 100</v>
          </cell>
          <cell r="M194" t="str">
            <v>253-564-0170</v>
          </cell>
          <cell r="N194" t="str">
            <v>Affiliate Member Of</v>
          </cell>
          <cell r="O194" t="str">
            <v>Ambulatory Care</v>
          </cell>
          <cell r="P194" t="str">
            <v>Clinic</v>
          </cell>
          <cell r="R194" t="str">
            <v>8CCPAKF00</v>
          </cell>
          <cell r="S194" t="str">
            <v>1100004708069</v>
          </cell>
          <cell r="T194">
            <v>36831</v>
          </cell>
          <cell r="V194">
            <v>0</v>
          </cell>
          <cell r="W194">
            <v>0</v>
          </cell>
          <cell r="X194">
            <v>67</v>
          </cell>
          <cell r="Y194" t="str">
            <v>Inactive</v>
          </cell>
          <cell r="Z194">
            <v>39323</v>
          </cell>
          <cell r="AA194">
            <v>7680</v>
          </cell>
        </row>
        <row r="195">
          <cell r="A195">
            <v>7703</v>
          </cell>
          <cell r="B195" t="str">
            <v>Saint Clare's Primary Care-Central Billing Office / Randolph / NJ</v>
          </cell>
          <cell r="D195">
            <v>1</v>
          </cell>
          <cell r="E195" t="str">
            <v>Saint Clare's Primary Care-Central Billing Office (7703)</v>
          </cell>
          <cell r="F195" t="str">
            <v>Saint Clare's Primary Care-Central Billing Office</v>
          </cell>
          <cell r="G195" t="str">
            <v>Randolph</v>
          </cell>
          <cell r="H195" t="str">
            <v>NJ</v>
          </cell>
          <cell r="I195" t="str">
            <v>07869</v>
          </cell>
          <cell r="J195" t="str">
            <v>Randolph,  NJ  07869</v>
          </cell>
          <cell r="K195" t="str">
            <v>715 State Route 10</v>
          </cell>
          <cell r="N195" t="str">
            <v>System Member Of</v>
          </cell>
          <cell r="O195" t="str">
            <v>Ambulatory Care</v>
          </cell>
          <cell r="P195" t="str">
            <v>Managed Service Organization</v>
          </cell>
          <cell r="Q195" t="str">
            <v>1100002137861</v>
          </cell>
          <cell r="S195" t="str">
            <v>6B0PXX000</v>
          </cell>
          <cell r="T195">
            <v>39539</v>
          </cell>
          <cell r="V195">
            <v>43000261</v>
          </cell>
          <cell r="W195">
            <v>1039134</v>
          </cell>
          <cell r="Y195" t="str">
            <v>Active</v>
          </cell>
          <cell r="Z195">
            <v>2958465</v>
          </cell>
          <cell r="AA195">
            <v>7703</v>
          </cell>
        </row>
        <row r="196">
          <cell r="A196">
            <v>7704</v>
          </cell>
          <cell r="B196" t="str">
            <v>Roxbury Family Practices / Succasunna / NJ</v>
          </cell>
          <cell r="D196">
            <v>1</v>
          </cell>
          <cell r="E196" t="str">
            <v>Roxbury Family Practices (7704)</v>
          </cell>
          <cell r="F196" t="str">
            <v>Roxbury Family Practices</v>
          </cell>
          <cell r="G196" t="str">
            <v>Succasunna</v>
          </cell>
          <cell r="H196" t="str">
            <v>NJ</v>
          </cell>
          <cell r="I196" t="str">
            <v>07876</v>
          </cell>
          <cell r="J196" t="str">
            <v>Succasunna,  NJ  07876</v>
          </cell>
          <cell r="K196" t="str">
            <v>66 Sunset Strip, Suite 205</v>
          </cell>
          <cell r="N196" t="str">
            <v>System Member Of</v>
          </cell>
          <cell r="O196" t="str">
            <v>Ambulatory Care</v>
          </cell>
          <cell r="P196" t="str">
            <v>Clinic</v>
          </cell>
          <cell r="Q196" t="str">
            <v>1100003740336</v>
          </cell>
          <cell r="S196" t="str">
            <v>EJLD0YT00</v>
          </cell>
          <cell r="T196">
            <v>39539</v>
          </cell>
          <cell r="V196">
            <v>0</v>
          </cell>
          <cell r="W196">
            <v>0</v>
          </cell>
          <cell r="Y196" t="str">
            <v>Active</v>
          </cell>
          <cell r="Z196">
            <v>2958465</v>
          </cell>
          <cell r="AA196">
            <v>7704</v>
          </cell>
        </row>
        <row r="197">
          <cell r="A197">
            <v>7705</v>
          </cell>
          <cell r="B197" t="str">
            <v>Family Health at Mt. Olive / Budd Lake / NJ</v>
          </cell>
          <cell r="D197">
            <v>1</v>
          </cell>
          <cell r="E197" t="str">
            <v>Family Health at Mt. Olive (7705)</v>
          </cell>
          <cell r="F197" t="str">
            <v>Family Health at Mt. Olive</v>
          </cell>
          <cell r="G197" t="str">
            <v>Budd Lake</v>
          </cell>
          <cell r="H197" t="str">
            <v>NJ</v>
          </cell>
          <cell r="I197" t="str">
            <v>07828</v>
          </cell>
          <cell r="J197" t="str">
            <v>Budd Lake,  NJ  07828</v>
          </cell>
          <cell r="K197" t="str">
            <v>100 US Highway 46</v>
          </cell>
          <cell r="N197" t="str">
            <v>System Member Of</v>
          </cell>
          <cell r="O197" t="str">
            <v>Ambulatory Care</v>
          </cell>
          <cell r="P197" t="str">
            <v>Clinic</v>
          </cell>
          <cell r="Q197" t="str">
            <v>1100005561496</v>
          </cell>
          <cell r="S197" t="str">
            <v>EJKRMC600</v>
          </cell>
          <cell r="T197">
            <v>39539</v>
          </cell>
          <cell r="V197">
            <v>0</v>
          </cell>
          <cell r="W197">
            <v>0</v>
          </cell>
          <cell r="Y197" t="str">
            <v>Active</v>
          </cell>
          <cell r="Z197">
            <v>2958465</v>
          </cell>
          <cell r="AA197">
            <v>7705</v>
          </cell>
        </row>
        <row r="198">
          <cell r="A198">
            <v>7706</v>
          </cell>
          <cell r="B198" t="str">
            <v>Sussex Family Practice / Sussex / NJ</v>
          </cell>
          <cell r="D198">
            <v>1</v>
          </cell>
          <cell r="E198" t="str">
            <v>Sussex Family Practice (7706)</v>
          </cell>
          <cell r="F198" t="str">
            <v>Sussex Family Practice</v>
          </cell>
          <cell r="G198" t="str">
            <v>Sussex</v>
          </cell>
          <cell r="H198" t="str">
            <v>NJ</v>
          </cell>
          <cell r="I198" t="str">
            <v>07461</v>
          </cell>
          <cell r="J198" t="str">
            <v>Sussex,  NJ  07461</v>
          </cell>
          <cell r="K198" t="str">
            <v xml:space="preserve">359 Route 23 </v>
          </cell>
          <cell r="N198" t="str">
            <v>System Member Of</v>
          </cell>
          <cell r="O198" t="str">
            <v>Ambulatory Care</v>
          </cell>
          <cell r="P198" t="str">
            <v>Clinic</v>
          </cell>
          <cell r="Q198" t="str">
            <v>1100003717888</v>
          </cell>
          <cell r="T198">
            <v>39539</v>
          </cell>
          <cell r="V198">
            <v>0</v>
          </cell>
          <cell r="W198">
            <v>0</v>
          </cell>
          <cell r="Y198" t="str">
            <v>Active</v>
          </cell>
          <cell r="Z198">
            <v>2958465</v>
          </cell>
          <cell r="AA198">
            <v>7706</v>
          </cell>
        </row>
        <row r="199">
          <cell r="A199">
            <v>7707</v>
          </cell>
          <cell r="B199" t="str">
            <v>Medical Associates at Powdermill / Morris Plains / NJ</v>
          </cell>
          <cell r="D199">
            <v>1</v>
          </cell>
          <cell r="E199" t="str">
            <v>Medical Associates at Powdermill (7707)</v>
          </cell>
          <cell r="F199" t="str">
            <v>Medical Associates at Powdermill</v>
          </cell>
          <cell r="G199" t="str">
            <v>Morris Plains</v>
          </cell>
          <cell r="H199" t="str">
            <v>NJ</v>
          </cell>
          <cell r="I199" t="str">
            <v>07950</v>
          </cell>
          <cell r="J199" t="str">
            <v>Morris Plains,  NJ  07950</v>
          </cell>
          <cell r="K199" t="str">
            <v>2932 Route 10</v>
          </cell>
          <cell r="N199" t="str">
            <v>System Member Of</v>
          </cell>
          <cell r="O199" t="str">
            <v>Ambulatory Care</v>
          </cell>
          <cell r="P199" t="str">
            <v>Clinic</v>
          </cell>
          <cell r="Q199" t="str">
            <v>1100004646392</v>
          </cell>
          <cell r="S199" t="str">
            <v>CXGPMEE00</v>
          </cell>
          <cell r="T199">
            <v>39539</v>
          </cell>
          <cell r="V199">
            <v>0</v>
          </cell>
          <cell r="W199">
            <v>0</v>
          </cell>
          <cell r="Y199" t="str">
            <v>Active</v>
          </cell>
          <cell r="Z199">
            <v>2958465</v>
          </cell>
          <cell r="AA199">
            <v>7707</v>
          </cell>
        </row>
        <row r="200">
          <cell r="A200">
            <v>7708</v>
          </cell>
          <cell r="B200" t="str">
            <v>Community OB/GYN / Boonton / NJ</v>
          </cell>
          <cell r="D200">
            <v>1</v>
          </cell>
          <cell r="E200" t="str">
            <v>Community OB/GYN (7708)</v>
          </cell>
          <cell r="F200" t="str">
            <v>Community OB/GYN</v>
          </cell>
          <cell r="G200" t="str">
            <v>Boonton</v>
          </cell>
          <cell r="H200" t="str">
            <v>NJ</v>
          </cell>
          <cell r="I200" t="str">
            <v>07005</v>
          </cell>
          <cell r="J200" t="str">
            <v>Boonton,  NJ  07005</v>
          </cell>
          <cell r="K200" t="str">
            <v>550 West Main Street</v>
          </cell>
          <cell r="N200" t="str">
            <v>System Member Of</v>
          </cell>
          <cell r="O200" t="str">
            <v>Ambulatory Care</v>
          </cell>
          <cell r="P200" t="str">
            <v>Clinic</v>
          </cell>
          <cell r="Q200" t="str">
            <v>1100003183492</v>
          </cell>
          <cell r="S200" t="str">
            <v>DJH2Y0D00</v>
          </cell>
          <cell r="T200">
            <v>39539</v>
          </cell>
          <cell r="V200">
            <v>0</v>
          </cell>
          <cell r="W200">
            <v>0</v>
          </cell>
          <cell r="Y200" t="str">
            <v>Active</v>
          </cell>
          <cell r="Z200">
            <v>2958465</v>
          </cell>
          <cell r="AA200">
            <v>7708</v>
          </cell>
        </row>
        <row r="201">
          <cell r="A201">
            <v>7738</v>
          </cell>
          <cell r="B201" t="str">
            <v>St. John's Mercy Clinics of Lamar / Lamar / MO</v>
          </cell>
          <cell r="D201">
            <v>2</v>
          </cell>
          <cell r="E201" t="str">
            <v>St. John's Mercy Clinics of Lamar (7738)</v>
          </cell>
          <cell r="F201" t="str">
            <v>St. John's Mercy Clinics of Lamar</v>
          </cell>
          <cell r="G201" t="str">
            <v>Lamar</v>
          </cell>
          <cell r="H201" t="str">
            <v>MO</v>
          </cell>
          <cell r="I201" t="str">
            <v>64759</v>
          </cell>
          <cell r="J201" t="str">
            <v>Lamar, MO 64759</v>
          </cell>
          <cell r="K201" t="str">
            <v>111 West 12th</v>
          </cell>
          <cell r="M201" t="str">
            <v>417-682-3700</v>
          </cell>
          <cell r="N201" t="str">
            <v>System Member Of</v>
          </cell>
          <cell r="O201" t="str">
            <v>Ambulatory Care</v>
          </cell>
          <cell r="P201" t="str">
            <v>Primary Care Physician Practice</v>
          </cell>
          <cell r="Q201" t="str">
            <v>BS7948548</v>
          </cell>
          <cell r="R201" t="str">
            <v>C5J389K00</v>
          </cell>
          <cell r="S201" t="str">
            <v>1100004435569</v>
          </cell>
          <cell r="T201">
            <v>36892</v>
          </cell>
          <cell r="U201">
            <v>38108</v>
          </cell>
          <cell r="V201">
            <v>43000261</v>
          </cell>
          <cell r="W201">
            <v>374803</v>
          </cell>
          <cell r="X201">
            <v>36</v>
          </cell>
          <cell r="Y201" t="str">
            <v>Inactive</v>
          </cell>
          <cell r="Z201">
            <v>39318</v>
          </cell>
          <cell r="AA201">
            <v>7738</v>
          </cell>
        </row>
        <row r="202">
          <cell r="A202">
            <v>7778</v>
          </cell>
          <cell r="B202" t="str">
            <v>St. John's Medical Group - Joplin Family Care / Joplin / MO</v>
          </cell>
          <cell r="D202">
            <v>2</v>
          </cell>
          <cell r="E202" t="str">
            <v>St. John's Medical Group - Joplin Family Care (7778)</v>
          </cell>
          <cell r="F202" t="str">
            <v>St. John's Medical Group - Joplin Family Care</v>
          </cell>
          <cell r="G202" t="str">
            <v>Joplin</v>
          </cell>
          <cell r="H202" t="str">
            <v>MO</v>
          </cell>
          <cell r="I202" t="str">
            <v>64804-9031</v>
          </cell>
          <cell r="J202" t="str">
            <v>Joplin, MO 64804-9031</v>
          </cell>
          <cell r="K202" t="str">
            <v>3126 Jackson Suite 200</v>
          </cell>
          <cell r="M202" t="str">
            <v>417-627-8700</v>
          </cell>
          <cell r="N202" t="str">
            <v>System Member Of</v>
          </cell>
          <cell r="O202" t="str">
            <v>Ambulatory Care</v>
          </cell>
          <cell r="P202" t="str">
            <v>Primary Care Physician Practice</v>
          </cell>
          <cell r="Q202" t="str">
            <v>BW5931616</v>
          </cell>
          <cell r="R202" t="str">
            <v>29K9PPI00</v>
          </cell>
          <cell r="S202" t="str">
            <v>1100003950537</v>
          </cell>
          <cell r="T202">
            <v>36890</v>
          </cell>
          <cell r="U202">
            <v>38092</v>
          </cell>
          <cell r="V202">
            <v>43000261</v>
          </cell>
          <cell r="W202">
            <v>374803</v>
          </cell>
          <cell r="X202">
            <v>36</v>
          </cell>
          <cell r="Y202" t="str">
            <v>Active</v>
          </cell>
          <cell r="AA202">
            <v>7778</v>
          </cell>
        </row>
        <row r="203">
          <cell r="A203">
            <v>7925</v>
          </cell>
          <cell r="B203" t="str">
            <v>St. John's Medical Group - Carthage Family Medical Center / Carthage / MO</v>
          </cell>
          <cell r="D203">
            <v>2</v>
          </cell>
          <cell r="E203" t="str">
            <v>St. John's Medical Group - Carthage Family Medical Center (7925)</v>
          </cell>
          <cell r="F203" t="str">
            <v>Carthage Family Medical Center</v>
          </cell>
          <cell r="G203" t="str">
            <v>Carthage</v>
          </cell>
          <cell r="H203" t="str">
            <v>MO</v>
          </cell>
          <cell r="I203" t="str">
            <v>64836</v>
          </cell>
          <cell r="J203" t="str">
            <v>Carthage, MO 64836</v>
          </cell>
          <cell r="K203" t="str">
            <v>1615 Hazel Avenue</v>
          </cell>
          <cell r="M203" t="str">
            <v>417-359-8803</v>
          </cell>
          <cell r="N203" t="str">
            <v>Affiliate Member Of</v>
          </cell>
          <cell r="O203" t="str">
            <v>Ambulatory Care</v>
          </cell>
          <cell r="P203" t="str">
            <v>Primary Care Physician Practice</v>
          </cell>
          <cell r="Q203" t="str">
            <v>BD6798699</v>
          </cell>
          <cell r="R203" t="str">
            <v>93Y272L00</v>
          </cell>
          <cell r="S203" t="str">
            <v>1100002476823</v>
          </cell>
          <cell r="T203">
            <v>36892</v>
          </cell>
          <cell r="U203">
            <v>38092</v>
          </cell>
          <cell r="V203">
            <v>43000261</v>
          </cell>
          <cell r="W203">
            <v>374803</v>
          </cell>
          <cell r="X203">
            <v>36</v>
          </cell>
          <cell r="Y203" t="str">
            <v>Active</v>
          </cell>
          <cell r="AA203">
            <v>7925</v>
          </cell>
        </row>
        <row r="204">
          <cell r="A204">
            <v>7934</v>
          </cell>
          <cell r="B204" t="str">
            <v>GMC - Oahe Manor / Gettysburg / SD</v>
          </cell>
          <cell r="D204">
            <v>4</v>
          </cell>
          <cell r="E204" t="str">
            <v>GMC - Oahe Manor (7934)</v>
          </cell>
          <cell r="F204" t="str">
            <v>GMC-Oahe Manor, Oahe Villa</v>
          </cell>
          <cell r="G204" t="str">
            <v>Gettysburg</v>
          </cell>
          <cell r="H204" t="str">
            <v>SD</v>
          </cell>
          <cell r="I204" t="str">
            <v>57442</v>
          </cell>
          <cell r="J204" t="str">
            <v>Gettysburg, SD 57442</v>
          </cell>
          <cell r="K204" t="str">
            <v>606 East  Garfield</v>
          </cell>
          <cell r="M204" t="str">
            <v>605-765-2480</v>
          </cell>
          <cell r="N204" t="str">
            <v>System Member Of</v>
          </cell>
          <cell r="O204" t="str">
            <v>Long Term Care</v>
          </cell>
          <cell r="P204" t="str">
            <v>Nursing Home w/o Pharmacy</v>
          </cell>
          <cell r="R204" t="str">
            <v>46W3HUK00</v>
          </cell>
          <cell r="S204" t="str">
            <v>1100002939465</v>
          </cell>
          <cell r="T204">
            <v>36982</v>
          </cell>
          <cell r="V204">
            <v>43000261</v>
          </cell>
          <cell r="W204">
            <v>586355</v>
          </cell>
          <cell r="X204">
            <v>58</v>
          </cell>
          <cell r="Y204" t="str">
            <v>Active</v>
          </cell>
          <cell r="AA204">
            <v>7934</v>
          </cell>
        </row>
        <row r="205">
          <cell r="A205">
            <v>7963</v>
          </cell>
          <cell r="B205" t="str">
            <v>Mednow Medical Supply / Boise / ID</v>
          </cell>
          <cell r="D205">
            <v>3</v>
          </cell>
          <cell r="E205" t="str">
            <v>Mednow Medical Supply (7963)</v>
          </cell>
          <cell r="F205" t="str">
            <v>Mednow Medical Supply</v>
          </cell>
          <cell r="G205" t="str">
            <v>Boise</v>
          </cell>
          <cell r="H205" t="str">
            <v>ID</v>
          </cell>
          <cell r="I205" t="str">
            <v>83709</v>
          </cell>
          <cell r="J205" t="str">
            <v>Boise, ID 83709</v>
          </cell>
          <cell r="K205" t="str">
            <v>6010 Franklin Road</v>
          </cell>
          <cell r="M205" t="str">
            <v>208-424-0966</v>
          </cell>
          <cell r="N205" t="str">
            <v>System Member Of</v>
          </cell>
          <cell r="O205" t="str">
            <v>Retail</v>
          </cell>
          <cell r="P205" t="str">
            <v>Durable Medical Equipment Dealer (DME)</v>
          </cell>
          <cell r="R205" t="str">
            <v>ELENKCW00</v>
          </cell>
          <cell r="S205" t="str">
            <v>1100002194529</v>
          </cell>
          <cell r="T205">
            <v>37012</v>
          </cell>
          <cell r="V205">
            <v>43000261</v>
          </cell>
          <cell r="W205">
            <v>103780</v>
          </cell>
          <cell r="X205">
            <v>68</v>
          </cell>
          <cell r="Y205" t="str">
            <v>Active</v>
          </cell>
          <cell r="AA205">
            <v>7963</v>
          </cell>
        </row>
        <row r="206">
          <cell r="A206">
            <v>7964</v>
          </cell>
          <cell r="B206" t="str">
            <v>Mednow Medical Supply / Ontario / OR</v>
          </cell>
          <cell r="D206">
            <v>3</v>
          </cell>
          <cell r="E206" t="str">
            <v>Mednow Medical Supply (7964)</v>
          </cell>
          <cell r="F206" t="str">
            <v>Mednow Medical Supply</v>
          </cell>
          <cell r="G206" t="str">
            <v>Ontario</v>
          </cell>
          <cell r="H206" t="str">
            <v>OR</v>
          </cell>
          <cell r="I206" t="str">
            <v>97914-2627</v>
          </cell>
          <cell r="J206" t="str">
            <v>Ontario, OR 97914-2627</v>
          </cell>
          <cell r="K206" t="str">
            <v>884 S.W. 4th Avenue</v>
          </cell>
          <cell r="M206" t="str">
            <v>541-881-7420</v>
          </cell>
          <cell r="N206" t="str">
            <v>System Member Of</v>
          </cell>
          <cell r="O206" t="str">
            <v>Retail</v>
          </cell>
          <cell r="P206" t="str">
            <v>Durable Medical Equipment Dealer (DME)</v>
          </cell>
          <cell r="S206" t="str">
            <v>1100003163647</v>
          </cell>
          <cell r="T206">
            <v>37012</v>
          </cell>
          <cell r="V206">
            <v>43000261</v>
          </cell>
          <cell r="W206">
            <v>103780</v>
          </cell>
          <cell r="X206">
            <v>68</v>
          </cell>
          <cell r="Y206" t="str">
            <v>Active</v>
          </cell>
          <cell r="AA206">
            <v>7964</v>
          </cell>
        </row>
        <row r="207">
          <cell r="A207">
            <v>7973</v>
          </cell>
          <cell r="B207" t="str">
            <v>Kearney Ambulatory Surgery Center DBA Heartland Surgery Center / Kearney / NE</v>
          </cell>
          <cell r="D207">
            <v>2</v>
          </cell>
          <cell r="E207" t="str">
            <v>Kearney Ambulatory Surgery Center DBA Heartland Surgery Center (7973)</v>
          </cell>
          <cell r="F207" t="str">
            <v>Kearney Ambulatory Surgery Center DBA Heartland Surgery Center</v>
          </cell>
          <cell r="G207" t="str">
            <v>Kearney</v>
          </cell>
          <cell r="H207" t="str">
            <v>NE</v>
          </cell>
          <cell r="I207" t="str">
            <v>68845</v>
          </cell>
          <cell r="J207" t="str">
            <v>Kearney, NE 68845</v>
          </cell>
          <cell r="K207" t="str">
            <v>3515 30th Avenue</v>
          </cell>
          <cell r="M207" t="str">
            <v>308-865-2670</v>
          </cell>
          <cell r="N207" t="str">
            <v>Affiliate Member Of</v>
          </cell>
          <cell r="O207" t="str">
            <v>Acute Care</v>
          </cell>
          <cell r="P207" t="str">
            <v>Surgery Center</v>
          </cell>
          <cell r="Q207" t="str">
            <v>BS7522990</v>
          </cell>
          <cell r="R207" t="str">
            <v>G1GM82T00</v>
          </cell>
          <cell r="S207" t="str">
            <v>1100005902022</v>
          </cell>
          <cell r="T207">
            <v>37043</v>
          </cell>
          <cell r="U207">
            <v>37043</v>
          </cell>
          <cell r="V207">
            <v>43000261</v>
          </cell>
          <cell r="W207">
            <v>374820</v>
          </cell>
          <cell r="X207">
            <v>45</v>
          </cell>
          <cell r="Y207" t="str">
            <v>Active</v>
          </cell>
          <cell r="AA207">
            <v>7973</v>
          </cell>
        </row>
        <row r="208">
          <cell r="A208">
            <v>8119</v>
          </cell>
          <cell r="B208" t="str">
            <v>St. John's Medical Group - St. John's Medical Center at Oswego / Oswego / KS</v>
          </cell>
          <cell r="D208">
            <v>2</v>
          </cell>
          <cell r="E208" t="str">
            <v>St. John's Medical Group - St. John's Medical Center at Oswego (8119)</v>
          </cell>
          <cell r="F208" t="str">
            <v>St. John's Medical Group - St. John's Medical Center at Oswego</v>
          </cell>
          <cell r="G208" t="str">
            <v>Oswego</v>
          </cell>
          <cell r="H208" t="str">
            <v>KS</v>
          </cell>
          <cell r="I208" t="str">
            <v>67356</v>
          </cell>
          <cell r="J208" t="str">
            <v>Oswego, KS 67356</v>
          </cell>
          <cell r="K208" t="str">
            <v>805 Barker Drive</v>
          </cell>
          <cell r="M208" t="str">
            <v>316-795-2525</v>
          </cell>
          <cell r="N208" t="str">
            <v>System Member Of</v>
          </cell>
          <cell r="O208" t="str">
            <v>Ambulatory Care</v>
          </cell>
          <cell r="P208" t="str">
            <v>Primary Care Physician Practice</v>
          </cell>
          <cell r="Q208" t="str">
            <v>AB1084108</v>
          </cell>
          <cell r="R208" t="str">
            <v>0BKXCRV00</v>
          </cell>
          <cell r="S208" t="str">
            <v>1100004340160</v>
          </cell>
          <cell r="T208">
            <v>37012</v>
          </cell>
          <cell r="U208">
            <v>38092</v>
          </cell>
          <cell r="V208">
            <v>43000261</v>
          </cell>
          <cell r="W208">
            <v>374803</v>
          </cell>
          <cell r="X208">
            <v>36</v>
          </cell>
          <cell r="Y208" t="str">
            <v>Active</v>
          </cell>
          <cell r="AA208">
            <v>8119</v>
          </cell>
        </row>
        <row r="209">
          <cell r="A209">
            <v>8121</v>
          </cell>
          <cell r="B209" t="str">
            <v>Mercy Clinics - Joplin Pediatric Clinic / Joplin / MO</v>
          </cell>
          <cell r="D209">
            <v>2</v>
          </cell>
          <cell r="E209" t="str">
            <v>Mercy Clinics - Joplin Pediatric Clinic (8121)</v>
          </cell>
          <cell r="F209" t="str">
            <v>Mercy Clinics - Joplin Pediatric Clinic</v>
          </cell>
          <cell r="G209" t="str">
            <v>Joplin</v>
          </cell>
          <cell r="H209" t="str">
            <v>MO</v>
          </cell>
          <cell r="I209" t="str">
            <v>64804</v>
          </cell>
          <cell r="J209" t="str">
            <v>Joplin, MO 64804</v>
          </cell>
          <cell r="K209" t="str">
            <v>2817 McClelland Blvd.</v>
          </cell>
          <cell r="L209" t="str">
            <v>Suite 55</v>
          </cell>
          <cell r="M209" t="str">
            <v>417-624-1218</v>
          </cell>
          <cell r="N209" t="str">
            <v>System Member Of</v>
          </cell>
          <cell r="O209" t="str">
            <v>Ambulatory Care</v>
          </cell>
          <cell r="P209" t="str">
            <v>Clinic</v>
          </cell>
          <cell r="Q209" t="str">
            <v>BC1622910</v>
          </cell>
          <cell r="R209" t="str">
            <v>9HG43Q300</v>
          </cell>
          <cell r="S209" t="str">
            <v>1100005861817</v>
          </cell>
          <cell r="T209">
            <v>37012</v>
          </cell>
          <cell r="V209">
            <v>0</v>
          </cell>
          <cell r="W209">
            <v>0</v>
          </cell>
          <cell r="X209">
            <v>36</v>
          </cell>
          <cell r="Y209" t="str">
            <v>Inactive</v>
          </cell>
          <cell r="Z209">
            <v>38686</v>
          </cell>
        </row>
        <row r="210">
          <cell r="A210">
            <v>8122</v>
          </cell>
          <cell r="B210" t="str">
            <v>St. John's Outpatient Ortho Center / Joplin / MO</v>
          </cell>
          <cell r="D210">
            <v>2</v>
          </cell>
          <cell r="E210" t="str">
            <v>St. John's Outpatient Ortho Center (8122)</v>
          </cell>
          <cell r="F210" t="str">
            <v>St. John's Outpatient Ortho Center</v>
          </cell>
          <cell r="G210" t="str">
            <v>Joplin</v>
          </cell>
          <cell r="H210" t="str">
            <v>MO</v>
          </cell>
          <cell r="I210" t="str">
            <v>64804</v>
          </cell>
          <cell r="J210" t="str">
            <v>Joplin, MO 64804</v>
          </cell>
          <cell r="K210" t="str">
            <v>3126 Jackson Suite 101</v>
          </cell>
          <cell r="M210" t="str">
            <v>417-781-6219</v>
          </cell>
          <cell r="N210" t="str">
            <v>System Member Of</v>
          </cell>
          <cell r="O210" t="str">
            <v>Ambulatory Care</v>
          </cell>
          <cell r="P210" t="str">
            <v>Specialty Physician Practice</v>
          </cell>
          <cell r="R210" t="str">
            <v>BMT705200</v>
          </cell>
          <cell r="S210" t="str">
            <v>1100003895715</v>
          </cell>
          <cell r="T210">
            <v>37012</v>
          </cell>
          <cell r="V210">
            <v>0</v>
          </cell>
          <cell r="W210">
            <v>0</v>
          </cell>
          <cell r="X210">
            <v>36</v>
          </cell>
          <cell r="Y210" t="str">
            <v>Inactive</v>
          </cell>
          <cell r="Z210">
            <v>39355</v>
          </cell>
          <cell r="AA210">
            <v>8122</v>
          </cell>
        </row>
        <row r="211">
          <cell r="A211">
            <v>8123</v>
          </cell>
          <cell r="B211" t="str">
            <v>St. John's Medical Group - Infectious Disease / Joplin / MO</v>
          </cell>
          <cell r="D211">
            <v>2</v>
          </cell>
          <cell r="E211" t="str">
            <v>St. John's Medical Group - Infectious Disease (8123)</v>
          </cell>
          <cell r="F211" t="str">
            <v>Mercy Clinics - Endocrinology &amp; Infectious Disease</v>
          </cell>
          <cell r="G211" t="str">
            <v>Joplin</v>
          </cell>
          <cell r="H211" t="str">
            <v>MO</v>
          </cell>
          <cell r="I211" t="str">
            <v>64804</v>
          </cell>
          <cell r="J211" t="str">
            <v>Joplin, MO 64804</v>
          </cell>
          <cell r="K211" t="str">
            <v>2817 McClelland Blvd. Suite 152</v>
          </cell>
          <cell r="M211" t="str">
            <v>417-781-8688</v>
          </cell>
          <cell r="N211" t="str">
            <v>System Member Of</v>
          </cell>
          <cell r="O211" t="str">
            <v>Ambulatory Care</v>
          </cell>
          <cell r="P211" t="str">
            <v>Clinic</v>
          </cell>
          <cell r="Q211" t="str">
            <v>BE4077675</v>
          </cell>
          <cell r="R211" t="str">
            <v>REWECYP00</v>
          </cell>
          <cell r="S211" t="str">
            <v>1100002462338</v>
          </cell>
          <cell r="T211">
            <v>37012</v>
          </cell>
          <cell r="U211">
            <v>38092</v>
          </cell>
          <cell r="V211">
            <v>43000261</v>
          </cell>
          <cell r="W211">
            <v>374803</v>
          </cell>
          <cell r="X211">
            <v>36</v>
          </cell>
          <cell r="Y211" t="str">
            <v>Active</v>
          </cell>
          <cell r="AA211">
            <v>8123</v>
          </cell>
        </row>
        <row r="212">
          <cell r="A212">
            <v>8222</v>
          </cell>
          <cell r="B212" t="str">
            <v>Parkway Mobility &amp; Medical Supply / Roseburg / OR</v>
          </cell>
          <cell r="D212">
            <v>3</v>
          </cell>
          <cell r="E212" t="str">
            <v>Parkway Mobility &amp; Medical Supply (8222)</v>
          </cell>
          <cell r="F212" t="str">
            <v>Parkway Medical Supply</v>
          </cell>
          <cell r="G212" t="str">
            <v>Roseburg</v>
          </cell>
          <cell r="H212" t="str">
            <v>OR</v>
          </cell>
          <cell r="I212" t="str">
            <v>97470</v>
          </cell>
          <cell r="J212" t="str">
            <v>Roseburg, OR 97470</v>
          </cell>
          <cell r="K212" t="str">
            <v>2475 Stewart Parkway</v>
          </cell>
          <cell r="M212" t="str">
            <v>541-677-2438</v>
          </cell>
          <cell r="N212" t="str">
            <v>System Member Of</v>
          </cell>
          <cell r="O212" t="str">
            <v>Retail</v>
          </cell>
          <cell r="P212" t="str">
            <v>Durable Medical Equipment Dealer (DME)</v>
          </cell>
          <cell r="R212" t="str">
            <v xml:space="preserve">407HWL900  </v>
          </cell>
          <cell r="S212" t="str">
            <v>1100003336652</v>
          </cell>
          <cell r="T212">
            <v>35977</v>
          </cell>
          <cell r="V212">
            <v>43000261</v>
          </cell>
          <cell r="W212">
            <v>355725</v>
          </cell>
          <cell r="X212">
            <v>54</v>
          </cell>
          <cell r="Y212" t="str">
            <v>Active</v>
          </cell>
          <cell r="AA212">
            <v>8222</v>
          </cell>
        </row>
        <row r="213">
          <cell r="A213">
            <v>8223</v>
          </cell>
          <cell r="B213" t="str">
            <v>Parkway Pharmacy / Roseburg / OR</v>
          </cell>
          <cell r="D213">
            <v>3</v>
          </cell>
          <cell r="E213" t="str">
            <v>Parkway Pharmacy (8223)</v>
          </cell>
          <cell r="F213" t="str">
            <v>Parkway Pharmacy</v>
          </cell>
          <cell r="G213" t="str">
            <v>Roseburg</v>
          </cell>
          <cell r="H213" t="str">
            <v>OR</v>
          </cell>
          <cell r="I213" t="str">
            <v>97470</v>
          </cell>
          <cell r="J213" t="str">
            <v>Roseburg, OR 97470</v>
          </cell>
          <cell r="K213" t="str">
            <v>2475 Stewart Parkway</v>
          </cell>
          <cell r="M213" t="str">
            <v>541-677-2300</v>
          </cell>
          <cell r="N213" t="str">
            <v>System Member Of</v>
          </cell>
          <cell r="O213" t="str">
            <v>Retail</v>
          </cell>
          <cell r="P213" t="str">
            <v>Free-standing Outpatient Retail Pharmacy</v>
          </cell>
          <cell r="Q213" t="str">
            <v>BM6063870</v>
          </cell>
          <cell r="R213" t="str">
            <v>00GRCJ200</v>
          </cell>
          <cell r="S213" t="str">
            <v>1100003096518</v>
          </cell>
          <cell r="T213">
            <v>35977</v>
          </cell>
          <cell r="U213">
            <v>38078</v>
          </cell>
          <cell r="V213">
            <v>0</v>
          </cell>
          <cell r="W213">
            <v>0</v>
          </cell>
          <cell r="X213">
            <v>54</v>
          </cell>
          <cell r="Y213" t="str">
            <v>Inactive</v>
          </cell>
          <cell r="Z213">
            <v>39324</v>
          </cell>
          <cell r="AA213">
            <v>8223</v>
          </cell>
        </row>
        <row r="214">
          <cell r="A214">
            <v>8224</v>
          </cell>
          <cell r="B214" t="str">
            <v>Mercy Services Corporation / Roseburg / OR</v>
          </cell>
          <cell r="D214">
            <v>3</v>
          </cell>
          <cell r="E214" t="str">
            <v>Mercy Services Corporation (8224)</v>
          </cell>
          <cell r="F214" t="str">
            <v>Mercy Services Corporation</v>
          </cell>
          <cell r="G214" t="str">
            <v>Roseburg</v>
          </cell>
          <cell r="H214" t="str">
            <v>OR</v>
          </cell>
          <cell r="I214" t="str">
            <v>97470</v>
          </cell>
          <cell r="J214" t="str">
            <v>Roseburg, OR 97470</v>
          </cell>
          <cell r="K214" t="str">
            <v>2700 NW Stewart Parkway</v>
          </cell>
          <cell r="M214" t="str">
            <v>541-677-2162</v>
          </cell>
          <cell r="N214" t="str">
            <v>System Member Of</v>
          </cell>
          <cell r="O214" t="str">
            <v>Other</v>
          </cell>
          <cell r="P214" t="str">
            <v>Other Facility</v>
          </cell>
          <cell r="R214" t="str">
            <v>B36G9R000</v>
          </cell>
          <cell r="S214" t="str">
            <v>1100005706323</v>
          </cell>
          <cell r="T214">
            <v>35977</v>
          </cell>
          <cell r="V214">
            <v>43000261</v>
          </cell>
          <cell r="W214">
            <v>355725</v>
          </cell>
          <cell r="X214">
            <v>54</v>
          </cell>
          <cell r="Y214" t="str">
            <v>Active</v>
          </cell>
          <cell r="AA214">
            <v>8224</v>
          </cell>
        </row>
        <row r="215">
          <cell r="A215">
            <v>8225</v>
          </cell>
          <cell r="B215" t="str">
            <v>Linus Oakes / Roseburg / OR</v>
          </cell>
          <cell r="D215">
            <v>3</v>
          </cell>
          <cell r="E215" t="str">
            <v>Linus Oakes (8225)</v>
          </cell>
          <cell r="F215" t="str">
            <v>Linus Oaks</v>
          </cell>
          <cell r="G215" t="str">
            <v>Roseburg</v>
          </cell>
          <cell r="H215" t="str">
            <v>OR</v>
          </cell>
          <cell r="I215" t="str">
            <v>97470</v>
          </cell>
          <cell r="J215" t="str">
            <v>Roseburg, OR 97470</v>
          </cell>
          <cell r="K215" t="str">
            <v>2665 Van Pelt Blvd.</v>
          </cell>
          <cell r="M215" t="str">
            <v>541-677-4800</v>
          </cell>
          <cell r="N215" t="str">
            <v>System Member Of</v>
          </cell>
          <cell r="O215" t="str">
            <v>Long Term Care</v>
          </cell>
          <cell r="P215" t="str">
            <v>Retirement Community</v>
          </cell>
          <cell r="R215" t="str">
            <v>29DRWW700</v>
          </cell>
          <cell r="S215" t="str">
            <v>1100004793966</v>
          </cell>
          <cell r="T215">
            <v>35977</v>
          </cell>
          <cell r="V215">
            <v>43000261</v>
          </cell>
          <cell r="W215">
            <v>355725</v>
          </cell>
          <cell r="X215">
            <v>54</v>
          </cell>
          <cell r="Y215" t="str">
            <v>Active</v>
          </cell>
          <cell r="AA215">
            <v>8225</v>
          </cell>
        </row>
        <row r="216">
          <cell r="A216">
            <v>8227</v>
          </cell>
          <cell r="B216" t="str">
            <v>Canyonville Health Clinic / Canyonville / OR</v>
          </cell>
          <cell r="D216">
            <v>3</v>
          </cell>
          <cell r="E216" t="str">
            <v>Canyonville Health Clinic (8227)</v>
          </cell>
          <cell r="F216" t="str">
            <v>Canyonville Health Clinic</v>
          </cell>
          <cell r="G216" t="str">
            <v>Canyonville</v>
          </cell>
          <cell r="H216" t="str">
            <v>OR</v>
          </cell>
          <cell r="I216" t="str">
            <v>97417</v>
          </cell>
          <cell r="J216" t="str">
            <v>Canyonville, OR 97417</v>
          </cell>
          <cell r="K216" t="str">
            <v>495 S.W. First Street</v>
          </cell>
          <cell r="M216" t="str">
            <v>541-839-4213</v>
          </cell>
          <cell r="N216" t="str">
            <v>System Member Of</v>
          </cell>
          <cell r="O216" t="str">
            <v>Ambulatory Care</v>
          </cell>
          <cell r="P216" t="str">
            <v>Clinic</v>
          </cell>
          <cell r="Q216" t="str">
            <v>BH3489704</v>
          </cell>
          <cell r="R216" t="str">
            <v>920080J00</v>
          </cell>
          <cell r="S216" t="str">
            <v>1100004808967</v>
          </cell>
          <cell r="T216">
            <v>35977</v>
          </cell>
          <cell r="V216">
            <v>0</v>
          </cell>
          <cell r="W216">
            <v>0</v>
          </cell>
          <cell r="X216">
            <v>54</v>
          </cell>
          <cell r="Y216" t="str">
            <v>Inactive</v>
          </cell>
          <cell r="Z216">
            <v>38625</v>
          </cell>
        </row>
        <row r="217">
          <cell r="A217">
            <v>8228</v>
          </cell>
          <cell r="B217" t="str">
            <v>Mercy Rehabilitation and Care Center / Roseburg / OR</v>
          </cell>
          <cell r="D217">
            <v>3</v>
          </cell>
          <cell r="E217" t="str">
            <v>Mercy Rehabilitation and Care Center (8228)</v>
          </cell>
          <cell r="F217" t="str">
            <v>Mercy Rehabilitation and Care Center</v>
          </cell>
          <cell r="G217" t="str">
            <v>Roseburg</v>
          </cell>
          <cell r="H217" t="str">
            <v>OR</v>
          </cell>
          <cell r="I217" t="str">
            <v>97470</v>
          </cell>
          <cell r="J217" t="str">
            <v>Roseburg, OR 97470</v>
          </cell>
          <cell r="K217" t="str">
            <v>525 W Umpqua Street</v>
          </cell>
          <cell r="M217" t="str">
            <v>541-677-2199</v>
          </cell>
          <cell r="N217" t="str">
            <v>System Member Of</v>
          </cell>
          <cell r="O217" t="str">
            <v>Acute Care</v>
          </cell>
          <cell r="P217" t="str">
            <v>Rehabilitation Facility</v>
          </cell>
          <cell r="R217" t="str">
            <v>41S7HYJ00</v>
          </cell>
          <cell r="S217" t="str">
            <v>1100002151454</v>
          </cell>
          <cell r="T217">
            <v>35977</v>
          </cell>
          <cell r="V217">
            <v>0</v>
          </cell>
          <cell r="W217">
            <v>0</v>
          </cell>
          <cell r="X217">
            <v>54</v>
          </cell>
          <cell r="Y217" t="str">
            <v>Inactive</v>
          </cell>
          <cell r="Z217">
            <v>38450</v>
          </cell>
        </row>
        <row r="218">
          <cell r="A218">
            <v>8259</v>
          </cell>
          <cell r="B218" t="str">
            <v>Madison County Memorial Hospital / Winterset / IA</v>
          </cell>
          <cell r="D218">
            <v>2</v>
          </cell>
          <cell r="E218" t="str">
            <v>Madison County Memorial Hospital (8259)</v>
          </cell>
          <cell r="F218" t="str">
            <v>Madison County Memorial Hospital</v>
          </cell>
          <cell r="G218" t="str">
            <v>Winterset</v>
          </cell>
          <cell r="H218" t="str">
            <v>IA</v>
          </cell>
          <cell r="I218" t="str">
            <v>50273-2104</v>
          </cell>
          <cell r="J218" t="str">
            <v>Winterset, IA 50273-2104</v>
          </cell>
          <cell r="K218" t="str">
            <v>300 W. Hutchings St.</v>
          </cell>
          <cell r="M218" t="str">
            <v>515-462-2373</v>
          </cell>
          <cell r="N218" t="str">
            <v>Affiliate Member Of</v>
          </cell>
          <cell r="O218" t="str">
            <v>Acute Care</v>
          </cell>
          <cell r="P218" t="str">
            <v>Hospital</v>
          </cell>
          <cell r="Q218" t="str">
            <v>AM4029725</v>
          </cell>
          <cell r="R218" t="str">
            <v>621450I00</v>
          </cell>
          <cell r="S218" t="str">
            <v>1100005131354</v>
          </cell>
          <cell r="T218">
            <v>37135</v>
          </cell>
          <cell r="U218">
            <v>37257</v>
          </cell>
          <cell r="V218">
            <v>43000261</v>
          </cell>
          <cell r="W218">
            <v>374766</v>
          </cell>
          <cell r="X218">
            <v>15</v>
          </cell>
          <cell r="Y218" t="str">
            <v>Active</v>
          </cell>
          <cell r="AA218">
            <v>8259</v>
          </cell>
        </row>
        <row r="219">
          <cell r="A219">
            <v>8275</v>
          </cell>
          <cell r="B219" t="str">
            <v>Mercy Clinic Administration / Des Moines / IA</v>
          </cell>
          <cell r="D219">
            <v>2</v>
          </cell>
          <cell r="E219" t="str">
            <v>Mercy Clinic Administration (8275)</v>
          </cell>
          <cell r="F219" t="str">
            <v>Mercy Clinic Administration</v>
          </cell>
          <cell r="G219" t="str">
            <v>Des Moines</v>
          </cell>
          <cell r="H219" t="str">
            <v>IA</v>
          </cell>
          <cell r="I219" t="str">
            <v>50309</v>
          </cell>
          <cell r="J219" t="str">
            <v>Des Moines, IA 50309</v>
          </cell>
          <cell r="K219" t="str">
            <v>207 Crocker St. Ste. 200</v>
          </cell>
          <cell r="M219" t="str">
            <v>515-634-7150</v>
          </cell>
          <cell r="N219" t="str">
            <v>System Member Of</v>
          </cell>
          <cell r="O219" t="str">
            <v>Ambulatory Care</v>
          </cell>
          <cell r="P219" t="str">
            <v>Clinic</v>
          </cell>
          <cell r="R219" t="str">
            <v>LH1Y3PT00</v>
          </cell>
          <cell r="S219" t="str">
            <v>1100004837479</v>
          </cell>
          <cell r="T219">
            <v>37135</v>
          </cell>
          <cell r="V219">
            <v>43000261</v>
          </cell>
          <cell r="W219">
            <v>374766</v>
          </cell>
          <cell r="X219">
            <v>15</v>
          </cell>
          <cell r="Y219" t="str">
            <v>Active</v>
          </cell>
          <cell r="AA219">
            <v>8275</v>
          </cell>
        </row>
        <row r="220">
          <cell r="A220">
            <v>8276</v>
          </cell>
          <cell r="B220" t="str">
            <v>Mercy Beaverdale Medical Clinic / Des Moines / IA</v>
          </cell>
          <cell r="D220">
            <v>2</v>
          </cell>
          <cell r="E220" t="str">
            <v>Mercy Beaverdale Medical Clinic (8276)</v>
          </cell>
          <cell r="F220" t="str">
            <v>Mercy Beaverdale Medical Clinic</v>
          </cell>
          <cell r="G220" t="str">
            <v>Des Moines</v>
          </cell>
          <cell r="H220" t="str">
            <v>IA</v>
          </cell>
          <cell r="I220" t="str">
            <v>50310-1948</v>
          </cell>
          <cell r="J220" t="str">
            <v>Des Moines, IA 50310-1948</v>
          </cell>
          <cell r="K220" t="str">
            <v>1750 48th, Ste#1</v>
          </cell>
          <cell r="M220" t="str">
            <v>515-271-6333</v>
          </cell>
          <cell r="N220" t="str">
            <v>System Member Of</v>
          </cell>
          <cell r="O220" t="str">
            <v>Ambulatory Care</v>
          </cell>
          <cell r="P220" t="str">
            <v>Clinic</v>
          </cell>
          <cell r="Q220" t="str">
            <v>AP8090045</v>
          </cell>
          <cell r="R220" t="str">
            <v>H4A4H7N00</v>
          </cell>
          <cell r="S220" t="str">
            <v>1100004074584</v>
          </cell>
          <cell r="T220">
            <v>37135</v>
          </cell>
          <cell r="U220">
            <v>37257</v>
          </cell>
          <cell r="V220">
            <v>43000261</v>
          </cell>
          <cell r="W220">
            <v>374766</v>
          </cell>
          <cell r="X220">
            <v>15</v>
          </cell>
          <cell r="Y220" t="str">
            <v>Active</v>
          </cell>
          <cell r="AA220">
            <v>8276</v>
          </cell>
        </row>
        <row r="221">
          <cell r="A221">
            <v>8277</v>
          </cell>
          <cell r="B221" t="str">
            <v>Mercy South Medical Clinic / Des Moines / IA</v>
          </cell>
          <cell r="D221">
            <v>2</v>
          </cell>
          <cell r="E221" t="str">
            <v>Mercy South Medical Clinic (8277)</v>
          </cell>
          <cell r="F221" t="str">
            <v>Mercy South Medical Clinic</v>
          </cell>
          <cell r="G221" t="str">
            <v>Des Moines</v>
          </cell>
          <cell r="H221" t="str">
            <v>IA</v>
          </cell>
          <cell r="I221" t="str">
            <v>50315</v>
          </cell>
          <cell r="J221" t="str">
            <v>Des Moines, IA 50315</v>
          </cell>
          <cell r="K221" t="str">
            <v>6601 SW 9th</v>
          </cell>
          <cell r="M221" t="str">
            <v>515-643-9400</v>
          </cell>
          <cell r="N221" t="str">
            <v>System Member Of</v>
          </cell>
          <cell r="O221" t="str">
            <v>Ambulatory Care</v>
          </cell>
          <cell r="P221" t="str">
            <v>Clinic</v>
          </cell>
          <cell r="Q221" t="str">
            <v>BM4958419</v>
          </cell>
          <cell r="R221" t="str">
            <v>J2NLDDJ00</v>
          </cell>
          <cell r="S221" t="str">
            <v>1100005627154</v>
          </cell>
          <cell r="T221">
            <v>37135</v>
          </cell>
          <cell r="U221">
            <v>37257</v>
          </cell>
          <cell r="V221">
            <v>43000261</v>
          </cell>
          <cell r="W221">
            <v>374766</v>
          </cell>
          <cell r="X221">
            <v>15</v>
          </cell>
          <cell r="Y221" t="str">
            <v>Active</v>
          </cell>
          <cell r="AA221">
            <v>8277</v>
          </cell>
        </row>
        <row r="222">
          <cell r="A222">
            <v>8278</v>
          </cell>
          <cell r="B222" t="str">
            <v>Mercy Surgical Affiliates &amp; Surgical / Des Moines / IA</v>
          </cell>
          <cell r="D222">
            <v>2</v>
          </cell>
          <cell r="E222" t="str">
            <v>Mercy Surgical Affiliates &amp; Surgical (8278)</v>
          </cell>
          <cell r="F222" t="str">
            <v>Mercy Surgical Affiliates &amp; Surgical</v>
          </cell>
          <cell r="G222" t="str">
            <v>Des Moines</v>
          </cell>
          <cell r="H222" t="str">
            <v>IA</v>
          </cell>
          <cell r="I222" t="str">
            <v>50314-3005</v>
          </cell>
          <cell r="J222" t="str">
            <v>Des Moines, IA 50314-3005</v>
          </cell>
          <cell r="K222" t="str">
            <v>411 Laurel Ste. 2100</v>
          </cell>
          <cell r="M222" t="str">
            <v>515-247-3266</v>
          </cell>
          <cell r="N222" t="str">
            <v>System Member Of</v>
          </cell>
          <cell r="O222" t="str">
            <v>Ambulatory Care</v>
          </cell>
          <cell r="P222" t="str">
            <v>Clinic</v>
          </cell>
          <cell r="Q222" t="str">
            <v>AC3238474</v>
          </cell>
          <cell r="R222" t="str">
            <v>57H88NW00</v>
          </cell>
          <cell r="S222" t="str">
            <v>1100002367626</v>
          </cell>
          <cell r="T222">
            <v>37135</v>
          </cell>
          <cell r="U222">
            <v>37257</v>
          </cell>
          <cell r="V222">
            <v>43000261</v>
          </cell>
          <cell r="W222">
            <v>374766</v>
          </cell>
          <cell r="X222">
            <v>15</v>
          </cell>
          <cell r="Y222" t="str">
            <v>Active</v>
          </cell>
          <cell r="AA222">
            <v>8278</v>
          </cell>
        </row>
        <row r="223">
          <cell r="A223">
            <v>8279</v>
          </cell>
          <cell r="B223" t="str">
            <v>Mercy Geriatric Clinic / Des Moines / IA</v>
          </cell>
          <cell r="D223">
            <v>2</v>
          </cell>
          <cell r="E223" t="str">
            <v>Mercy Geriatric Clinic (8279)</v>
          </cell>
          <cell r="F223" t="str">
            <v>Mercy Geriatric Clinic</v>
          </cell>
          <cell r="G223" t="str">
            <v>Des Moines</v>
          </cell>
          <cell r="H223" t="str">
            <v>IA</v>
          </cell>
          <cell r="I223" t="str">
            <v>50314</v>
          </cell>
          <cell r="J223" t="str">
            <v>Des Moines, IA 50314</v>
          </cell>
          <cell r="K223" t="str">
            <v>411 Laurel St. Ste. A370</v>
          </cell>
          <cell r="M223" t="str">
            <v>515-643-9440</v>
          </cell>
          <cell r="N223" t="str">
            <v>System Member Of</v>
          </cell>
          <cell r="O223" t="str">
            <v>Ambulatory Care</v>
          </cell>
          <cell r="P223" t="str">
            <v>Clinic</v>
          </cell>
          <cell r="R223" t="str">
            <v>L81A8W800</v>
          </cell>
          <cell r="S223" t="str">
            <v>1100003050770</v>
          </cell>
          <cell r="T223">
            <v>37135</v>
          </cell>
          <cell r="V223">
            <v>43000261</v>
          </cell>
          <cell r="W223">
            <v>374766</v>
          </cell>
          <cell r="X223">
            <v>15</v>
          </cell>
          <cell r="Y223" t="str">
            <v>Active</v>
          </cell>
          <cell r="AA223">
            <v>8279</v>
          </cell>
        </row>
        <row r="224">
          <cell r="A224">
            <v>8280</v>
          </cell>
          <cell r="B224" t="str">
            <v>Mercy Psychiatric Services / Des Moines / IA</v>
          </cell>
          <cell r="D224">
            <v>2</v>
          </cell>
          <cell r="E224" t="str">
            <v>Mercy Psychiatric Services (8280)</v>
          </cell>
          <cell r="F224" t="str">
            <v>Mercy Psychiatric Services</v>
          </cell>
          <cell r="G224" t="str">
            <v>Des Moines</v>
          </cell>
          <cell r="H224" t="str">
            <v>IA</v>
          </cell>
          <cell r="I224" t="str">
            <v>50310</v>
          </cell>
          <cell r="J224" t="str">
            <v>Des Moines, IA 50310</v>
          </cell>
          <cell r="K224" t="str">
            <v>1750 48th Ste. 2</v>
          </cell>
          <cell r="M224" t="str">
            <v>515-271-6300</v>
          </cell>
          <cell r="N224" t="str">
            <v>System Member Of</v>
          </cell>
          <cell r="O224" t="str">
            <v>Ambulatory Care</v>
          </cell>
          <cell r="P224" t="str">
            <v>Clinic</v>
          </cell>
          <cell r="R224" t="str">
            <v>G57B9BN00</v>
          </cell>
          <cell r="S224" t="str">
            <v>1100002950965</v>
          </cell>
          <cell r="T224">
            <v>37135</v>
          </cell>
          <cell r="V224">
            <v>43000261</v>
          </cell>
          <cell r="W224">
            <v>374766</v>
          </cell>
          <cell r="X224">
            <v>15</v>
          </cell>
          <cell r="Y224" t="str">
            <v>Active</v>
          </cell>
          <cell r="AA224">
            <v>8280</v>
          </cell>
        </row>
        <row r="225">
          <cell r="A225">
            <v>8281</v>
          </cell>
          <cell r="B225" t="str">
            <v>Valley View Village / Des Moines / IA</v>
          </cell>
          <cell r="D225">
            <v>2</v>
          </cell>
          <cell r="E225" t="str">
            <v>Valley View Village (8281)</v>
          </cell>
          <cell r="F225" t="str">
            <v>Valley View Village</v>
          </cell>
          <cell r="G225" t="str">
            <v>Des Moines</v>
          </cell>
          <cell r="H225" t="str">
            <v>IA</v>
          </cell>
          <cell r="I225" t="str">
            <v>50317</v>
          </cell>
          <cell r="J225" t="str">
            <v>Des Moines, IA 50317</v>
          </cell>
          <cell r="K225" t="str">
            <v>2571 Guthrie</v>
          </cell>
          <cell r="M225" t="str">
            <v>515-265-2571</v>
          </cell>
          <cell r="N225" t="str">
            <v>Affiliate Member Of</v>
          </cell>
          <cell r="O225" t="str">
            <v>Long Term Care</v>
          </cell>
          <cell r="P225" t="str">
            <v>Retirement Community</v>
          </cell>
          <cell r="R225" t="str">
            <v>19ON3J700</v>
          </cell>
          <cell r="S225" t="str">
            <v>1100005633919</v>
          </cell>
          <cell r="T225">
            <v>37438</v>
          </cell>
          <cell r="V225">
            <v>0</v>
          </cell>
          <cell r="W225">
            <v>0</v>
          </cell>
          <cell r="X225">
            <v>15</v>
          </cell>
          <cell r="Y225" t="str">
            <v>Inactive</v>
          </cell>
          <cell r="Z225">
            <v>38625</v>
          </cell>
        </row>
        <row r="226">
          <cell r="A226">
            <v>8298</v>
          </cell>
          <cell r="B226" t="str">
            <v>Mercy Indianola Detroit Medical Clinic / Indianola / IA</v>
          </cell>
          <cell r="D226">
            <v>2</v>
          </cell>
          <cell r="E226" t="str">
            <v>Mercy Indianola Detroit Medical Clinic (8298)</v>
          </cell>
          <cell r="F226" t="str">
            <v>Mercy Indianola Detroit Medical Clinic</v>
          </cell>
          <cell r="G226" t="str">
            <v>Indianola</v>
          </cell>
          <cell r="H226" t="str">
            <v>IA</v>
          </cell>
          <cell r="I226" t="str">
            <v>50125</v>
          </cell>
          <cell r="J226" t="str">
            <v>Indianola, IA 50125</v>
          </cell>
          <cell r="K226" t="str">
            <v>112 East Detroit</v>
          </cell>
          <cell r="M226" t="str">
            <v>515-961-5324</v>
          </cell>
          <cell r="N226" t="str">
            <v>System Member Of</v>
          </cell>
          <cell r="O226" t="str">
            <v>Ambulatory Care</v>
          </cell>
          <cell r="P226" t="str">
            <v>Clinic</v>
          </cell>
          <cell r="Q226" t="str">
            <v>BG6584595</v>
          </cell>
          <cell r="R226" t="str">
            <v>E5V695Y00</v>
          </cell>
          <cell r="S226" t="str">
            <v>1100002089603</v>
          </cell>
          <cell r="T226">
            <v>37135</v>
          </cell>
          <cell r="U226">
            <v>37257</v>
          </cell>
          <cell r="V226">
            <v>43000261</v>
          </cell>
          <cell r="W226">
            <v>374766</v>
          </cell>
          <cell r="X226">
            <v>15</v>
          </cell>
          <cell r="Y226" t="str">
            <v>Active</v>
          </cell>
          <cell r="AA226">
            <v>8298</v>
          </cell>
        </row>
        <row r="227">
          <cell r="A227">
            <v>8299</v>
          </cell>
          <cell r="B227" t="str">
            <v>Mercy Johnston Medical Clinic / Johnston / IA</v>
          </cell>
          <cell r="D227">
            <v>2</v>
          </cell>
          <cell r="E227" t="str">
            <v>Mercy Johnston Medical Clinic (8299)</v>
          </cell>
          <cell r="F227" t="str">
            <v>Mercy Johnston Medical Clinic</v>
          </cell>
          <cell r="G227" t="str">
            <v>Johnston</v>
          </cell>
          <cell r="H227" t="str">
            <v>IA</v>
          </cell>
          <cell r="I227" t="str">
            <v>50131</v>
          </cell>
          <cell r="J227" t="str">
            <v>Johnston, IA 50131</v>
          </cell>
          <cell r="K227" t="str">
            <v>5615 NW 86th Street</v>
          </cell>
          <cell r="M227" t="str">
            <v>515-643-6000</v>
          </cell>
          <cell r="N227" t="str">
            <v>System Member Of</v>
          </cell>
          <cell r="O227" t="str">
            <v>Ambulatory Care</v>
          </cell>
          <cell r="P227" t="str">
            <v>Clinic</v>
          </cell>
          <cell r="Q227" t="str">
            <v>AB8894811</v>
          </cell>
          <cell r="R227" t="str">
            <v>3LP2NRT00</v>
          </cell>
          <cell r="S227" t="str">
            <v>1100005518322</v>
          </cell>
          <cell r="T227">
            <v>37135</v>
          </cell>
          <cell r="U227">
            <v>37257</v>
          </cell>
          <cell r="V227">
            <v>43000261</v>
          </cell>
          <cell r="W227">
            <v>374766</v>
          </cell>
          <cell r="X227">
            <v>15</v>
          </cell>
          <cell r="Y227" t="str">
            <v>Active</v>
          </cell>
          <cell r="AA227">
            <v>8299</v>
          </cell>
        </row>
        <row r="228">
          <cell r="A228">
            <v>8303</v>
          </cell>
          <cell r="B228" t="str">
            <v>Decatur County Hospital / Leon / IA</v>
          </cell>
          <cell r="D228">
            <v>2</v>
          </cell>
          <cell r="E228" t="str">
            <v>Decatur County Hospital (8303)</v>
          </cell>
          <cell r="F228" t="str">
            <v>Decatur County Hospital</v>
          </cell>
          <cell r="G228" t="str">
            <v>Leon</v>
          </cell>
          <cell r="H228" t="str">
            <v>IA</v>
          </cell>
          <cell r="I228" t="str">
            <v>50144</v>
          </cell>
          <cell r="J228" t="str">
            <v>Leon, IA 50144</v>
          </cell>
          <cell r="K228" t="str">
            <v>1405 NW Church Street</v>
          </cell>
          <cell r="M228" t="str">
            <v>641-446-4871</v>
          </cell>
          <cell r="N228" t="str">
            <v>Affiliate Member Of</v>
          </cell>
          <cell r="O228" t="str">
            <v>Acute Care</v>
          </cell>
          <cell r="P228" t="str">
            <v>Hospital</v>
          </cell>
          <cell r="Q228" t="str">
            <v>AD4035932</v>
          </cell>
          <cell r="R228" t="str">
            <v>620870N00</v>
          </cell>
          <cell r="S228" t="str">
            <v>1100003501289</v>
          </cell>
          <cell r="T228">
            <v>37135</v>
          </cell>
          <cell r="U228">
            <v>37257</v>
          </cell>
          <cell r="V228">
            <v>43000261</v>
          </cell>
          <cell r="W228">
            <v>374766</v>
          </cell>
          <cell r="X228">
            <v>15</v>
          </cell>
          <cell r="Y228" t="str">
            <v>Active</v>
          </cell>
          <cell r="AA228">
            <v>8303</v>
          </cell>
        </row>
        <row r="229">
          <cell r="A229">
            <v>8354</v>
          </cell>
          <cell r="B229" t="str">
            <v>Mercy West Internal Medicine Clinic / Des Moines / IA</v>
          </cell>
          <cell r="D229">
            <v>2</v>
          </cell>
          <cell r="E229" t="str">
            <v>Mercy West Internal Medicine Clinic (8354)</v>
          </cell>
          <cell r="F229" t="str">
            <v>Mercy West Internal Medicine Clinic</v>
          </cell>
          <cell r="G229" t="str">
            <v>Des Moines</v>
          </cell>
          <cell r="H229" t="str">
            <v>IA</v>
          </cell>
          <cell r="I229" t="str">
            <v>50325</v>
          </cell>
          <cell r="J229" t="str">
            <v>Des Moines, IA 50325</v>
          </cell>
          <cell r="K229" t="str">
            <v>1601 NW 114th Street</v>
          </cell>
          <cell r="L229" t="str">
            <v>Suite 240</v>
          </cell>
          <cell r="M229" t="str">
            <v>515-222-7700</v>
          </cell>
          <cell r="N229" t="str">
            <v>System Member Of</v>
          </cell>
          <cell r="O229" t="str">
            <v>Ambulatory Care</v>
          </cell>
          <cell r="P229" t="str">
            <v>Clinic</v>
          </cell>
          <cell r="Q229" t="str">
            <v>BR4468852</v>
          </cell>
          <cell r="R229" t="str">
            <v>K2JGEGF00</v>
          </cell>
          <cell r="S229" t="str">
            <v>1100003648212</v>
          </cell>
          <cell r="T229">
            <v>37135</v>
          </cell>
          <cell r="U229">
            <v>37257</v>
          </cell>
          <cell r="V229">
            <v>43000261</v>
          </cell>
          <cell r="W229">
            <v>374766</v>
          </cell>
          <cell r="X229">
            <v>15</v>
          </cell>
          <cell r="Y229" t="str">
            <v>Active</v>
          </cell>
          <cell r="AA229">
            <v>8354</v>
          </cell>
        </row>
        <row r="230">
          <cell r="A230">
            <v>8366</v>
          </cell>
          <cell r="B230" t="str">
            <v>Mercy West Pediatric Clinic / Des Moines / IA</v>
          </cell>
          <cell r="D230">
            <v>2</v>
          </cell>
          <cell r="E230" t="str">
            <v>Mercy West Pediatric Clinic (8366)</v>
          </cell>
          <cell r="F230" t="str">
            <v>Mercy West Pediatric Clinic</v>
          </cell>
          <cell r="G230" t="str">
            <v>Des Moines</v>
          </cell>
          <cell r="H230" t="str">
            <v>IA</v>
          </cell>
          <cell r="I230" t="str">
            <v>50325</v>
          </cell>
          <cell r="J230" t="str">
            <v>Des Moines, IA 50325</v>
          </cell>
          <cell r="K230" t="str">
            <v>1601 NW 114th Street</v>
          </cell>
          <cell r="L230" t="str">
            <v>Suite 345</v>
          </cell>
          <cell r="M230" t="str">
            <v>515-222-7337</v>
          </cell>
          <cell r="N230" t="str">
            <v>System Member Of</v>
          </cell>
          <cell r="O230" t="str">
            <v>Ambulatory Care</v>
          </cell>
          <cell r="P230" t="str">
            <v>Clinic</v>
          </cell>
          <cell r="Q230" t="str">
            <v>BC1609265</v>
          </cell>
          <cell r="R230" t="str">
            <v>HK5AQ9F00</v>
          </cell>
          <cell r="S230" t="str">
            <v>1100003844102</v>
          </cell>
          <cell r="T230">
            <v>37135</v>
          </cell>
          <cell r="U230">
            <v>37257</v>
          </cell>
          <cell r="V230">
            <v>43000261</v>
          </cell>
          <cell r="W230">
            <v>374766</v>
          </cell>
          <cell r="X230">
            <v>15</v>
          </cell>
          <cell r="Y230" t="str">
            <v>Active</v>
          </cell>
          <cell r="AA230">
            <v>8366</v>
          </cell>
        </row>
        <row r="231">
          <cell r="A231">
            <v>8367</v>
          </cell>
          <cell r="B231" t="str">
            <v>Mercy Ear, Nose and Throat Clinic / Des Moines / IA</v>
          </cell>
          <cell r="D231">
            <v>2</v>
          </cell>
          <cell r="E231" t="str">
            <v>Mercy Ear, Nose and Throat Clinic (8367)</v>
          </cell>
          <cell r="F231" t="str">
            <v>Mercy Ear, Nose and Throat Clinic</v>
          </cell>
          <cell r="G231" t="str">
            <v>Des Moines</v>
          </cell>
          <cell r="H231" t="str">
            <v>IA</v>
          </cell>
          <cell r="I231" t="str">
            <v>50325</v>
          </cell>
          <cell r="J231" t="str">
            <v>Des Moines, IA 50325</v>
          </cell>
          <cell r="K231" t="str">
            <v>1601 NW 114th Street</v>
          </cell>
          <cell r="L231" t="str">
            <v>Suite 240</v>
          </cell>
          <cell r="M231" t="str">
            <v>515-222-7761</v>
          </cell>
          <cell r="N231" t="str">
            <v>System Member Of</v>
          </cell>
          <cell r="O231" t="str">
            <v>Ambulatory Care</v>
          </cell>
          <cell r="P231" t="str">
            <v>Clinic</v>
          </cell>
          <cell r="Q231" t="str">
            <v>BG1039127</v>
          </cell>
          <cell r="R231" t="str">
            <v>31QTWN600</v>
          </cell>
          <cell r="S231" t="str">
            <v>1100003529429</v>
          </cell>
          <cell r="T231">
            <v>37135</v>
          </cell>
          <cell r="U231">
            <v>37257</v>
          </cell>
          <cell r="V231">
            <v>43000261</v>
          </cell>
          <cell r="W231">
            <v>374766</v>
          </cell>
          <cell r="X231">
            <v>15</v>
          </cell>
          <cell r="Y231" t="str">
            <v>Active</v>
          </cell>
          <cell r="AA231">
            <v>8367</v>
          </cell>
        </row>
        <row r="232">
          <cell r="A232">
            <v>8391</v>
          </cell>
          <cell r="B232" t="str">
            <v>Mercy Medical Center - Centerville / Centerville / IA</v>
          </cell>
          <cell r="D232">
            <v>2</v>
          </cell>
          <cell r="E232" t="str">
            <v>Mercy Medical Center - Centerville (8391)</v>
          </cell>
          <cell r="F232" t="str">
            <v>Mercy Medical Center - Centerville</v>
          </cell>
          <cell r="G232" t="str">
            <v>Centerville</v>
          </cell>
          <cell r="H232" t="str">
            <v>IA</v>
          </cell>
          <cell r="I232" t="str">
            <v>52544-9803</v>
          </cell>
          <cell r="J232" t="str">
            <v>Centerville, IA 52544-9803</v>
          </cell>
          <cell r="K232" t="str">
            <v>One St. Joseph Drive</v>
          </cell>
          <cell r="M232" t="str">
            <v>641-437-4111</v>
          </cell>
          <cell r="N232" t="str">
            <v>System Member Of</v>
          </cell>
          <cell r="O232" t="str">
            <v>Acute Care</v>
          </cell>
          <cell r="P232" t="str">
            <v>Hospital</v>
          </cell>
          <cell r="Q232" t="str">
            <v>AS4037479</v>
          </cell>
          <cell r="R232" t="str">
            <v>620180H00</v>
          </cell>
          <cell r="S232" t="str">
            <v>1100002351458</v>
          </cell>
          <cell r="T232">
            <v>37135</v>
          </cell>
          <cell r="U232">
            <v>37257</v>
          </cell>
          <cell r="V232">
            <v>43000261</v>
          </cell>
          <cell r="W232">
            <v>374766</v>
          </cell>
          <cell r="X232">
            <v>15</v>
          </cell>
          <cell r="Y232" t="str">
            <v>Active</v>
          </cell>
          <cell r="AA232">
            <v>8391</v>
          </cell>
        </row>
        <row r="233">
          <cell r="A233">
            <v>8441</v>
          </cell>
          <cell r="B233" t="str">
            <v>Franciscan Health System Care Center at Tacoma / Tacoma / WA</v>
          </cell>
          <cell r="D233">
            <v>0</v>
          </cell>
          <cell r="E233" t="str">
            <v>Franciscan Health System Care Center at Tacoma (8441)</v>
          </cell>
          <cell r="F233" t="str">
            <v>Franciscan Health System Care Center at Tacoma</v>
          </cell>
          <cell r="G233" t="str">
            <v>Tacoma</v>
          </cell>
          <cell r="H233" t="str">
            <v>WA</v>
          </cell>
          <cell r="I233" t="str">
            <v>98408</v>
          </cell>
          <cell r="J233" t="str">
            <v>Tacoma, WA 98408</v>
          </cell>
          <cell r="K233" t="str">
            <v>6220 South Alaska</v>
          </cell>
          <cell r="M233" t="str">
            <v>253-476-5300</v>
          </cell>
          <cell r="N233" t="str">
            <v>System Member Of</v>
          </cell>
          <cell r="O233" t="str">
            <v>Long Term Care</v>
          </cell>
          <cell r="P233" t="str">
            <v>Nursing Home w/o Pharmacy</v>
          </cell>
          <cell r="R233" t="str">
            <v>9TNL7EV00</v>
          </cell>
          <cell r="S233" t="str">
            <v>1100005542280</v>
          </cell>
          <cell r="T233">
            <v>37073</v>
          </cell>
          <cell r="V233">
            <v>0</v>
          </cell>
          <cell r="W233">
            <v>0</v>
          </cell>
          <cell r="X233">
            <v>67</v>
          </cell>
          <cell r="Y233" t="str">
            <v>Inactive</v>
          </cell>
          <cell r="Z233">
            <v>38929</v>
          </cell>
          <cell r="AA233">
            <v>8441</v>
          </cell>
        </row>
        <row r="234">
          <cell r="A234">
            <v>8537</v>
          </cell>
          <cell r="B234" t="str">
            <v>Mercy Outpatient Pharmacy / Des Moines / IA</v>
          </cell>
          <cell r="D234">
            <v>2</v>
          </cell>
          <cell r="E234" t="str">
            <v>Mercy Outpatient Pharmacy (8537)</v>
          </cell>
          <cell r="F234" t="str">
            <v>Mercy Outpatient Pharmacy</v>
          </cell>
          <cell r="G234" t="str">
            <v>Des Moines</v>
          </cell>
          <cell r="H234" t="str">
            <v>IA</v>
          </cell>
          <cell r="I234" t="str">
            <v>50314-3101</v>
          </cell>
          <cell r="J234" t="str">
            <v>Des Moines, IA 50314-3101</v>
          </cell>
          <cell r="K234" t="str">
            <v>1111 6th Avenue, West Building</v>
          </cell>
          <cell r="L234" t="str">
            <v>Suite 400</v>
          </cell>
          <cell r="M234" t="str">
            <v>515-643-4429</v>
          </cell>
          <cell r="N234" t="str">
            <v>System Member Of</v>
          </cell>
          <cell r="O234" t="str">
            <v>Retail</v>
          </cell>
          <cell r="P234" t="str">
            <v>Hospital Outpatient Retail Pharmacy</v>
          </cell>
          <cell r="R234" t="str">
            <v>K7QL2BF00</v>
          </cell>
          <cell r="S234" t="str">
            <v>1100002865948</v>
          </cell>
          <cell r="T234">
            <v>37135</v>
          </cell>
          <cell r="V234">
            <v>43000261</v>
          </cell>
          <cell r="W234">
            <v>374766</v>
          </cell>
          <cell r="X234">
            <v>15</v>
          </cell>
          <cell r="Y234" t="str">
            <v>Active</v>
          </cell>
          <cell r="AA234">
            <v>8537</v>
          </cell>
        </row>
        <row r="235">
          <cell r="A235">
            <v>8541</v>
          </cell>
          <cell r="B235" t="str">
            <v>Concentra Medical Center / Urbandale / IA</v>
          </cell>
          <cell r="D235">
            <v>2</v>
          </cell>
          <cell r="E235" t="str">
            <v>Concentra Medical Center (8541)</v>
          </cell>
          <cell r="F235" t="str">
            <v>Concentra Medical Center</v>
          </cell>
          <cell r="G235" t="str">
            <v>Urbandale</v>
          </cell>
          <cell r="H235" t="str">
            <v>IA</v>
          </cell>
          <cell r="I235" t="str">
            <v>50322</v>
          </cell>
          <cell r="J235" t="str">
            <v>Urbandale, IA 50322</v>
          </cell>
          <cell r="K235" t="str">
            <v>11144 Aurora</v>
          </cell>
          <cell r="M235" t="str">
            <v>515-278-6868</v>
          </cell>
          <cell r="N235" t="str">
            <v>Affiliate Member Of</v>
          </cell>
          <cell r="O235" t="str">
            <v>Ambulatory Care</v>
          </cell>
          <cell r="P235" t="str">
            <v>Clinic</v>
          </cell>
          <cell r="R235" t="str">
            <v>26CLHPB00</v>
          </cell>
          <cell r="S235" t="str">
            <v>1100002011673</v>
          </cell>
          <cell r="T235">
            <v>37438</v>
          </cell>
          <cell r="V235">
            <v>0</v>
          </cell>
          <cell r="W235">
            <v>0</v>
          </cell>
          <cell r="X235">
            <v>15</v>
          </cell>
          <cell r="Y235" t="str">
            <v>Inactive</v>
          </cell>
          <cell r="Z235">
            <v>38625</v>
          </cell>
        </row>
        <row r="236">
          <cell r="A236">
            <v>8564</v>
          </cell>
          <cell r="B236" t="str">
            <v>Mercy Outpatient Pharmacy - Hospital / Des Moines / IA</v>
          </cell>
          <cell r="D236">
            <v>2</v>
          </cell>
          <cell r="E236" t="str">
            <v>Mercy Outpatient Pharmacy - Hospital (8564)</v>
          </cell>
          <cell r="F236" t="str">
            <v>Mercy Outpatient Pharmacy - Hospital</v>
          </cell>
          <cell r="G236" t="str">
            <v>Des Moines</v>
          </cell>
          <cell r="H236" t="str">
            <v>IA</v>
          </cell>
          <cell r="I236" t="str">
            <v>50314-3101</v>
          </cell>
          <cell r="J236" t="str">
            <v>Des Moines, IA 50314-3101</v>
          </cell>
          <cell r="K236" t="str">
            <v>1111 6th Ave.</v>
          </cell>
          <cell r="M236" t="str">
            <v>515-247-3280</v>
          </cell>
          <cell r="N236" t="str">
            <v>System Member Of</v>
          </cell>
          <cell r="O236" t="str">
            <v>Retail</v>
          </cell>
          <cell r="P236" t="str">
            <v>Hospital Outpatient Retail Pharmacy</v>
          </cell>
          <cell r="Q236" t="str">
            <v>AM2449963</v>
          </cell>
          <cell r="R236" t="str">
            <v>620450HF2</v>
          </cell>
          <cell r="S236" t="str">
            <v>1100005234512</v>
          </cell>
          <cell r="T236">
            <v>37135</v>
          </cell>
          <cell r="U236">
            <v>38596</v>
          </cell>
          <cell r="V236">
            <v>43000261</v>
          </cell>
          <cell r="W236">
            <v>374766</v>
          </cell>
          <cell r="X236">
            <v>15</v>
          </cell>
          <cell r="Y236" t="str">
            <v>Active</v>
          </cell>
          <cell r="AA236">
            <v>8564</v>
          </cell>
        </row>
        <row r="237">
          <cell r="A237">
            <v>8566</v>
          </cell>
          <cell r="B237" t="str">
            <v>Mercy Franklin Apothocary Clinic / Des Moines / IA</v>
          </cell>
          <cell r="D237">
            <v>2</v>
          </cell>
          <cell r="E237" t="str">
            <v>Mercy Franklin Apothocary Clinic (8566)</v>
          </cell>
          <cell r="F237" t="str">
            <v>Mercy Franklin Apothocary Clinic</v>
          </cell>
          <cell r="G237" t="str">
            <v>Des Moines</v>
          </cell>
          <cell r="H237" t="str">
            <v>IA</v>
          </cell>
          <cell r="I237" t="str">
            <v>50310-1948</v>
          </cell>
          <cell r="J237" t="str">
            <v>Des Moines, IA 50310-1948</v>
          </cell>
          <cell r="K237" t="str">
            <v>1750 48th St.</v>
          </cell>
          <cell r="L237" t="str">
            <v>Suite 4</v>
          </cell>
          <cell r="M237" t="str">
            <v>515-271-6462</v>
          </cell>
          <cell r="N237" t="str">
            <v>System Member Of</v>
          </cell>
          <cell r="O237" t="str">
            <v>Ambulatory Care</v>
          </cell>
          <cell r="P237" t="str">
            <v>Clinic</v>
          </cell>
          <cell r="R237" t="str">
            <v>J8KP7MTF1</v>
          </cell>
          <cell r="S237" t="str">
            <v>1100004533722</v>
          </cell>
          <cell r="T237">
            <v>37438</v>
          </cell>
          <cell r="V237">
            <v>0</v>
          </cell>
          <cell r="W237">
            <v>0</v>
          </cell>
          <cell r="X237">
            <v>15</v>
          </cell>
          <cell r="Y237" t="str">
            <v>Inactive</v>
          </cell>
          <cell r="Z237">
            <v>38686</v>
          </cell>
        </row>
        <row r="238">
          <cell r="A238">
            <v>8567</v>
          </cell>
          <cell r="B238" t="str">
            <v>Mercy Franklin Center / Des Moines / IA</v>
          </cell>
          <cell r="D238">
            <v>2</v>
          </cell>
          <cell r="E238" t="str">
            <v>Mercy Franklin Center (8567)</v>
          </cell>
          <cell r="F238" t="str">
            <v>Mercy Franklin Center</v>
          </cell>
          <cell r="G238" t="str">
            <v>Des Moines</v>
          </cell>
          <cell r="H238" t="str">
            <v>IA</v>
          </cell>
          <cell r="I238" t="str">
            <v>50310-1948</v>
          </cell>
          <cell r="J238" t="str">
            <v>Des Moines, IA 50310-1948</v>
          </cell>
          <cell r="K238" t="str">
            <v>1750 48th St.</v>
          </cell>
          <cell r="M238" t="str">
            <v>515-271-6466</v>
          </cell>
          <cell r="N238" t="str">
            <v>System Member Of</v>
          </cell>
          <cell r="O238" t="str">
            <v>Acute Care</v>
          </cell>
          <cell r="P238" t="str">
            <v>Hospital</v>
          </cell>
          <cell r="Q238" t="str">
            <v>BM3907005</v>
          </cell>
          <cell r="R238" t="str">
            <v>620410D00</v>
          </cell>
          <cell r="S238" t="str">
            <v>1100004619853</v>
          </cell>
          <cell r="T238">
            <v>37135</v>
          </cell>
          <cell r="U238">
            <v>37257</v>
          </cell>
          <cell r="V238">
            <v>43000261</v>
          </cell>
          <cell r="W238">
            <v>374766</v>
          </cell>
          <cell r="X238">
            <v>15</v>
          </cell>
          <cell r="Y238" t="str">
            <v>Active</v>
          </cell>
          <cell r="AA238">
            <v>8567</v>
          </cell>
        </row>
        <row r="239">
          <cell r="A239">
            <v>8568</v>
          </cell>
          <cell r="B239" t="str">
            <v>Mercy In-Patient Pharmacy / Des Moines / IA</v>
          </cell>
          <cell r="D239">
            <v>2</v>
          </cell>
          <cell r="E239" t="str">
            <v>Mercy In-Patient Pharmacy (8568)</v>
          </cell>
          <cell r="F239" t="str">
            <v>Mercy In-Patient Pharmacy</v>
          </cell>
          <cell r="G239" t="str">
            <v>Des Moines</v>
          </cell>
          <cell r="H239" t="str">
            <v>IA</v>
          </cell>
          <cell r="I239" t="str">
            <v>50310-1948</v>
          </cell>
          <cell r="J239" t="str">
            <v>Des Moines, IA 50310-1948</v>
          </cell>
          <cell r="K239" t="str">
            <v>1750 48th St.</v>
          </cell>
          <cell r="L239" t="str">
            <v>Suite 1</v>
          </cell>
          <cell r="M239" t="str">
            <v>515-271-6466</v>
          </cell>
          <cell r="N239" t="str">
            <v>System Member Of</v>
          </cell>
          <cell r="O239" t="str">
            <v>Acute Care</v>
          </cell>
          <cell r="P239" t="str">
            <v>Hospital Outpatient Pharmacy (Closed-Door)</v>
          </cell>
          <cell r="S239" t="str">
            <v>1100004710802</v>
          </cell>
          <cell r="T239">
            <v>37135</v>
          </cell>
          <cell r="V239">
            <v>43000261</v>
          </cell>
          <cell r="W239">
            <v>374766</v>
          </cell>
          <cell r="X239">
            <v>15</v>
          </cell>
          <cell r="Y239" t="str">
            <v>Active</v>
          </cell>
          <cell r="AA239">
            <v>8568</v>
          </cell>
        </row>
        <row r="240">
          <cell r="A240">
            <v>8642</v>
          </cell>
          <cell r="B240" t="str">
            <v>Mercy In-patient Pharmacy / Des Moines / IA</v>
          </cell>
          <cell r="D240">
            <v>2</v>
          </cell>
          <cell r="E240" t="str">
            <v>Mercy In-patient Pharmacy (8642)</v>
          </cell>
          <cell r="F240" t="str">
            <v>Mercy In-patient Pharmacy</v>
          </cell>
          <cell r="G240" t="str">
            <v>Des Moines</v>
          </cell>
          <cell r="H240" t="str">
            <v>IA</v>
          </cell>
          <cell r="I240" t="str">
            <v>50314-3101</v>
          </cell>
          <cell r="J240" t="str">
            <v>Des Moines, IA 50314-3101</v>
          </cell>
          <cell r="K240" t="str">
            <v>1111 6th Avenue</v>
          </cell>
          <cell r="M240" t="str">
            <v>515-247-3280</v>
          </cell>
          <cell r="N240" t="str">
            <v>System Member Of</v>
          </cell>
          <cell r="O240" t="str">
            <v>Acute Care</v>
          </cell>
          <cell r="P240" t="str">
            <v>Hospital Outpatient Pharmacy (Closed-Door)</v>
          </cell>
          <cell r="R240" t="str">
            <v>620450HF0</v>
          </cell>
          <cell r="S240" t="str">
            <v>1100002737986</v>
          </cell>
          <cell r="T240">
            <v>37135</v>
          </cell>
          <cell r="V240">
            <v>43000261</v>
          </cell>
          <cell r="W240">
            <v>374766</v>
          </cell>
          <cell r="X240">
            <v>15</v>
          </cell>
          <cell r="Y240" t="str">
            <v>Active</v>
          </cell>
          <cell r="AA240">
            <v>8642</v>
          </cell>
        </row>
        <row r="241">
          <cell r="A241">
            <v>8647</v>
          </cell>
          <cell r="B241" t="str">
            <v>Franciscan Pharmacy Federal Way / Federal Way / WA</v>
          </cell>
          <cell r="D241">
            <v>3</v>
          </cell>
          <cell r="E241" t="str">
            <v>Franciscan Pharmacy Federal Way (8647)</v>
          </cell>
          <cell r="F241" t="str">
            <v>Franciscan Pharmacy Federal Way</v>
          </cell>
          <cell r="G241" t="str">
            <v>Federal Way</v>
          </cell>
          <cell r="H241" t="str">
            <v>WA</v>
          </cell>
          <cell r="I241" t="str">
            <v>98003</v>
          </cell>
          <cell r="J241" t="str">
            <v>Federal Way, WA 98003</v>
          </cell>
          <cell r="K241" t="str">
            <v>34515 9th Ave. S</v>
          </cell>
          <cell r="M241" t="str">
            <v>253-942-4040</v>
          </cell>
          <cell r="N241" t="str">
            <v>System Member Of</v>
          </cell>
          <cell r="O241" t="str">
            <v>Retail</v>
          </cell>
          <cell r="P241" t="str">
            <v>Hospital Outpatient Retail Pharmacy</v>
          </cell>
          <cell r="Q241" t="str">
            <v>BF5692529</v>
          </cell>
          <cell r="R241" t="str">
            <v>KENC0YV00</v>
          </cell>
          <cell r="S241" t="str">
            <v>1100005872059</v>
          </cell>
          <cell r="T241">
            <v>37073</v>
          </cell>
          <cell r="U241">
            <v>37257</v>
          </cell>
          <cell r="V241">
            <v>43000261</v>
          </cell>
          <cell r="W241">
            <v>1502846</v>
          </cell>
          <cell r="X241">
            <v>63</v>
          </cell>
          <cell r="Y241" t="str">
            <v>Active</v>
          </cell>
          <cell r="AA241">
            <v>8647</v>
          </cell>
        </row>
        <row r="242">
          <cell r="A242">
            <v>8648</v>
          </cell>
          <cell r="B242" t="str">
            <v>Franciscan Pharmacy Tacoma South / Tacoma / WA</v>
          </cell>
          <cell r="D242">
            <v>3</v>
          </cell>
          <cell r="E242" t="str">
            <v>Franciscan Pharmacy Tacoma South (8648)</v>
          </cell>
          <cell r="F242" t="str">
            <v>Franciscan Pharmacy Tacoma South</v>
          </cell>
          <cell r="G242" t="str">
            <v>Tacoma</v>
          </cell>
          <cell r="H242" t="str">
            <v>WA</v>
          </cell>
          <cell r="I242" t="str">
            <v>98444</v>
          </cell>
          <cell r="J242" t="str">
            <v>Tacoma, WA 98444</v>
          </cell>
          <cell r="K242" t="str">
            <v>2111 South 90th Street</v>
          </cell>
          <cell r="M242" t="str">
            <v>253-535-5615</v>
          </cell>
          <cell r="N242" t="str">
            <v>System Member Of</v>
          </cell>
          <cell r="O242" t="str">
            <v>Retail</v>
          </cell>
          <cell r="P242" t="str">
            <v>Free-standing Outpatient Retail Pharmacy</v>
          </cell>
          <cell r="Q242" t="str">
            <v>BF4644907</v>
          </cell>
          <cell r="R242" t="str">
            <v>HGKJK2M00</v>
          </cell>
          <cell r="S242" t="str">
            <v>1100005756861</v>
          </cell>
          <cell r="T242">
            <v>37073</v>
          </cell>
          <cell r="U242">
            <v>37257</v>
          </cell>
          <cell r="V242">
            <v>43000261</v>
          </cell>
          <cell r="W242">
            <v>960546</v>
          </cell>
          <cell r="X242">
            <v>64</v>
          </cell>
          <cell r="Y242" t="str">
            <v>Active</v>
          </cell>
          <cell r="AA242">
            <v>8648</v>
          </cell>
        </row>
        <row r="243">
          <cell r="A243">
            <v>8649</v>
          </cell>
          <cell r="B243" t="str">
            <v>Century Plaza Pharmacy / Tacoma / WA</v>
          </cell>
          <cell r="D243">
            <v>3</v>
          </cell>
          <cell r="E243" t="str">
            <v>Century Plaza Pharmacy (8649)</v>
          </cell>
          <cell r="F243" t="str">
            <v>Century Plaza Pharmacy</v>
          </cell>
          <cell r="G243" t="str">
            <v>Tacoma</v>
          </cell>
          <cell r="H243" t="str">
            <v>WA</v>
          </cell>
          <cell r="I243" t="str">
            <v>98405</v>
          </cell>
          <cell r="J243" t="str">
            <v>Tacoma, WA 98405</v>
          </cell>
          <cell r="K243" t="str">
            <v>1708 South Yakima</v>
          </cell>
          <cell r="M243" t="str">
            <v>253-426-6920</v>
          </cell>
          <cell r="N243" t="str">
            <v>Affiliate Member Of</v>
          </cell>
          <cell r="O243" t="str">
            <v>Retail</v>
          </cell>
          <cell r="P243" t="str">
            <v>Free-standing Outpatient Retail Pharmacy</v>
          </cell>
          <cell r="Q243" t="str">
            <v>BS2765090</v>
          </cell>
          <cell r="R243" t="str">
            <v>479LI2PF0</v>
          </cell>
          <cell r="S243" t="str">
            <v>1100003706554</v>
          </cell>
          <cell r="T243">
            <v>37073</v>
          </cell>
          <cell r="U243">
            <v>37257</v>
          </cell>
          <cell r="V243">
            <v>43000261</v>
          </cell>
          <cell r="W243">
            <v>960546</v>
          </cell>
          <cell r="X243">
            <v>64</v>
          </cell>
          <cell r="Y243" t="str">
            <v>Active</v>
          </cell>
          <cell r="AA243">
            <v>8649</v>
          </cell>
        </row>
        <row r="244">
          <cell r="A244">
            <v>8658</v>
          </cell>
          <cell r="B244" t="str">
            <v>Apothecare Littleton Pharmacy / Littleton / CO</v>
          </cell>
          <cell r="D244">
            <v>5</v>
          </cell>
          <cell r="E244" t="str">
            <v>Apothecare Littleton Pharmacy (8658)</v>
          </cell>
          <cell r="F244" t="str">
            <v>Apothecare Littleton Pharmacy</v>
          </cell>
          <cell r="G244" t="str">
            <v>Littleton</v>
          </cell>
          <cell r="H244" t="str">
            <v>CO</v>
          </cell>
          <cell r="I244" t="str">
            <v>80122</v>
          </cell>
          <cell r="J244" t="str">
            <v>Littleton, CO 80122</v>
          </cell>
          <cell r="K244" t="str">
            <v>7780 S. Broadway</v>
          </cell>
          <cell r="L244" t="str">
            <v>Suite 190</v>
          </cell>
          <cell r="M244" t="str">
            <v>303-738-2662</v>
          </cell>
          <cell r="N244" t="str">
            <v>Affiliate Member Of</v>
          </cell>
          <cell r="O244" t="str">
            <v>Retail</v>
          </cell>
          <cell r="P244" t="str">
            <v>Hospital Outpatient Retail Pharmacy</v>
          </cell>
          <cell r="Q244" t="str">
            <v>BA4666725</v>
          </cell>
          <cell r="R244" t="str">
            <v>D6T73E000</v>
          </cell>
          <cell r="S244" t="str">
            <v>1100002505707</v>
          </cell>
          <cell r="T244">
            <v>37073</v>
          </cell>
          <cell r="U244">
            <v>37257</v>
          </cell>
          <cell r="V244">
            <v>0</v>
          </cell>
          <cell r="W244">
            <v>0</v>
          </cell>
          <cell r="X244">
            <v>4</v>
          </cell>
          <cell r="Y244" t="str">
            <v>Inactive</v>
          </cell>
          <cell r="Z244">
            <v>39387</v>
          </cell>
          <cell r="AA244">
            <v>8658</v>
          </cell>
        </row>
        <row r="245">
          <cell r="A245">
            <v>8659</v>
          </cell>
          <cell r="B245" t="str">
            <v>Apothecare Porter Pharmacy / Denver / CO</v>
          </cell>
          <cell r="D245">
            <v>5</v>
          </cell>
          <cell r="E245" t="str">
            <v>Apothecare Porter Pharmacy (8659)</v>
          </cell>
          <cell r="F245" t="str">
            <v>Apothecare Porter Pharmacy</v>
          </cell>
          <cell r="G245" t="str">
            <v>Denver</v>
          </cell>
          <cell r="H245" t="str">
            <v>CO</v>
          </cell>
          <cell r="I245" t="str">
            <v>80210</v>
          </cell>
          <cell r="J245" t="str">
            <v>Denver, CO 80210</v>
          </cell>
          <cell r="K245" t="str">
            <v>2535 S. Downing Street</v>
          </cell>
          <cell r="L245" t="str">
            <v>Suite G10</v>
          </cell>
          <cell r="M245" t="str">
            <v>303-778-2427</v>
          </cell>
          <cell r="N245" t="str">
            <v>Affiliate Member Of</v>
          </cell>
          <cell r="O245" t="str">
            <v>Retail</v>
          </cell>
          <cell r="P245" t="str">
            <v>Hospital Outpatient Retail Pharmacy</v>
          </cell>
          <cell r="Q245" t="str">
            <v>BA3702582</v>
          </cell>
          <cell r="R245" t="str">
            <v>NEHVUEL00</v>
          </cell>
          <cell r="S245" t="str">
            <v>1100002185114</v>
          </cell>
          <cell r="T245">
            <v>37073</v>
          </cell>
          <cell r="U245">
            <v>37257</v>
          </cell>
          <cell r="V245">
            <v>43000261</v>
          </cell>
          <cell r="W245">
            <v>102381</v>
          </cell>
          <cell r="X245">
            <v>4</v>
          </cell>
          <cell r="Y245" t="str">
            <v>Active</v>
          </cell>
          <cell r="AA245">
            <v>8659</v>
          </cell>
        </row>
        <row r="246">
          <cell r="A246">
            <v>8742</v>
          </cell>
          <cell r="B246" t="str">
            <v>Bluegrass Regional Imaging / Lexington / KY</v>
          </cell>
          <cell r="D246">
            <v>1</v>
          </cell>
          <cell r="E246" t="str">
            <v>Bluegrass Regional Imaging (8742)</v>
          </cell>
          <cell r="F246" t="str">
            <v>Bluegrass Regional Imaging</v>
          </cell>
          <cell r="G246" t="str">
            <v>Lexington</v>
          </cell>
          <cell r="H246" t="str">
            <v>KY</v>
          </cell>
          <cell r="I246" t="str">
            <v>40504</v>
          </cell>
          <cell r="J246" t="str">
            <v>Lexington, KY 40504</v>
          </cell>
          <cell r="K246" t="str">
            <v>701 Bob-O-Link Dr,  Suite 245</v>
          </cell>
          <cell r="M246" t="str">
            <v>859-267-2157</v>
          </cell>
          <cell r="N246" t="str">
            <v>Affiliate Member Of</v>
          </cell>
          <cell r="O246" t="str">
            <v>Ambulatory Care</v>
          </cell>
          <cell r="P246" t="str">
            <v>Diagnostic Imaging Center</v>
          </cell>
          <cell r="R246" t="str">
            <v>1JXCY9000</v>
          </cell>
          <cell r="S246" t="str">
            <v>1100003277221</v>
          </cell>
          <cell r="T246">
            <v>37438</v>
          </cell>
          <cell r="V246">
            <v>43000261</v>
          </cell>
          <cell r="W246">
            <v>379209</v>
          </cell>
          <cell r="X246">
            <v>26</v>
          </cell>
          <cell r="Y246" t="str">
            <v>Active</v>
          </cell>
          <cell r="AA246">
            <v>8742</v>
          </cell>
        </row>
        <row r="247">
          <cell r="A247">
            <v>8785</v>
          </cell>
          <cell r="B247" t="str">
            <v>St. Catherine Home Health Store / Garden City / KS</v>
          </cell>
          <cell r="D247">
            <v>2</v>
          </cell>
          <cell r="E247" t="str">
            <v>St. Catherine Home Health Store (8785)</v>
          </cell>
          <cell r="F247" t="str">
            <v>St. Catherine Home Health Store</v>
          </cell>
          <cell r="G247" t="str">
            <v>Garden City</v>
          </cell>
          <cell r="H247" t="str">
            <v>KS</v>
          </cell>
          <cell r="I247" t="str">
            <v>67846</v>
          </cell>
          <cell r="J247" t="str">
            <v>Garden City, KS 67846</v>
          </cell>
          <cell r="K247" t="str">
            <v xml:space="preserve">601 N. Main </v>
          </cell>
          <cell r="M247" t="str">
            <v>620-272-2660</v>
          </cell>
          <cell r="N247" t="str">
            <v>System Member Of</v>
          </cell>
          <cell r="O247" t="str">
            <v>Retail</v>
          </cell>
          <cell r="P247" t="str">
            <v>Durable Medical Equipment Dealer (DME)</v>
          </cell>
          <cell r="R247" t="str">
            <v>F49KYFP00</v>
          </cell>
          <cell r="S247" t="str">
            <v>1100003714320</v>
          </cell>
          <cell r="T247">
            <v>37926</v>
          </cell>
          <cell r="V247">
            <v>43000261</v>
          </cell>
          <cell r="W247">
            <v>374774</v>
          </cell>
          <cell r="X247">
            <v>19</v>
          </cell>
          <cell r="Y247" t="str">
            <v>Active</v>
          </cell>
          <cell r="AA247">
            <v>8785</v>
          </cell>
        </row>
        <row r="248">
          <cell r="A248">
            <v>8811</v>
          </cell>
          <cell r="B248" t="str">
            <v>Summit Surgery Center - Birthplace at Summit / Frisco / CO</v>
          </cell>
          <cell r="D248">
            <v>0</v>
          </cell>
          <cell r="E248" t="str">
            <v>Summit Surgery Center - Birthplace at Summit (8811)</v>
          </cell>
          <cell r="F248" t="str">
            <v>Summit Surgery Center - Birthplace at Summit</v>
          </cell>
          <cell r="G248" t="str">
            <v>Frisco</v>
          </cell>
          <cell r="H248" t="str">
            <v>CO</v>
          </cell>
          <cell r="I248" t="str">
            <v>80443</v>
          </cell>
          <cell r="J248" t="str">
            <v>Frisco, CO 80443</v>
          </cell>
          <cell r="K248" t="str">
            <v>Highway 9 at School Road</v>
          </cell>
          <cell r="L248" t="str">
            <v>P.O. Box 4460</v>
          </cell>
          <cell r="M248" t="str">
            <v>970-668-3300</v>
          </cell>
          <cell r="N248" t="str">
            <v>Affiliate Member Of</v>
          </cell>
          <cell r="O248" t="str">
            <v>Acute Care</v>
          </cell>
          <cell r="P248" t="str">
            <v>Surgery Center</v>
          </cell>
          <cell r="Q248" t="str">
            <v>BS3937870</v>
          </cell>
          <cell r="R248" t="str">
            <v>8AXFYC400</v>
          </cell>
          <cell r="S248" t="str">
            <v>1100002273507</v>
          </cell>
          <cell r="T248">
            <v>37347</v>
          </cell>
          <cell r="V248">
            <v>0</v>
          </cell>
          <cell r="W248">
            <v>0</v>
          </cell>
          <cell r="X248">
            <v>4</v>
          </cell>
          <cell r="Y248" t="str">
            <v>Inactive</v>
          </cell>
          <cell r="Z248">
            <v>38898</v>
          </cell>
          <cell r="AA248">
            <v>8811</v>
          </cell>
        </row>
        <row r="249">
          <cell r="A249">
            <v>8853</v>
          </cell>
          <cell r="B249" t="str">
            <v>Continuing Care Hospital / Lexington / KY</v>
          </cell>
          <cell r="D249">
            <v>1</v>
          </cell>
          <cell r="E249" t="str">
            <v>Continuing Care Hospital (8853)</v>
          </cell>
          <cell r="F249" t="str">
            <v>Continuing Care Hospital</v>
          </cell>
          <cell r="G249" t="str">
            <v>Lexington</v>
          </cell>
          <cell r="H249" t="str">
            <v>KY</v>
          </cell>
          <cell r="I249" t="str">
            <v>40509</v>
          </cell>
          <cell r="J249" t="str">
            <v>Lexington, KY 40509</v>
          </cell>
          <cell r="K249" t="str">
            <v>150 N. Eagle Creek Drive</v>
          </cell>
          <cell r="M249" t="str">
            <v>859-268-3607</v>
          </cell>
          <cell r="N249" t="str">
            <v>System Member Of</v>
          </cell>
          <cell r="O249" t="str">
            <v>Acute Care</v>
          </cell>
          <cell r="P249" t="str">
            <v>Hospital</v>
          </cell>
          <cell r="Q249" t="str">
            <v>BC7593189</v>
          </cell>
          <cell r="R249" t="str">
            <v>A5B8TJA00</v>
          </cell>
          <cell r="S249" t="str">
            <v>1100002321468</v>
          </cell>
          <cell r="T249">
            <v>37347</v>
          </cell>
          <cell r="U249">
            <v>37347</v>
          </cell>
          <cell r="V249">
            <v>43000261</v>
          </cell>
          <cell r="W249">
            <v>379209</v>
          </cell>
          <cell r="X249">
            <v>26</v>
          </cell>
          <cell r="Y249" t="str">
            <v>Active</v>
          </cell>
          <cell r="AA249">
            <v>8853</v>
          </cell>
        </row>
        <row r="250">
          <cell r="A250">
            <v>8857</v>
          </cell>
          <cell r="B250" t="str">
            <v>St. Vincent Family Clinic - South University / Little Rock  / AR</v>
          </cell>
          <cell r="D250">
            <v>1</v>
          </cell>
          <cell r="E250" t="str">
            <v>St. Vincent Family Clinic - South University (8857)</v>
          </cell>
          <cell r="F250" t="str">
            <v>St. Vincent Family Clinic - South University</v>
          </cell>
          <cell r="G250" t="str">
            <v xml:space="preserve">Little Rock </v>
          </cell>
          <cell r="H250" t="str">
            <v>AR</v>
          </cell>
          <cell r="I250" t="str">
            <v>72204</v>
          </cell>
          <cell r="J250" t="str">
            <v>Little Rock , AR 72204</v>
          </cell>
          <cell r="K250" t="str">
            <v>4202 S. University</v>
          </cell>
          <cell r="M250" t="str">
            <v>501-562-4838</v>
          </cell>
          <cell r="N250" t="str">
            <v>System Member Of</v>
          </cell>
          <cell r="O250" t="str">
            <v>Ambulatory Care</v>
          </cell>
          <cell r="P250" t="str">
            <v>Clinic</v>
          </cell>
          <cell r="Q250" t="str">
            <v>AJ2076049</v>
          </cell>
          <cell r="R250" t="str">
            <v>JW8QO2300</v>
          </cell>
          <cell r="S250" t="str">
            <v>1100002162320</v>
          </cell>
          <cell r="T250">
            <v>38275</v>
          </cell>
          <cell r="U250">
            <v>38306</v>
          </cell>
          <cell r="V250">
            <v>43000261</v>
          </cell>
          <cell r="W250">
            <v>379196</v>
          </cell>
          <cell r="X250">
            <v>2</v>
          </cell>
          <cell r="Y250" t="str">
            <v>Active</v>
          </cell>
          <cell r="AA250">
            <v>8857</v>
          </cell>
        </row>
        <row r="251">
          <cell r="A251">
            <v>8858</v>
          </cell>
          <cell r="B251" t="str">
            <v>St. Vincent Family Clinic - Jacksonville / Jacksonville / AR</v>
          </cell>
          <cell r="D251">
            <v>1</v>
          </cell>
          <cell r="E251" t="str">
            <v>St. Vincent Family Clinic - Jacksonville (8858)</v>
          </cell>
          <cell r="F251" t="str">
            <v>St. Vincent Family Clinic - Jacksonville</v>
          </cell>
          <cell r="G251" t="str">
            <v>Jacksonville</v>
          </cell>
          <cell r="H251" t="str">
            <v>AR</v>
          </cell>
          <cell r="I251" t="str">
            <v>72076</v>
          </cell>
          <cell r="J251" t="str">
            <v>Jacksonville, AR 72076</v>
          </cell>
          <cell r="K251" t="str">
            <v>1110 W. Main</v>
          </cell>
          <cell r="M251" t="str">
            <v>501-660-2891</v>
          </cell>
          <cell r="N251" t="str">
            <v>System Member Of</v>
          </cell>
          <cell r="O251" t="str">
            <v>Ambulatory Care</v>
          </cell>
          <cell r="P251" t="str">
            <v>Clinic</v>
          </cell>
          <cell r="Q251" t="str">
            <v>BW2110752</v>
          </cell>
          <cell r="R251" t="str">
            <v>GHPY3AX00</v>
          </cell>
          <cell r="S251" t="str">
            <v>1100004359278</v>
          </cell>
          <cell r="T251">
            <v>38292</v>
          </cell>
          <cell r="U251">
            <v>38322</v>
          </cell>
          <cell r="V251">
            <v>43000261</v>
          </cell>
          <cell r="W251">
            <v>379196</v>
          </cell>
          <cell r="X251">
            <v>2</v>
          </cell>
          <cell r="Y251" t="str">
            <v>Active</v>
          </cell>
          <cell r="AA251">
            <v>8858</v>
          </cell>
        </row>
        <row r="252">
          <cell r="A252">
            <v>8896</v>
          </cell>
          <cell r="B252" t="str">
            <v>Mercy Capitol Internal Medicine Clinic / Des Moines  / IA</v>
          </cell>
          <cell r="D252">
            <v>2</v>
          </cell>
          <cell r="E252" t="str">
            <v>Mercy Capitol Internal Medicine Clinic (8896)</v>
          </cell>
          <cell r="F252" t="str">
            <v>Mercy Capitol Internal Medicine Clinic</v>
          </cell>
          <cell r="G252" t="str">
            <v xml:space="preserve">Des Moines </v>
          </cell>
          <cell r="H252" t="str">
            <v>IA</v>
          </cell>
          <cell r="I252" t="str">
            <v>50309</v>
          </cell>
          <cell r="J252" t="str">
            <v>Des Moines , IA 50309</v>
          </cell>
          <cell r="K252" t="str">
            <v>1300 E. Des Moines Street, Suite 201</v>
          </cell>
          <cell r="M252" t="str">
            <v>515-288-5809</v>
          </cell>
          <cell r="N252" t="str">
            <v>System Member Of</v>
          </cell>
          <cell r="O252" t="str">
            <v>Ambulatory Care</v>
          </cell>
          <cell r="P252" t="str">
            <v>Clinic</v>
          </cell>
          <cell r="Q252" t="str">
            <v>AO1364710</v>
          </cell>
          <cell r="R252" t="str">
            <v>K66JLMM00</v>
          </cell>
          <cell r="S252" t="str">
            <v>1100002565336</v>
          </cell>
          <cell r="T252">
            <v>37391</v>
          </cell>
          <cell r="U252">
            <v>37391</v>
          </cell>
          <cell r="V252">
            <v>43000261</v>
          </cell>
          <cell r="W252">
            <v>374766</v>
          </cell>
          <cell r="X252">
            <v>15</v>
          </cell>
          <cell r="Y252" t="str">
            <v>Active</v>
          </cell>
          <cell r="AA252">
            <v>8896</v>
          </cell>
        </row>
        <row r="253">
          <cell r="A253">
            <v>8898</v>
          </cell>
          <cell r="B253" t="str">
            <v>Mednow Mercy Medical Center Pharmacy / Nampa  / ID</v>
          </cell>
          <cell r="D253">
            <v>3</v>
          </cell>
          <cell r="E253" t="str">
            <v>Mednow Mercy Medical Center Pharmacy (8898)</v>
          </cell>
          <cell r="F253" t="str">
            <v>Mednow Mercy Medical Center Pharmacy</v>
          </cell>
          <cell r="G253" t="str">
            <v xml:space="preserve">Nampa </v>
          </cell>
          <cell r="H253" t="str">
            <v>ID</v>
          </cell>
          <cell r="I253" t="str">
            <v>83686</v>
          </cell>
          <cell r="J253" t="str">
            <v>Nampa , ID 83686</v>
          </cell>
          <cell r="K253" t="str">
            <v>1512 12th Ave. Road</v>
          </cell>
          <cell r="M253" t="str">
            <v>208-463-5355</v>
          </cell>
          <cell r="N253" t="str">
            <v>System Member Of</v>
          </cell>
          <cell r="O253" t="str">
            <v>Retail</v>
          </cell>
          <cell r="P253" t="str">
            <v>Free-standing Outpatient Retail Pharmacy</v>
          </cell>
          <cell r="Q253" t="str">
            <v>BM4733906</v>
          </cell>
          <cell r="R253" t="str">
            <v>820400EF1</v>
          </cell>
          <cell r="S253" t="str">
            <v>1100002937553</v>
          </cell>
          <cell r="T253">
            <v>37422</v>
          </cell>
          <cell r="U253">
            <v>37422</v>
          </cell>
          <cell r="V253">
            <v>43000261</v>
          </cell>
          <cell r="W253">
            <v>103780</v>
          </cell>
          <cell r="X253">
            <v>68</v>
          </cell>
          <cell r="Y253" t="str">
            <v>Active</v>
          </cell>
          <cell r="AA253">
            <v>8898</v>
          </cell>
        </row>
        <row r="254">
          <cell r="A254">
            <v>8899</v>
          </cell>
          <cell r="B254" t="str">
            <v>Mednow Fruitland Pharmacy / Fruitland / ID</v>
          </cell>
          <cell r="D254">
            <v>3</v>
          </cell>
          <cell r="E254" t="str">
            <v>Mednow Fruitland Pharmacy (8899)</v>
          </cell>
          <cell r="F254" t="str">
            <v>Mednow Fruitland Pharmacy</v>
          </cell>
          <cell r="G254" t="str">
            <v>Fruitland</v>
          </cell>
          <cell r="H254" t="str">
            <v>ID</v>
          </cell>
          <cell r="I254" t="str">
            <v>83619</v>
          </cell>
          <cell r="J254" t="str">
            <v>Fruitland, ID 83619</v>
          </cell>
          <cell r="K254" t="str">
            <v>1118 NW 16th Street</v>
          </cell>
          <cell r="L254" t="str">
            <v>Suite B</v>
          </cell>
          <cell r="M254" t="str">
            <v>208-452-6506</v>
          </cell>
          <cell r="N254" t="str">
            <v>System Member Of</v>
          </cell>
          <cell r="O254" t="str">
            <v>Retail</v>
          </cell>
          <cell r="P254" t="str">
            <v>Free-standing Outpatient Retail Pharmacy</v>
          </cell>
          <cell r="Q254" t="str">
            <v>BM5957583</v>
          </cell>
          <cell r="R254" t="str">
            <v>EB2HQRP00</v>
          </cell>
          <cell r="S254" t="str">
            <v>1100004399472</v>
          </cell>
          <cell r="T254">
            <v>37422</v>
          </cell>
          <cell r="U254">
            <v>37422</v>
          </cell>
          <cell r="V254">
            <v>43000261</v>
          </cell>
          <cell r="W254">
            <v>103780</v>
          </cell>
          <cell r="X254">
            <v>68</v>
          </cell>
          <cell r="Y254" t="str">
            <v>Active</v>
          </cell>
          <cell r="AA254">
            <v>8899</v>
          </cell>
        </row>
        <row r="255">
          <cell r="A255">
            <v>8900</v>
          </cell>
          <cell r="B255" t="str">
            <v>Mednow Mercy North Pharmacy / Nampa / ID</v>
          </cell>
          <cell r="D255">
            <v>3</v>
          </cell>
          <cell r="E255" t="str">
            <v>Mednow Mercy North Pharmacy (8900)</v>
          </cell>
          <cell r="F255" t="str">
            <v>Mednow Mercy North Pharmacy</v>
          </cell>
          <cell r="G255" t="str">
            <v>Nampa</v>
          </cell>
          <cell r="H255" t="str">
            <v>ID</v>
          </cell>
          <cell r="I255" t="str">
            <v>83687</v>
          </cell>
          <cell r="J255" t="str">
            <v>Nampa, ID 83687</v>
          </cell>
          <cell r="K255" t="str">
            <v>4400 Flamingo Ave. East</v>
          </cell>
          <cell r="M255" t="str">
            <v>208-288-4660</v>
          </cell>
          <cell r="N255" t="str">
            <v>System Member Of</v>
          </cell>
          <cell r="O255" t="str">
            <v>Retail</v>
          </cell>
          <cell r="P255" t="str">
            <v>Free-standing Outpatient Retail Pharmacy</v>
          </cell>
          <cell r="Q255" t="str">
            <v>BM6152538</v>
          </cell>
          <cell r="R255" t="str">
            <v>2DKAKG900</v>
          </cell>
          <cell r="S255" t="str">
            <v>1100005858510</v>
          </cell>
          <cell r="T255">
            <v>37422</v>
          </cell>
          <cell r="U255">
            <v>37422</v>
          </cell>
          <cell r="V255">
            <v>43000261</v>
          </cell>
          <cell r="W255">
            <v>103780</v>
          </cell>
          <cell r="X255">
            <v>68</v>
          </cell>
          <cell r="Y255" t="str">
            <v>Active</v>
          </cell>
          <cell r="AA255">
            <v>8900</v>
          </cell>
        </row>
        <row r="256">
          <cell r="A256">
            <v>8901</v>
          </cell>
          <cell r="B256" t="str">
            <v>Mednow Meridian Pharmacy / Meridian / ID</v>
          </cell>
          <cell r="D256">
            <v>3</v>
          </cell>
          <cell r="E256" t="str">
            <v>Mednow Meridian Pharmacy (8901)</v>
          </cell>
          <cell r="F256" t="str">
            <v>Mednow Meridian Pharmacy</v>
          </cell>
          <cell r="G256" t="str">
            <v>Meridian</v>
          </cell>
          <cell r="H256" t="str">
            <v>ID</v>
          </cell>
          <cell r="I256" t="str">
            <v>83642</v>
          </cell>
          <cell r="J256" t="str">
            <v>Meridian, ID 83642</v>
          </cell>
          <cell r="K256" t="str">
            <v>745 S. Progress Ave.</v>
          </cell>
          <cell r="M256" t="str">
            <v>208-884-2915</v>
          </cell>
          <cell r="N256" t="str">
            <v>System Member Of</v>
          </cell>
          <cell r="O256" t="str">
            <v>Retail</v>
          </cell>
          <cell r="P256" t="str">
            <v>Free-standing Outpatient Retail Pharmacy</v>
          </cell>
          <cell r="Q256" t="str">
            <v>BM4663476</v>
          </cell>
          <cell r="R256" t="str">
            <v>47W5Q1300</v>
          </cell>
          <cell r="S256" t="str">
            <v>1100005213104</v>
          </cell>
          <cell r="T256">
            <v>37422</v>
          </cell>
          <cell r="U256">
            <v>37422</v>
          </cell>
          <cell r="V256">
            <v>43000261</v>
          </cell>
          <cell r="W256">
            <v>103780</v>
          </cell>
          <cell r="X256">
            <v>68</v>
          </cell>
          <cell r="Y256" t="str">
            <v>Active</v>
          </cell>
          <cell r="AA256">
            <v>8901</v>
          </cell>
        </row>
        <row r="257">
          <cell r="A257">
            <v>8947</v>
          </cell>
          <cell r="B257" t="str">
            <v>Medquest Home Medical Equipment / Williston / ND</v>
          </cell>
          <cell r="D257">
            <v>4</v>
          </cell>
          <cell r="E257" t="str">
            <v>Medquest Home Medical Equipment (8947)</v>
          </cell>
          <cell r="F257" t="str">
            <v>Medquest Home Medical Equipment</v>
          </cell>
          <cell r="G257" t="str">
            <v>Williston</v>
          </cell>
          <cell r="H257" t="str">
            <v>ND</v>
          </cell>
          <cell r="I257" t="str">
            <v>58802</v>
          </cell>
          <cell r="J257" t="str">
            <v>Williston, ND 58802</v>
          </cell>
          <cell r="K257" t="str">
            <v>1602 11th St. W</v>
          </cell>
          <cell r="M257" t="str">
            <v>701-774-7438</v>
          </cell>
          <cell r="N257" t="str">
            <v>System Member Of</v>
          </cell>
          <cell r="O257" t="str">
            <v>Retail</v>
          </cell>
          <cell r="P257" t="str">
            <v>Durable Medical Equipment Dealer (DME)</v>
          </cell>
          <cell r="S257" t="str">
            <v>1100002729486</v>
          </cell>
          <cell r="T257">
            <v>37438</v>
          </cell>
          <cell r="V257">
            <v>43000261</v>
          </cell>
          <cell r="W257">
            <v>370458</v>
          </cell>
          <cell r="X257">
            <v>41</v>
          </cell>
          <cell r="Y257" t="str">
            <v>Active</v>
          </cell>
          <cell r="AA257">
            <v>8947</v>
          </cell>
        </row>
        <row r="258">
          <cell r="A258">
            <v>9015</v>
          </cell>
          <cell r="B258" t="str">
            <v>Family Medicine of Urbandale - Mercy Clinic / Urbandale / IA</v>
          </cell>
          <cell r="D258">
            <v>2</v>
          </cell>
          <cell r="E258" t="str">
            <v>Family Medicine of Urbandale - Mercy Clinic (9015)</v>
          </cell>
          <cell r="F258" t="str">
            <v>Family Medicine of Urbandale - Mercy Clinic</v>
          </cell>
          <cell r="G258" t="str">
            <v>Urbandale</v>
          </cell>
          <cell r="H258" t="str">
            <v>IA</v>
          </cell>
          <cell r="I258" t="str">
            <v>50322</v>
          </cell>
          <cell r="J258" t="str">
            <v>Urbandale, IA 50322</v>
          </cell>
          <cell r="K258" t="str">
            <v>3005 86th Street</v>
          </cell>
          <cell r="M258" t="str">
            <v>515-253-0230</v>
          </cell>
          <cell r="N258" t="str">
            <v>Affiliate Member Of</v>
          </cell>
          <cell r="O258" t="str">
            <v>Ambulatory Care</v>
          </cell>
          <cell r="P258" t="str">
            <v>Primary Care Physician Practice</v>
          </cell>
          <cell r="Q258" t="str">
            <v>BH2849620</v>
          </cell>
          <cell r="R258" t="str">
            <v>50TYPRC00</v>
          </cell>
          <cell r="S258" t="str">
            <v>1100005865877</v>
          </cell>
          <cell r="T258">
            <v>37500</v>
          </cell>
          <cell r="U258">
            <v>37500</v>
          </cell>
          <cell r="V258">
            <v>43000261</v>
          </cell>
          <cell r="W258">
            <v>374766</v>
          </cell>
          <cell r="X258">
            <v>15</v>
          </cell>
          <cell r="Y258" t="str">
            <v>Active</v>
          </cell>
          <cell r="AA258">
            <v>9015</v>
          </cell>
        </row>
        <row r="259">
          <cell r="A259">
            <v>9037</v>
          </cell>
          <cell r="B259" t="str">
            <v>Richardton Memorial Hospital and Health Center, Inc. / Richardton / ND</v>
          </cell>
          <cell r="D259">
            <v>4</v>
          </cell>
          <cell r="E259" t="str">
            <v>Richardton Memorial Hospital and Health Center, Inc. (9037)</v>
          </cell>
          <cell r="F259" t="str">
            <v>Richardton Health Center</v>
          </cell>
          <cell r="G259" t="str">
            <v>Richardton</v>
          </cell>
          <cell r="H259" t="str">
            <v>ND</v>
          </cell>
          <cell r="I259" t="str">
            <v>58652-7103</v>
          </cell>
          <cell r="J259" t="str">
            <v>Richardton, ND 58652-7103</v>
          </cell>
          <cell r="K259" t="str">
            <v>212 3rd Avenue West</v>
          </cell>
          <cell r="M259" t="str">
            <v>701-974-3304</v>
          </cell>
          <cell r="N259" t="str">
            <v>Affiliate Member Of</v>
          </cell>
          <cell r="O259" t="str">
            <v>Acute Care</v>
          </cell>
          <cell r="P259" t="str">
            <v>Hospital</v>
          </cell>
          <cell r="R259" t="str">
            <v>640530I00</v>
          </cell>
          <cell r="S259" t="str">
            <v>1100004967640</v>
          </cell>
          <cell r="T259">
            <v>37469</v>
          </cell>
          <cell r="V259">
            <v>0</v>
          </cell>
          <cell r="W259">
            <v>0</v>
          </cell>
          <cell r="X259">
            <v>91</v>
          </cell>
          <cell r="Y259" t="str">
            <v>Active</v>
          </cell>
          <cell r="AA259">
            <v>9037</v>
          </cell>
        </row>
        <row r="260">
          <cell r="A260">
            <v>9038</v>
          </cell>
          <cell r="B260" t="str">
            <v>Centura Health Urgent Care / Aurora / CO</v>
          </cell>
          <cell r="D260">
            <v>5</v>
          </cell>
          <cell r="E260" t="str">
            <v>Centura Health Urgent Care (9038)</v>
          </cell>
          <cell r="F260" t="str">
            <v>Centura Health Urgent Care</v>
          </cell>
          <cell r="G260" t="str">
            <v>Aurora</v>
          </cell>
          <cell r="H260" t="str">
            <v>CO</v>
          </cell>
          <cell r="I260" t="str">
            <v>80012</v>
          </cell>
          <cell r="J260" t="str">
            <v>Aurora, CO 80012</v>
          </cell>
          <cell r="K260" t="str">
            <v>13650 E. Mississippi Ave.</v>
          </cell>
          <cell r="M260" t="str">
            <v>303-695-1338</v>
          </cell>
          <cell r="N260" t="str">
            <v>Affiliate Member Of</v>
          </cell>
          <cell r="O260" t="str">
            <v>Ambulatory Care</v>
          </cell>
          <cell r="P260" t="str">
            <v>Urgent Care Center</v>
          </cell>
          <cell r="R260" t="str">
            <v>9DJCKEF00</v>
          </cell>
          <cell r="S260" t="str">
            <v>1100003885907</v>
          </cell>
          <cell r="T260">
            <v>37469</v>
          </cell>
          <cell r="V260">
            <v>43000261</v>
          </cell>
          <cell r="W260">
            <v>102381</v>
          </cell>
          <cell r="X260">
            <v>4</v>
          </cell>
          <cell r="Y260" t="str">
            <v>Active</v>
          </cell>
          <cell r="AA260">
            <v>9038</v>
          </cell>
        </row>
        <row r="261">
          <cell r="A261">
            <v>9039</v>
          </cell>
          <cell r="B261" t="str">
            <v>Progressive Care Center / Canon City / CO</v>
          </cell>
          <cell r="D261">
            <v>5</v>
          </cell>
          <cell r="E261" t="str">
            <v>Progressive Care Center (9039)</v>
          </cell>
          <cell r="F261" t="str">
            <v>Progressive Care Center</v>
          </cell>
          <cell r="G261" t="str">
            <v>Canon City</v>
          </cell>
          <cell r="H261" t="str">
            <v>CO</v>
          </cell>
          <cell r="I261" t="str">
            <v>81212</v>
          </cell>
          <cell r="J261" t="str">
            <v>Canon City, CO 81212</v>
          </cell>
          <cell r="K261" t="str">
            <v>1338 Phay Avenue</v>
          </cell>
          <cell r="M261" t="str">
            <v>719-269-2040</v>
          </cell>
          <cell r="N261" t="str">
            <v>Affiliate Member Of</v>
          </cell>
          <cell r="O261" t="str">
            <v>Long Term Care</v>
          </cell>
          <cell r="P261" t="str">
            <v>Nursing Home w/ Pharmacy</v>
          </cell>
          <cell r="R261" t="str">
            <v>FG8G3J500</v>
          </cell>
          <cell r="S261" t="str">
            <v>1100003539763</v>
          </cell>
          <cell r="T261">
            <v>37469</v>
          </cell>
          <cell r="V261">
            <v>43000261</v>
          </cell>
          <cell r="W261">
            <v>102381</v>
          </cell>
          <cell r="X261">
            <v>4</v>
          </cell>
          <cell r="Y261" t="str">
            <v>Active</v>
          </cell>
          <cell r="AA261">
            <v>9039</v>
          </cell>
        </row>
        <row r="262">
          <cell r="A262">
            <v>9047</v>
          </cell>
          <cell r="B262" t="str">
            <v>Premier Imaging of Pueblo LLC / Pueblo / CO</v>
          </cell>
          <cell r="D262">
            <v>5</v>
          </cell>
          <cell r="E262" t="str">
            <v>Premier Imaging of Pueblo LLC (9047)</v>
          </cell>
          <cell r="F262" t="str">
            <v>Premier Imaging of Pueblo LLC</v>
          </cell>
          <cell r="G262" t="str">
            <v>Pueblo</v>
          </cell>
          <cell r="H262" t="str">
            <v>CO</v>
          </cell>
          <cell r="I262" t="str">
            <v>81004</v>
          </cell>
          <cell r="J262" t="str">
            <v>Pueblo, CO 81004</v>
          </cell>
          <cell r="K262" t="str">
            <v>2002 Lake Ave. Suite B</v>
          </cell>
          <cell r="M262" t="str">
            <v>719-560-1976</v>
          </cell>
          <cell r="N262" t="str">
            <v>Affiliate Member Of</v>
          </cell>
          <cell r="O262" t="str">
            <v>Ambulatory Care</v>
          </cell>
          <cell r="P262" t="str">
            <v>Diagnostic Imaging Center</v>
          </cell>
          <cell r="S262" t="str">
            <v>1100003912993</v>
          </cell>
          <cell r="T262">
            <v>37500</v>
          </cell>
          <cell r="V262">
            <v>0</v>
          </cell>
          <cell r="W262">
            <v>0</v>
          </cell>
          <cell r="X262">
            <v>4</v>
          </cell>
          <cell r="Y262" t="str">
            <v>Inactive</v>
          </cell>
          <cell r="Z262">
            <v>39359</v>
          </cell>
          <cell r="AA262">
            <v>9047</v>
          </cell>
        </row>
        <row r="263">
          <cell r="A263">
            <v>9062</v>
          </cell>
          <cell r="B263" t="str">
            <v>PenRad Imaging / Colorado Springs / CO</v>
          </cell>
          <cell r="D263">
            <v>5</v>
          </cell>
          <cell r="E263" t="str">
            <v>PenRad Imaging (9062)</v>
          </cell>
          <cell r="F263" t="str">
            <v>PenRad Imaging</v>
          </cell>
          <cell r="G263" t="str">
            <v>Colorado Springs</v>
          </cell>
          <cell r="H263" t="str">
            <v>CO</v>
          </cell>
          <cell r="I263" t="str">
            <v>80909</v>
          </cell>
          <cell r="J263" t="str">
            <v>Colorado Springs, CO 80909</v>
          </cell>
          <cell r="K263" t="str">
            <v>3050 North Circle Drive</v>
          </cell>
          <cell r="M263" t="str">
            <v>719-785-9001</v>
          </cell>
          <cell r="N263" t="str">
            <v>Affiliate Member Of</v>
          </cell>
          <cell r="O263" t="str">
            <v>Ambulatory Care</v>
          </cell>
          <cell r="P263" t="str">
            <v>Diagnostic Imaging Center</v>
          </cell>
          <cell r="R263" t="str">
            <v>C8QBBRN00</v>
          </cell>
          <cell r="S263" t="str">
            <v>1100002482190</v>
          </cell>
          <cell r="T263">
            <v>37073</v>
          </cell>
          <cell r="V263">
            <v>0</v>
          </cell>
          <cell r="W263">
            <v>0</v>
          </cell>
          <cell r="X263">
            <v>4</v>
          </cell>
          <cell r="Y263" t="str">
            <v>Active</v>
          </cell>
          <cell r="AA263">
            <v>9062</v>
          </cell>
        </row>
        <row r="264">
          <cell r="A264">
            <v>9072</v>
          </cell>
          <cell r="B264" t="str">
            <v>Oregon Surgery Center / Roseburg  / OR</v>
          </cell>
          <cell r="D264">
            <v>3</v>
          </cell>
          <cell r="E264" t="str">
            <v>Oregon Surgery Center (9072)</v>
          </cell>
          <cell r="F264" t="str">
            <v>Oregon Surgery Center</v>
          </cell>
          <cell r="G264" t="str">
            <v xml:space="preserve">Roseburg </v>
          </cell>
          <cell r="H264" t="str">
            <v>OR</v>
          </cell>
          <cell r="I264" t="str">
            <v>97470</v>
          </cell>
          <cell r="J264" t="str">
            <v>Roseburg , OR 97470</v>
          </cell>
          <cell r="K264" t="str">
            <v>2801 NW Mercy Drive</v>
          </cell>
          <cell r="M264" t="str">
            <v>541-677-2800</v>
          </cell>
          <cell r="N264" t="str">
            <v>Affiliate Member Of</v>
          </cell>
          <cell r="O264" t="str">
            <v>Acute Care</v>
          </cell>
          <cell r="P264" t="str">
            <v>Surgery Center</v>
          </cell>
          <cell r="Q264" t="str">
            <v>BV8138655</v>
          </cell>
          <cell r="R264" t="str">
            <v>JALJRMA00</v>
          </cell>
          <cell r="S264" t="str">
            <v>1100002299767</v>
          </cell>
          <cell r="T264">
            <v>37530</v>
          </cell>
          <cell r="U264">
            <v>37622</v>
          </cell>
          <cell r="V264">
            <v>43000261</v>
          </cell>
          <cell r="W264">
            <v>355725</v>
          </cell>
          <cell r="X264">
            <v>54</v>
          </cell>
          <cell r="Y264" t="str">
            <v>Active</v>
          </cell>
          <cell r="AA264">
            <v>9072</v>
          </cell>
        </row>
        <row r="265">
          <cell r="A265">
            <v>9076</v>
          </cell>
          <cell r="B265" t="str">
            <v>Mercy Capitol / Des Moines / IA</v>
          </cell>
          <cell r="D265">
            <v>2</v>
          </cell>
          <cell r="E265" t="str">
            <v>Mercy Capitol (9076)</v>
          </cell>
          <cell r="F265" t="str">
            <v>Mercy Capitol</v>
          </cell>
          <cell r="G265" t="str">
            <v>Des Moines</v>
          </cell>
          <cell r="H265" t="str">
            <v>IA</v>
          </cell>
          <cell r="I265" t="str">
            <v>50309-5597</v>
          </cell>
          <cell r="J265" t="str">
            <v>Des Moines, IA 50309-5597</v>
          </cell>
          <cell r="K265" t="str">
            <v>603 E. 12th Street</v>
          </cell>
          <cell r="M265" t="str">
            <v>515-643-1000</v>
          </cell>
          <cell r="N265" t="str">
            <v>System Member Of</v>
          </cell>
          <cell r="O265" t="str">
            <v>Acute Care</v>
          </cell>
          <cell r="P265" t="str">
            <v>Hospital</v>
          </cell>
          <cell r="Q265" t="str">
            <v>BM7713705</v>
          </cell>
          <cell r="R265" t="str">
            <v>BEBAC3P00</v>
          </cell>
          <cell r="S265" t="str">
            <v>1100002161415</v>
          </cell>
          <cell r="T265">
            <v>37530</v>
          </cell>
          <cell r="U265">
            <v>37695</v>
          </cell>
          <cell r="V265">
            <v>43000261</v>
          </cell>
          <cell r="W265">
            <v>374766</v>
          </cell>
          <cell r="X265">
            <v>15</v>
          </cell>
          <cell r="Y265" t="str">
            <v>Active</v>
          </cell>
          <cell r="AA265">
            <v>9076</v>
          </cell>
        </row>
        <row r="266">
          <cell r="A266">
            <v>9143</v>
          </cell>
          <cell r="B266" t="str">
            <v>Little Rock Internal Medicine Clinic / Little Rock / AR</v>
          </cell>
          <cell r="D266">
            <v>1</v>
          </cell>
          <cell r="E266" t="str">
            <v>Little Rock Internal Medicine Clinic (9143)</v>
          </cell>
          <cell r="F266" t="str">
            <v>Little Rock Internal Medicine Clinic</v>
          </cell>
          <cell r="G266" t="str">
            <v>Little Rock</v>
          </cell>
          <cell r="H266" t="str">
            <v>AR</v>
          </cell>
          <cell r="I266" t="str">
            <v>72207</v>
          </cell>
          <cell r="J266" t="str">
            <v>Little Rock, AR 72207</v>
          </cell>
          <cell r="K266" t="str">
            <v>1100 N. University</v>
          </cell>
          <cell r="L266" t="str">
            <v>Suite 1</v>
          </cell>
          <cell r="M266" t="str">
            <v>501-664-2500</v>
          </cell>
          <cell r="N266" t="str">
            <v>Affiliate Member Of</v>
          </cell>
          <cell r="O266" t="str">
            <v>Ambulatory Care</v>
          </cell>
          <cell r="P266" t="str">
            <v>Clinic</v>
          </cell>
          <cell r="Q266" t="str">
            <v>BF5318046</v>
          </cell>
          <cell r="R266" t="str">
            <v>GHFFF0600</v>
          </cell>
          <cell r="S266" t="str">
            <v>1100004101464</v>
          </cell>
          <cell r="T266">
            <v>37591</v>
          </cell>
          <cell r="U266">
            <v>37605</v>
          </cell>
          <cell r="V266">
            <v>43000261</v>
          </cell>
          <cell r="W266">
            <v>379196</v>
          </cell>
          <cell r="X266">
            <v>2</v>
          </cell>
          <cell r="Y266" t="str">
            <v>Active</v>
          </cell>
          <cell r="AA266">
            <v>9143</v>
          </cell>
        </row>
        <row r="267">
          <cell r="A267">
            <v>9314</v>
          </cell>
          <cell r="B267" t="str">
            <v>St. Joseph Berea Hospital / Berea / KY</v>
          </cell>
          <cell r="C267" t="str">
            <v>MBO60</v>
          </cell>
          <cell r="D267">
            <v>1</v>
          </cell>
          <cell r="E267" t="str">
            <v>St. Joseph Berea Hospital (9314)</v>
          </cell>
          <cell r="F267" t="str">
            <v>St. Joseph Berea Hospital</v>
          </cell>
          <cell r="G267" t="str">
            <v>Berea</v>
          </cell>
          <cell r="H267" t="str">
            <v>KY</v>
          </cell>
          <cell r="I267" t="str">
            <v>40403</v>
          </cell>
          <cell r="J267" t="str">
            <v>Berea, KY 40403</v>
          </cell>
          <cell r="K267" t="str">
            <v>305 Estill St.</v>
          </cell>
          <cell r="M267" t="str">
            <v>859-986-3151</v>
          </cell>
          <cell r="N267" t="str">
            <v>System Member Of</v>
          </cell>
          <cell r="O267" t="str">
            <v>Acute Care</v>
          </cell>
          <cell r="P267" t="str">
            <v>Hospital</v>
          </cell>
          <cell r="Q267" t="str">
            <v>BS9572531</v>
          </cell>
          <cell r="R267" t="str">
            <v>510090F00</v>
          </cell>
          <cell r="S267" t="str">
            <v>1100004756381</v>
          </cell>
          <cell r="T267">
            <v>37653</v>
          </cell>
          <cell r="U267">
            <v>37756</v>
          </cell>
          <cell r="V267">
            <v>43000261</v>
          </cell>
          <cell r="W267">
            <v>1217957</v>
          </cell>
          <cell r="X267">
            <v>21</v>
          </cell>
          <cell r="Y267" t="str">
            <v>Active</v>
          </cell>
          <cell r="AA267">
            <v>9314</v>
          </cell>
        </row>
        <row r="268">
          <cell r="A268">
            <v>9315</v>
          </cell>
          <cell r="B268" t="str">
            <v>Grand Island Imaging Center / Grand Island / NE</v>
          </cell>
          <cell r="D268">
            <v>2</v>
          </cell>
          <cell r="E268" t="str">
            <v>Grand Island Imaging Center (9315)</v>
          </cell>
          <cell r="F268" t="str">
            <v>Grand Island Imaging Center</v>
          </cell>
          <cell r="G268" t="str">
            <v>Grand Island</v>
          </cell>
          <cell r="H268" t="str">
            <v>NE</v>
          </cell>
          <cell r="I268" t="str">
            <v>68801</v>
          </cell>
          <cell r="J268" t="str">
            <v>Grand Island, NE 68801</v>
          </cell>
          <cell r="K268" t="str">
            <v>3610 Richmond</v>
          </cell>
          <cell r="M268" t="str">
            <v>308-398-6400</v>
          </cell>
          <cell r="N268" t="str">
            <v>Affiliate Member Of</v>
          </cell>
          <cell r="O268" t="str">
            <v>Ambulatory Care</v>
          </cell>
          <cell r="P268" t="str">
            <v>Diagnostic Imaging Center</v>
          </cell>
          <cell r="R268" t="str">
            <v>16NH6N4F1</v>
          </cell>
          <cell r="S268" t="str">
            <v>1100005124073</v>
          </cell>
          <cell r="T268">
            <v>37500</v>
          </cell>
          <cell r="V268">
            <v>43000261</v>
          </cell>
          <cell r="W268">
            <v>370511</v>
          </cell>
          <cell r="X268">
            <v>47</v>
          </cell>
          <cell r="Y268" t="str">
            <v>Active</v>
          </cell>
          <cell r="AA268">
            <v>9315</v>
          </cell>
        </row>
        <row r="269">
          <cell r="A269">
            <v>9323</v>
          </cell>
          <cell r="B269" t="str">
            <v>Mercy Health Network / Des Moines / IA</v>
          </cell>
          <cell r="D269">
            <v>2</v>
          </cell>
          <cell r="E269" t="str">
            <v>Mercy Health Network (9323)</v>
          </cell>
          <cell r="F269" t="str">
            <v>Mercy Health Network</v>
          </cell>
          <cell r="G269" t="str">
            <v>Des Moines</v>
          </cell>
          <cell r="H269" t="str">
            <v>IA</v>
          </cell>
          <cell r="I269" t="str">
            <v>50314</v>
          </cell>
          <cell r="J269" t="str">
            <v>Des Moines, IA 50314</v>
          </cell>
          <cell r="K269" t="str">
            <v>1111 6th Ave. Suite 201</v>
          </cell>
          <cell r="M269" t="str">
            <v>515-247-3121</v>
          </cell>
          <cell r="N269" t="str">
            <v>System Member Of</v>
          </cell>
          <cell r="O269" t="str">
            <v>Other</v>
          </cell>
          <cell r="P269" t="str">
            <v>Health Care System/IDN</v>
          </cell>
          <cell r="R269" t="str">
            <v>DJ8W2FH00</v>
          </cell>
          <cell r="S269" t="str">
            <v>1100005149359</v>
          </cell>
          <cell r="T269">
            <v>37622</v>
          </cell>
          <cell r="V269">
            <v>43000261</v>
          </cell>
          <cell r="W269">
            <v>374766</v>
          </cell>
          <cell r="X269">
            <v>15</v>
          </cell>
          <cell r="Y269" t="str">
            <v>Active</v>
          </cell>
          <cell r="AA269">
            <v>9323</v>
          </cell>
        </row>
        <row r="270">
          <cell r="A270">
            <v>9383</v>
          </cell>
          <cell r="B270" t="str">
            <v>Healthcare Support Services LLC / Grand Island / NE</v>
          </cell>
          <cell r="D270">
            <v>2</v>
          </cell>
          <cell r="E270" t="str">
            <v>Healthcare Support Services LLC (9383)</v>
          </cell>
          <cell r="F270" t="str">
            <v>Healthcare Support Services LLC</v>
          </cell>
          <cell r="G270" t="str">
            <v>Grand Island</v>
          </cell>
          <cell r="H270" t="str">
            <v>NE</v>
          </cell>
          <cell r="I270" t="str">
            <v>68803</v>
          </cell>
          <cell r="J270" t="str">
            <v>Grand Island, NE 68803</v>
          </cell>
          <cell r="K270" t="str">
            <v>3242 West Second Street</v>
          </cell>
          <cell r="M270" t="str">
            <v>308-398-5660</v>
          </cell>
          <cell r="N270" t="str">
            <v>System Member Of</v>
          </cell>
          <cell r="O270" t="str">
            <v>Other</v>
          </cell>
          <cell r="P270" t="str">
            <v>Other Facility</v>
          </cell>
          <cell r="R270" t="str">
            <v>LD1K2AV00</v>
          </cell>
          <cell r="S270" t="str">
            <v>1100004577870</v>
          </cell>
          <cell r="T270">
            <v>37681</v>
          </cell>
          <cell r="V270">
            <v>43000261</v>
          </cell>
          <cell r="W270">
            <v>370511</v>
          </cell>
          <cell r="X270">
            <v>47</v>
          </cell>
          <cell r="Y270" t="str">
            <v>Active</v>
          </cell>
          <cell r="AA270">
            <v>9383</v>
          </cell>
        </row>
        <row r="271">
          <cell r="A271">
            <v>9384</v>
          </cell>
          <cell r="B271" t="str">
            <v>Clarinda Regional Health Center / Clarinda / IA</v>
          </cell>
          <cell r="D271">
            <v>2</v>
          </cell>
          <cell r="E271" t="str">
            <v>Clarinda Regional Health Center (9384)</v>
          </cell>
          <cell r="F271" t="str">
            <v>Clarinda Regional Health Center</v>
          </cell>
          <cell r="G271" t="str">
            <v>Clarinda</v>
          </cell>
          <cell r="H271" t="str">
            <v>IA</v>
          </cell>
          <cell r="I271" t="str">
            <v>51632</v>
          </cell>
          <cell r="J271" t="str">
            <v>Clarinda, IA 51632</v>
          </cell>
          <cell r="K271" t="str">
            <v>823 S. 17th St.</v>
          </cell>
          <cell r="L271" t="str">
            <v>P.O. Box 217</v>
          </cell>
          <cell r="M271" t="str">
            <v>712-542-8228</v>
          </cell>
          <cell r="N271" t="str">
            <v>Affiliate Member Of</v>
          </cell>
          <cell r="O271" t="str">
            <v>Acute Care</v>
          </cell>
          <cell r="P271" t="str">
            <v>Hospital</v>
          </cell>
          <cell r="Q271" t="str">
            <v>AC4020474</v>
          </cell>
          <cell r="R271" t="str">
            <v>620230D00</v>
          </cell>
          <cell r="S271" t="str">
            <v>1100003086861</v>
          </cell>
          <cell r="T271">
            <v>37681</v>
          </cell>
          <cell r="U271">
            <v>37712</v>
          </cell>
          <cell r="V271">
            <v>43000261</v>
          </cell>
          <cell r="W271">
            <v>374766</v>
          </cell>
          <cell r="X271">
            <v>15</v>
          </cell>
          <cell r="Y271" t="str">
            <v>Active</v>
          </cell>
          <cell r="AA271">
            <v>9384</v>
          </cell>
        </row>
        <row r="272">
          <cell r="A272">
            <v>9386</v>
          </cell>
          <cell r="B272" t="str">
            <v>Memorial Mission Surgery Center / Chattanooga / TN</v>
          </cell>
          <cell r="D272">
            <v>1</v>
          </cell>
          <cell r="E272" t="str">
            <v>Memorial Mission Surgery Center (9386)</v>
          </cell>
          <cell r="F272" t="str">
            <v>Memorial Mission Surgery Center</v>
          </cell>
          <cell r="G272" t="str">
            <v>Chattanooga</v>
          </cell>
          <cell r="H272" t="str">
            <v>TN</v>
          </cell>
          <cell r="I272" t="str">
            <v>37404</v>
          </cell>
          <cell r="J272" t="str">
            <v>Chattanooga, TN 37404</v>
          </cell>
          <cell r="K272" t="str">
            <v>2515 de Sales Ave.</v>
          </cell>
          <cell r="M272" t="str">
            <v>423-648-6672</v>
          </cell>
          <cell r="N272" t="str">
            <v>Affiliate Member Of</v>
          </cell>
          <cell r="O272" t="str">
            <v>Acute Care</v>
          </cell>
          <cell r="P272" t="str">
            <v>Surgery Center</v>
          </cell>
          <cell r="Q272" t="str">
            <v>BY0187852</v>
          </cell>
          <cell r="R272" t="str">
            <v>A1JGWQW00</v>
          </cell>
          <cell r="S272" t="str">
            <v>1100002084073</v>
          </cell>
          <cell r="T272">
            <v>37530</v>
          </cell>
          <cell r="U272">
            <v>37712</v>
          </cell>
          <cell r="V272">
            <v>43000261</v>
          </cell>
          <cell r="W272">
            <v>379170</v>
          </cell>
          <cell r="X272">
            <v>60</v>
          </cell>
          <cell r="Y272" t="str">
            <v>Active</v>
          </cell>
          <cell r="AA272">
            <v>9386</v>
          </cell>
        </row>
        <row r="273">
          <cell r="A273">
            <v>9478</v>
          </cell>
          <cell r="B273" t="str">
            <v>Mercy FMU Physical Therapy / Urbandale / IA</v>
          </cell>
          <cell r="D273">
            <v>2</v>
          </cell>
          <cell r="E273" t="str">
            <v>Mercy FMU Physical Therapy (9478)</v>
          </cell>
          <cell r="F273" t="str">
            <v>Mercy FMU Physical Therapy</v>
          </cell>
          <cell r="G273" t="str">
            <v>Urbandale</v>
          </cell>
          <cell r="H273" t="str">
            <v>IA</v>
          </cell>
          <cell r="I273" t="str">
            <v>50322</v>
          </cell>
          <cell r="J273" t="str">
            <v>Urbandale, IA 50322</v>
          </cell>
          <cell r="K273" t="str">
            <v>3035 86th Street</v>
          </cell>
          <cell r="M273" t="str">
            <v>515-727-6111</v>
          </cell>
          <cell r="N273" t="str">
            <v>System Member Of</v>
          </cell>
          <cell r="O273" t="str">
            <v>Ambulatory Care</v>
          </cell>
          <cell r="P273" t="str">
            <v>Clinic</v>
          </cell>
          <cell r="R273" t="str">
            <v>592Q0DJ00</v>
          </cell>
          <cell r="S273" t="str">
            <v>1100003454509</v>
          </cell>
          <cell r="T273">
            <v>37681</v>
          </cell>
          <cell r="V273">
            <v>43000261</v>
          </cell>
          <cell r="W273">
            <v>374766</v>
          </cell>
          <cell r="X273">
            <v>15</v>
          </cell>
          <cell r="Y273" t="str">
            <v>Active</v>
          </cell>
          <cell r="AA273">
            <v>9478</v>
          </cell>
        </row>
        <row r="274">
          <cell r="A274">
            <v>9479</v>
          </cell>
          <cell r="B274" t="str">
            <v>Mercy Ruan Neurology Clinic West / Clive / IA</v>
          </cell>
          <cell r="D274">
            <v>2</v>
          </cell>
          <cell r="E274" t="str">
            <v>Mercy Ruan Neurology Clinic West (9479)</v>
          </cell>
          <cell r="F274" t="str">
            <v>Mercy Ruan Neurology Clinic West</v>
          </cell>
          <cell r="G274" t="str">
            <v>Clive</v>
          </cell>
          <cell r="H274" t="str">
            <v>IA</v>
          </cell>
          <cell r="I274" t="str">
            <v>50325</v>
          </cell>
          <cell r="J274" t="str">
            <v>Clive, IA 50325</v>
          </cell>
          <cell r="K274" t="str">
            <v>1306 NW 114th Street Suite 338</v>
          </cell>
          <cell r="M274" t="str">
            <v>515-223-1917</v>
          </cell>
          <cell r="N274" t="str">
            <v>System Member Of</v>
          </cell>
          <cell r="O274" t="str">
            <v>Ambulatory Care</v>
          </cell>
          <cell r="P274" t="str">
            <v>Clinic</v>
          </cell>
          <cell r="R274" t="str">
            <v>LLCL3GM00</v>
          </cell>
          <cell r="S274" t="str">
            <v>1100004192295</v>
          </cell>
          <cell r="T274">
            <v>37681</v>
          </cell>
          <cell r="V274">
            <v>43000261</v>
          </cell>
          <cell r="W274">
            <v>374766</v>
          </cell>
          <cell r="X274">
            <v>15</v>
          </cell>
          <cell r="Y274" t="str">
            <v>Active</v>
          </cell>
          <cell r="AA274">
            <v>9479</v>
          </cell>
        </row>
        <row r="275">
          <cell r="A275">
            <v>9480</v>
          </cell>
          <cell r="B275" t="str">
            <v>St. Joseph Berea Hospital Outpatient Pharmacy / Berea / KY</v>
          </cell>
          <cell r="D275">
            <v>1</v>
          </cell>
          <cell r="E275" t="str">
            <v>St. Joseph Berea Hospital Outpatient Pharmacy (9480)</v>
          </cell>
          <cell r="F275" t="str">
            <v>St. Joseph Berea Hospital Outpatient Pharmacy</v>
          </cell>
          <cell r="G275" t="str">
            <v>Berea</v>
          </cell>
          <cell r="H275" t="str">
            <v>KY</v>
          </cell>
          <cell r="I275" t="str">
            <v>40403</v>
          </cell>
          <cell r="J275" t="str">
            <v>Berea, KY 40403</v>
          </cell>
          <cell r="K275" t="str">
            <v>305 E. Estill St.</v>
          </cell>
          <cell r="M275" t="str">
            <v>859-986-3151</v>
          </cell>
          <cell r="N275" t="str">
            <v>System Member Of</v>
          </cell>
          <cell r="O275" t="str">
            <v>Retail</v>
          </cell>
          <cell r="P275" t="str">
            <v>Hospital Outpatient Retail Pharmacy</v>
          </cell>
          <cell r="Q275" t="str">
            <v>BS9572822</v>
          </cell>
          <cell r="R275" t="str">
            <v>510090FF1</v>
          </cell>
          <cell r="S275" t="str">
            <v>1100004976192</v>
          </cell>
          <cell r="T275">
            <v>37712</v>
          </cell>
          <cell r="U275">
            <v>37756</v>
          </cell>
          <cell r="V275">
            <v>43000261</v>
          </cell>
          <cell r="W275">
            <v>1217957</v>
          </cell>
          <cell r="X275">
            <v>21</v>
          </cell>
          <cell r="Y275" t="str">
            <v>Active</v>
          </cell>
          <cell r="AA275">
            <v>9480</v>
          </cell>
        </row>
        <row r="276">
          <cell r="A276">
            <v>9504</v>
          </cell>
          <cell r="B276" t="str">
            <v>St. Vincent Health Clinic East / Little Rock / AR</v>
          </cell>
          <cell r="D276">
            <v>1</v>
          </cell>
          <cell r="E276" t="str">
            <v>St. Vincent Health Clinic East (9504)</v>
          </cell>
          <cell r="F276" t="str">
            <v>St. Vincent Health Clinic East</v>
          </cell>
          <cell r="G276" t="str">
            <v>Little Rock</v>
          </cell>
          <cell r="H276" t="str">
            <v>AR</v>
          </cell>
          <cell r="I276" t="str">
            <v>72202</v>
          </cell>
          <cell r="J276" t="str">
            <v>Little Rock, AR 72202</v>
          </cell>
          <cell r="K276" t="str">
            <v>2500 E. 6th Street</v>
          </cell>
          <cell r="M276" t="str">
            <v>501-376-2007</v>
          </cell>
          <cell r="N276" t="str">
            <v>System Member Of</v>
          </cell>
          <cell r="O276" t="str">
            <v>Ambulatory Care</v>
          </cell>
          <cell r="P276" t="str">
            <v>Clinic</v>
          </cell>
          <cell r="R276" t="str">
            <v>EADGAG700</v>
          </cell>
          <cell r="S276" t="str">
            <v>1100003155482</v>
          </cell>
          <cell r="T276">
            <v>37712</v>
          </cell>
          <cell r="V276">
            <v>43000261</v>
          </cell>
          <cell r="W276">
            <v>379196</v>
          </cell>
          <cell r="X276">
            <v>2</v>
          </cell>
          <cell r="Y276" t="str">
            <v>Active</v>
          </cell>
          <cell r="AA276">
            <v>9504</v>
          </cell>
        </row>
        <row r="277">
          <cell r="A277">
            <v>9505</v>
          </cell>
          <cell r="B277" t="str">
            <v>Wildwood Family Clinic / Sherwood / AR</v>
          </cell>
          <cell r="D277">
            <v>1</v>
          </cell>
          <cell r="E277" t="str">
            <v>Wildwood Family Clinic (9505)</v>
          </cell>
          <cell r="F277" t="str">
            <v>Wildwood Family Clinic</v>
          </cell>
          <cell r="G277" t="str">
            <v>Sherwood</v>
          </cell>
          <cell r="H277" t="str">
            <v>AR</v>
          </cell>
          <cell r="I277" t="str">
            <v>72120</v>
          </cell>
          <cell r="J277" t="str">
            <v>Sherwood, AR 72120</v>
          </cell>
          <cell r="K277" t="str">
            <v>2215 Wildwood Ave. Suite 210</v>
          </cell>
          <cell r="M277" t="str">
            <v>501-552-7262</v>
          </cell>
          <cell r="N277" t="str">
            <v>System Member Of</v>
          </cell>
          <cell r="O277" t="str">
            <v>Ambulatory Care</v>
          </cell>
          <cell r="P277" t="str">
            <v>Clinic</v>
          </cell>
          <cell r="Q277" t="str">
            <v>AB1533098</v>
          </cell>
          <cell r="R277" t="str">
            <v>H8WW90Q00</v>
          </cell>
          <cell r="S277" t="str">
            <v>1100003114458</v>
          </cell>
          <cell r="T277">
            <v>37712</v>
          </cell>
          <cell r="U277">
            <v>37756</v>
          </cell>
          <cell r="V277">
            <v>43000261</v>
          </cell>
          <cell r="W277">
            <v>379196</v>
          </cell>
          <cell r="X277">
            <v>2</v>
          </cell>
          <cell r="Y277" t="str">
            <v>Active</v>
          </cell>
          <cell r="AA277">
            <v>9505</v>
          </cell>
        </row>
        <row r="278">
          <cell r="A278">
            <v>9566</v>
          </cell>
          <cell r="B278" t="str">
            <v>CHI Central Business Office / Exton / PA</v>
          </cell>
          <cell r="D278">
            <v>1</v>
          </cell>
          <cell r="E278" t="str">
            <v>CHI Central Business Office (9566)</v>
          </cell>
          <cell r="F278" t="str">
            <v>CHI Central Business Office</v>
          </cell>
          <cell r="G278" t="str">
            <v>Exton</v>
          </cell>
          <cell r="H278" t="str">
            <v>PA</v>
          </cell>
          <cell r="I278" t="str">
            <v>19341</v>
          </cell>
          <cell r="J278" t="str">
            <v>Exton, PA 19341</v>
          </cell>
          <cell r="K278" t="str">
            <v>440 Creamery Way</v>
          </cell>
          <cell r="M278" t="str">
            <v>610-358-3950</v>
          </cell>
          <cell r="N278" t="str">
            <v>System Member Of</v>
          </cell>
          <cell r="O278" t="str">
            <v>Other</v>
          </cell>
          <cell r="P278" t="str">
            <v>Health Care System/IDN - Office</v>
          </cell>
          <cell r="R278" t="str">
            <v>071EFEF00</v>
          </cell>
          <cell r="S278" t="str">
            <v>1100003913143</v>
          </cell>
          <cell r="T278">
            <v>37865</v>
          </cell>
          <cell r="V278">
            <v>0</v>
          </cell>
          <cell r="W278">
            <v>0</v>
          </cell>
          <cell r="X278">
            <v>91</v>
          </cell>
          <cell r="Y278" t="str">
            <v>Active</v>
          </cell>
          <cell r="AA278">
            <v>9566</v>
          </cell>
        </row>
        <row r="279">
          <cell r="A279">
            <v>9660</v>
          </cell>
          <cell r="B279" t="str">
            <v>Dominican Sisters / Great Bend / KS</v>
          </cell>
          <cell r="D279">
            <v>2</v>
          </cell>
          <cell r="E279" t="str">
            <v>Dominican Sisters (9660)</v>
          </cell>
          <cell r="F279" t="str">
            <v>Dominican Sisters</v>
          </cell>
          <cell r="G279" t="str">
            <v>Great Bend</v>
          </cell>
          <cell r="H279" t="str">
            <v>KS</v>
          </cell>
          <cell r="I279" t="str">
            <v>67530</v>
          </cell>
          <cell r="J279" t="str">
            <v>Great Bend, KS 67530</v>
          </cell>
          <cell r="K279" t="str">
            <v>3600 Broadway</v>
          </cell>
          <cell r="M279" t="str">
            <v>620-792-1232</v>
          </cell>
          <cell r="N279" t="str">
            <v>Affiliate Member Of</v>
          </cell>
          <cell r="O279" t="str">
            <v>Other</v>
          </cell>
          <cell r="P279" t="str">
            <v>Convent</v>
          </cell>
          <cell r="R279" t="str">
            <v>050IIIN00</v>
          </cell>
          <cell r="S279" t="str">
            <v>1100005045491</v>
          </cell>
          <cell r="T279">
            <v>37895</v>
          </cell>
          <cell r="V279">
            <v>43000261</v>
          </cell>
          <cell r="W279">
            <v>374782</v>
          </cell>
          <cell r="X279">
            <v>18</v>
          </cell>
          <cell r="Y279" t="str">
            <v>Active</v>
          </cell>
          <cell r="AA279">
            <v>9660</v>
          </cell>
        </row>
        <row r="280">
          <cell r="A280">
            <v>9734</v>
          </cell>
          <cell r="B280" t="str">
            <v>Medquest Home Medical Equipment / Dickinson / ND</v>
          </cell>
          <cell r="D280">
            <v>4</v>
          </cell>
          <cell r="E280" t="str">
            <v>Medquest Home Medical Equipment (9734)</v>
          </cell>
          <cell r="F280" t="str">
            <v>Medquest Home Medical Equipment</v>
          </cell>
          <cell r="G280" t="str">
            <v>Dickinson</v>
          </cell>
          <cell r="H280" t="str">
            <v>ND</v>
          </cell>
          <cell r="I280" t="str">
            <v>58601</v>
          </cell>
          <cell r="J280" t="str">
            <v>Dickinson, ND 58601</v>
          </cell>
          <cell r="K280" t="str">
            <v>584 12th Street West</v>
          </cell>
          <cell r="M280" t="str">
            <v>701-456-4364</v>
          </cell>
          <cell r="N280" t="str">
            <v>System Member Of</v>
          </cell>
          <cell r="O280" t="str">
            <v>Retail</v>
          </cell>
          <cell r="P280" t="str">
            <v>Durable Medical Equipment Dealer (DME)</v>
          </cell>
          <cell r="R280" t="str">
            <v>E4NFYM400</v>
          </cell>
          <cell r="S280" t="str">
            <v>1100005272002</v>
          </cell>
          <cell r="T280">
            <v>37987</v>
          </cell>
          <cell r="V280">
            <v>0</v>
          </cell>
          <cell r="W280">
            <v>0</v>
          </cell>
          <cell r="X280">
            <v>43</v>
          </cell>
          <cell r="Y280" t="str">
            <v>Active</v>
          </cell>
          <cell r="AA280">
            <v>9734</v>
          </cell>
        </row>
        <row r="281">
          <cell r="A281">
            <v>9758</v>
          </cell>
          <cell r="B281" t="str">
            <v>C.A.R.E. Medical / Devils Lake / ND</v>
          </cell>
          <cell r="D281">
            <v>4</v>
          </cell>
          <cell r="E281" t="str">
            <v>C.A.R.E. Medical (9758)</v>
          </cell>
          <cell r="F281" t="str">
            <v>C.A.R.E. Medical</v>
          </cell>
          <cell r="G281" t="str">
            <v>Devils Lake</v>
          </cell>
          <cell r="H281" t="str">
            <v>ND</v>
          </cell>
          <cell r="I281" t="str">
            <v>58301</v>
          </cell>
          <cell r="J281" t="str">
            <v>Devils Lake, ND 58301</v>
          </cell>
          <cell r="K281" t="str">
            <v>223 4th Ave. NE</v>
          </cell>
          <cell r="L281" t="str">
            <v>P.O.  Box 1195</v>
          </cell>
          <cell r="M281" t="str">
            <v>701-662-5056</v>
          </cell>
          <cell r="N281" t="str">
            <v>Affiliate Member Of</v>
          </cell>
          <cell r="O281" t="str">
            <v>Retail</v>
          </cell>
          <cell r="P281" t="str">
            <v>Durable Medical Equipment Dealer (DME)</v>
          </cell>
          <cell r="R281" t="str">
            <v>K286TNG00</v>
          </cell>
          <cell r="S281" t="str">
            <v>1100005338654</v>
          </cell>
          <cell r="T281">
            <v>37926</v>
          </cell>
          <cell r="V281">
            <v>43000261</v>
          </cell>
          <cell r="W281">
            <v>370394</v>
          </cell>
          <cell r="X281">
            <v>39</v>
          </cell>
          <cell r="Y281" t="str">
            <v>Active</v>
          </cell>
          <cell r="AA281">
            <v>9758</v>
          </cell>
        </row>
        <row r="282">
          <cell r="A282">
            <v>9795</v>
          </cell>
          <cell r="B282" t="str">
            <v>Berks Medical Equipment / Reading / PA</v>
          </cell>
          <cell r="D282">
            <v>1</v>
          </cell>
          <cell r="E282" t="str">
            <v>Berks Medical Equipment (9795)</v>
          </cell>
          <cell r="F282" t="str">
            <v>Berks Medical Equipment</v>
          </cell>
          <cell r="G282" t="str">
            <v>Reading</v>
          </cell>
          <cell r="H282" t="str">
            <v>PA</v>
          </cell>
          <cell r="I282" t="str">
            <v>19605</v>
          </cell>
          <cell r="J282" t="str">
            <v>Reading, PA 19605</v>
          </cell>
          <cell r="K282" t="str">
            <v>44C Wingco Lane</v>
          </cell>
          <cell r="M282" t="str">
            <v>610-916-1871</v>
          </cell>
          <cell r="N282" t="str">
            <v>System Member Of</v>
          </cell>
          <cell r="O282" t="str">
            <v>Retail</v>
          </cell>
          <cell r="P282" t="str">
            <v>Durable Medical Equipment Dealer (DME)</v>
          </cell>
          <cell r="R282" t="str">
            <v>8H607Y000</v>
          </cell>
          <cell r="S282" t="str">
            <v>1100004534460</v>
          </cell>
          <cell r="T282">
            <v>37926</v>
          </cell>
          <cell r="V282">
            <v>43000261</v>
          </cell>
          <cell r="W282">
            <v>960482</v>
          </cell>
          <cell r="X282">
            <v>57</v>
          </cell>
          <cell r="Y282" t="str">
            <v>Active</v>
          </cell>
          <cell r="AA282">
            <v>9795</v>
          </cell>
        </row>
        <row r="283">
          <cell r="A283">
            <v>9799</v>
          </cell>
          <cell r="B283" t="str">
            <v>Parker Adventist Hospital / Parker / CO</v>
          </cell>
          <cell r="D283">
            <v>5</v>
          </cell>
          <cell r="E283" t="str">
            <v>Parker Adventist Hospital (9799)</v>
          </cell>
          <cell r="F283" t="str">
            <v>Parker Adventist Hospital</v>
          </cell>
          <cell r="G283" t="str">
            <v>Parker</v>
          </cell>
          <cell r="H283" t="str">
            <v>CO</v>
          </cell>
          <cell r="I283" t="str">
            <v>80138</v>
          </cell>
          <cell r="J283" t="str">
            <v>Parker, CO 80138</v>
          </cell>
          <cell r="K283" t="str">
            <v>9395 Crown Crest Blvd.</v>
          </cell>
          <cell r="M283" t="str">
            <v>303-269-4772</v>
          </cell>
          <cell r="N283" t="str">
            <v>Affiliate Member Of</v>
          </cell>
          <cell r="O283" t="str">
            <v>Acute Care</v>
          </cell>
          <cell r="P283" t="str">
            <v>Hospital</v>
          </cell>
          <cell r="Q283" t="str">
            <v xml:space="preserve">BP8581096 </v>
          </cell>
          <cell r="R283" t="str">
            <v>DC9665F00</v>
          </cell>
          <cell r="S283" t="str">
            <v>1100002497644</v>
          </cell>
          <cell r="T283">
            <v>37926</v>
          </cell>
          <cell r="U283">
            <v>37970</v>
          </cell>
          <cell r="V283">
            <v>43000261</v>
          </cell>
          <cell r="W283">
            <v>102381</v>
          </cell>
          <cell r="X283">
            <v>7</v>
          </cell>
          <cell r="Y283" t="str">
            <v>Active</v>
          </cell>
          <cell r="AA283">
            <v>9799</v>
          </cell>
        </row>
        <row r="284">
          <cell r="A284">
            <v>10073</v>
          </cell>
          <cell r="B284" t="str">
            <v>St. Vincent Community Health Services / Little Rock / AR</v>
          </cell>
          <cell r="D284">
            <v>1</v>
          </cell>
          <cell r="E284" t="str">
            <v>St. Vincent Community Health Services (10073)</v>
          </cell>
          <cell r="F284" t="str">
            <v>St. Vincent Community Health Services</v>
          </cell>
          <cell r="G284" t="str">
            <v>Little Rock</v>
          </cell>
          <cell r="H284" t="str">
            <v>AR</v>
          </cell>
          <cell r="I284" t="str">
            <v>72205-5499</v>
          </cell>
          <cell r="J284" t="str">
            <v>Little Rock, AR 72205-5499</v>
          </cell>
          <cell r="K284" t="str">
            <v>#2 St. Vincent Circle</v>
          </cell>
          <cell r="M284" t="str">
            <v>501-552-2891</v>
          </cell>
          <cell r="N284" t="str">
            <v>System Member Of</v>
          </cell>
          <cell r="O284" t="str">
            <v>Ambulatory Care</v>
          </cell>
          <cell r="P284" t="str">
            <v>Specialty Physician Practice</v>
          </cell>
          <cell r="R284" t="str">
            <v>710700FF3</v>
          </cell>
          <cell r="S284" t="str">
            <v>1100004792228</v>
          </cell>
          <cell r="T284">
            <v>37956</v>
          </cell>
          <cell r="V284">
            <v>43000261</v>
          </cell>
          <cell r="W284">
            <v>379196</v>
          </cell>
          <cell r="X284">
            <v>2</v>
          </cell>
          <cell r="Y284" t="str">
            <v>Active</v>
          </cell>
          <cell r="AA284">
            <v>10073</v>
          </cell>
        </row>
        <row r="285">
          <cell r="A285">
            <v>10091</v>
          </cell>
          <cell r="B285" t="str">
            <v>7 Mile Medical Clinic / Winter Park / CO</v>
          </cell>
          <cell r="D285">
            <v>5</v>
          </cell>
          <cell r="E285" t="str">
            <v>7 Mile Medical Clinic (10091)</v>
          </cell>
          <cell r="F285" t="str">
            <v>7 Mile Medical Clinic</v>
          </cell>
          <cell r="G285" t="str">
            <v>Winter Park</v>
          </cell>
          <cell r="H285" t="str">
            <v>CO</v>
          </cell>
          <cell r="I285" t="str">
            <v>80482</v>
          </cell>
          <cell r="J285" t="str">
            <v>Winter Park, CO 80482</v>
          </cell>
          <cell r="K285" t="str">
            <v>145 Parsenn Road</v>
          </cell>
          <cell r="M285" t="str">
            <v>970-726-8066</v>
          </cell>
          <cell r="N285" t="str">
            <v>Affiliate Member Of</v>
          </cell>
          <cell r="O285" t="str">
            <v>Ambulatory Care</v>
          </cell>
          <cell r="P285" t="str">
            <v>Clinic</v>
          </cell>
          <cell r="R285" t="str">
            <v>TEKJAEY00</v>
          </cell>
          <cell r="S285" t="str">
            <v>1100002631925</v>
          </cell>
          <cell r="T285">
            <v>38001</v>
          </cell>
          <cell r="V285">
            <v>43000261</v>
          </cell>
          <cell r="W285">
            <v>102381</v>
          </cell>
          <cell r="X285">
            <v>4</v>
          </cell>
          <cell r="Y285" t="str">
            <v>Active</v>
          </cell>
          <cell r="AA285">
            <v>10091</v>
          </cell>
        </row>
        <row r="286">
          <cell r="A286">
            <v>10155</v>
          </cell>
          <cell r="B286" t="str">
            <v>St. Joseph Dialysis Gig Harbor / Gig Harbor / WA</v>
          </cell>
          <cell r="D286">
            <v>3</v>
          </cell>
          <cell r="E286" t="str">
            <v>St. Joseph Dialysis Gig Harbor (10155)</v>
          </cell>
          <cell r="F286" t="str">
            <v>St. Joseph Dialysis Gig Harbor</v>
          </cell>
          <cell r="G286" t="str">
            <v>Gig Harbor</v>
          </cell>
          <cell r="H286" t="str">
            <v>WA</v>
          </cell>
          <cell r="I286" t="str">
            <v>98335</v>
          </cell>
          <cell r="J286" t="str">
            <v>Gig Harbor, WA 98335</v>
          </cell>
          <cell r="K286" t="str">
            <v>4700 Point Fosdick Dr. NW</v>
          </cell>
          <cell r="M286" t="str">
            <v>253-853-2965</v>
          </cell>
          <cell r="N286" t="str">
            <v>System Member Of</v>
          </cell>
          <cell r="O286" t="str">
            <v>Acute Care</v>
          </cell>
          <cell r="P286" t="str">
            <v>Dialysis Center - Free-standing</v>
          </cell>
          <cell r="R286" t="str">
            <v>15ARRRP00</v>
          </cell>
          <cell r="S286" t="str">
            <v>1100005247819</v>
          </cell>
          <cell r="T286">
            <v>38047</v>
          </cell>
          <cell r="V286">
            <v>43000261</v>
          </cell>
          <cell r="W286">
            <v>960546</v>
          </cell>
          <cell r="X286">
            <v>64</v>
          </cell>
          <cell r="Y286" t="str">
            <v>Active</v>
          </cell>
          <cell r="AA286">
            <v>10155</v>
          </cell>
        </row>
        <row r="287">
          <cell r="A287">
            <v>10170</v>
          </cell>
          <cell r="B287" t="str">
            <v>St. John's Medical Group - St. John's MedCenter Columbus / Columbus / KS</v>
          </cell>
          <cell r="D287">
            <v>2</v>
          </cell>
          <cell r="E287" t="str">
            <v>St. John's Medical Group - St. John's MedCenter Columbus (10170)</v>
          </cell>
          <cell r="F287" t="str">
            <v>St. John's MedCenter Columbus</v>
          </cell>
          <cell r="G287" t="str">
            <v>Columbus</v>
          </cell>
          <cell r="H287" t="str">
            <v>KS</v>
          </cell>
          <cell r="I287" t="str">
            <v>66725</v>
          </cell>
          <cell r="J287" t="str">
            <v>Columbus, KS 66725</v>
          </cell>
          <cell r="K287" t="str">
            <v>101 W. Sycamore</v>
          </cell>
          <cell r="M287" t="str">
            <v>620-429-3636</v>
          </cell>
          <cell r="N287" t="str">
            <v>System Member Of</v>
          </cell>
          <cell r="O287" t="str">
            <v>Ambulatory Care</v>
          </cell>
          <cell r="P287" t="str">
            <v>Clinic</v>
          </cell>
          <cell r="Q287" t="str">
            <v>BS6855160</v>
          </cell>
          <cell r="R287" t="str">
            <v>HATYLGJ00</v>
          </cell>
          <cell r="S287" t="str">
            <v>1100002492656</v>
          </cell>
          <cell r="T287">
            <v>38061</v>
          </cell>
          <cell r="U287">
            <v>38092</v>
          </cell>
          <cell r="V287">
            <v>43000261</v>
          </cell>
          <cell r="W287">
            <v>374803</v>
          </cell>
          <cell r="X287">
            <v>36</v>
          </cell>
          <cell r="Y287" t="str">
            <v>Active</v>
          </cell>
          <cell r="AA287">
            <v>10170</v>
          </cell>
        </row>
        <row r="288">
          <cell r="A288">
            <v>10171</v>
          </cell>
          <cell r="B288" t="str">
            <v>Mercy Clinics dba Michelle Boice / Joplin / MO</v>
          </cell>
          <cell r="D288">
            <v>2</v>
          </cell>
          <cell r="E288" t="str">
            <v>Mercy Clinics dba Michelle Boice (10171)</v>
          </cell>
          <cell r="F288" t="str">
            <v>Mercy Clinics dba Michelle Boice</v>
          </cell>
          <cell r="G288" t="str">
            <v>Joplin</v>
          </cell>
          <cell r="H288" t="str">
            <v>MO</v>
          </cell>
          <cell r="I288" t="str">
            <v>64804</v>
          </cell>
          <cell r="J288" t="str">
            <v>Joplin, MO 64804</v>
          </cell>
          <cell r="K288" t="str">
            <v>2817 McClelland Blvd Suite 52</v>
          </cell>
          <cell r="M288" t="str">
            <v>417-623-6056</v>
          </cell>
          <cell r="N288" t="str">
            <v>System Member Of</v>
          </cell>
          <cell r="O288" t="str">
            <v>Ambulatory Care</v>
          </cell>
          <cell r="P288" t="str">
            <v>Clinic</v>
          </cell>
          <cell r="Q288" t="str">
            <v>BB2782553</v>
          </cell>
          <cell r="R288" t="str">
            <v>BBQQLRE00</v>
          </cell>
          <cell r="S288" t="str">
            <v>1100004689696</v>
          </cell>
          <cell r="T288">
            <v>38061</v>
          </cell>
          <cell r="U288">
            <v>38092</v>
          </cell>
          <cell r="V288">
            <v>0</v>
          </cell>
          <cell r="W288">
            <v>0</v>
          </cell>
          <cell r="X288">
            <v>36</v>
          </cell>
          <cell r="Y288" t="str">
            <v>Inactive</v>
          </cell>
          <cell r="Z288">
            <v>39294</v>
          </cell>
          <cell r="AA288">
            <v>10171</v>
          </cell>
        </row>
        <row r="289">
          <cell r="A289">
            <v>10172</v>
          </cell>
          <cell r="B289" t="str">
            <v>Mercy Clinics dba Brett Boice / Joplin / MO</v>
          </cell>
          <cell r="D289">
            <v>2</v>
          </cell>
          <cell r="E289" t="str">
            <v>Mercy Clinics dba Brett Boice (10172)</v>
          </cell>
          <cell r="F289" t="str">
            <v>Mercy Clinics dba Brett Boice</v>
          </cell>
          <cell r="G289" t="str">
            <v>Joplin</v>
          </cell>
          <cell r="H289" t="str">
            <v>MO</v>
          </cell>
          <cell r="I289" t="str">
            <v>64804</v>
          </cell>
          <cell r="J289" t="str">
            <v>Joplin, MO 64804</v>
          </cell>
          <cell r="K289" t="str">
            <v>2817 McClelland Blvd Suite 52</v>
          </cell>
          <cell r="M289" t="str">
            <v>417-623-6056</v>
          </cell>
          <cell r="N289" t="str">
            <v>System Member Of</v>
          </cell>
          <cell r="O289" t="str">
            <v>Ambulatory Care</v>
          </cell>
          <cell r="P289" t="str">
            <v>Clinic</v>
          </cell>
          <cell r="Q289" t="str">
            <v>BB1598626</v>
          </cell>
          <cell r="R289" t="str">
            <v>HA89P5200</v>
          </cell>
          <cell r="S289" t="str">
            <v>1100005263673</v>
          </cell>
          <cell r="T289">
            <v>38061</v>
          </cell>
          <cell r="U289">
            <v>38092</v>
          </cell>
          <cell r="V289">
            <v>0</v>
          </cell>
          <cell r="W289">
            <v>0</v>
          </cell>
          <cell r="X289">
            <v>36</v>
          </cell>
          <cell r="Y289" t="str">
            <v>Inactive</v>
          </cell>
          <cell r="Z289">
            <v>39294</v>
          </cell>
          <cell r="AA289">
            <v>10172</v>
          </cell>
        </row>
        <row r="290">
          <cell r="A290">
            <v>10173</v>
          </cell>
          <cell r="B290" t="str">
            <v>St. John's Medical Group - Internal Medicine  (Nickell, Rivas-Gotz) / Joplin / MO</v>
          </cell>
          <cell r="D290">
            <v>2</v>
          </cell>
          <cell r="E290" t="str">
            <v>St. John's Medical Group - Internal Medicine (Nickell, Rivas-Gotz) (10173)</v>
          </cell>
          <cell r="F290" t="str">
            <v>St. Johns Medical Group Internal Medicine</v>
          </cell>
          <cell r="G290" t="str">
            <v>Joplin</v>
          </cell>
          <cell r="H290" t="str">
            <v>MO</v>
          </cell>
          <cell r="I290" t="str">
            <v>64804</v>
          </cell>
          <cell r="J290" t="str">
            <v>Joplin, MO 64804</v>
          </cell>
          <cell r="K290" t="str">
            <v xml:space="preserve">1701 W. 26th </v>
          </cell>
          <cell r="L290" t="str">
            <v>Ste D</v>
          </cell>
          <cell r="M290" t="str">
            <v>417-624-8823</v>
          </cell>
          <cell r="N290" t="str">
            <v>System Member Of</v>
          </cell>
          <cell r="O290" t="str">
            <v>Ambulatory Care</v>
          </cell>
          <cell r="P290" t="str">
            <v>Clinic</v>
          </cell>
          <cell r="Q290" t="str">
            <v>BR8064230</v>
          </cell>
          <cell r="R290" t="str">
            <v>AHD5TBD00</v>
          </cell>
          <cell r="S290" t="str">
            <v>1100005649125</v>
          </cell>
          <cell r="T290">
            <v>38061</v>
          </cell>
          <cell r="U290">
            <v>38092</v>
          </cell>
          <cell r="V290">
            <v>43000261</v>
          </cell>
          <cell r="W290">
            <v>374803</v>
          </cell>
          <cell r="X290">
            <v>36</v>
          </cell>
          <cell r="Y290" t="str">
            <v>Active</v>
          </cell>
          <cell r="AA290">
            <v>10173</v>
          </cell>
        </row>
        <row r="291">
          <cell r="A291">
            <v>10174</v>
          </cell>
          <cell r="B291" t="str">
            <v>St. John's Medical Group - Neurology / Joplin / MO</v>
          </cell>
          <cell r="D291">
            <v>2</v>
          </cell>
          <cell r="E291" t="str">
            <v>St. John's Medical Group - Neurology (10174)</v>
          </cell>
          <cell r="F291" t="str">
            <v>Mercy Clinics Neurology</v>
          </cell>
          <cell r="G291" t="str">
            <v>Joplin</v>
          </cell>
          <cell r="H291" t="str">
            <v>MO</v>
          </cell>
          <cell r="I291" t="str">
            <v>64804</v>
          </cell>
          <cell r="J291" t="str">
            <v>Joplin, MO 64804</v>
          </cell>
          <cell r="K291" t="str">
            <v>2817 McClelland Blvd. Suite 155</v>
          </cell>
          <cell r="M291" t="str">
            <v>417-659-6876</v>
          </cell>
          <cell r="N291" t="str">
            <v>System Member Of</v>
          </cell>
          <cell r="O291" t="str">
            <v>Ambulatory Care</v>
          </cell>
          <cell r="P291" t="str">
            <v>Clinic</v>
          </cell>
          <cell r="Q291" t="str">
            <v>BP7611191</v>
          </cell>
          <cell r="R291" t="str">
            <v>4J47LM500</v>
          </cell>
          <cell r="S291" t="str">
            <v>1100003378089</v>
          </cell>
          <cell r="T291">
            <v>38061</v>
          </cell>
          <cell r="U291">
            <v>38092</v>
          </cell>
          <cell r="V291">
            <v>43000261</v>
          </cell>
          <cell r="W291">
            <v>374803</v>
          </cell>
          <cell r="X291">
            <v>36</v>
          </cell>
          <cell r="Y291" t="str">
            <v>Active</v>
          </cell>
          <cell r="AA291">
            <v>10174</v>
          </cell>
        </row>
        <row r="292">
          <cell r="A292">
            <v>10175</v>
          </cell>
          <cell r="B292" t="str">
            <v>St. John's Medical Group dba Amy Warner / Joplin / MO</v>
          </cell>
          <cell r="D292">
            <v>2</v>
          </cell>
          <cell r="E292" t="str">
            <v>St. John's Medical Group dba Amy Warner (10175)</v>
          </cell>
          <cell r="F292" t="str">
            <v>Mercy Clinics dba Amy Warner</v>
          </cell>
          <cell r="G292" t="str">
            <v>Joplin</v>
          </cell>
          <cell r="H292" t="str">
            <v>MO</v>
          </cell>
          <cell r="I292" t="str">
            <v>64804</v>
          </cell>
          <cell r="J292" t="str">
            <v>Joplin, MO 64804</v>
          </cell>
          <cell r="K292" t="str">
            <v>2817 McClelland Blvd. Suite 50</v>
          </cell>
          <cell r="M292" t="str">
            <v>417-627-8370</v>
          </cell>
          <cell r="N292" t="str">
            <v>System Member Of</v>
          </cell>
          <cell r="O292" t="str">
            <v>Ambulatory Care</v>
          </cell>
          <cell r="P292" t="str">
            <v>Clinic</v>
          </cell>
          <cell r="Q292" t="str">
            <v>BH6343901</v>
          </cell>
          <cell r="R292" t="str">
            <v>9CPH5HD00</v>
          </cell>
          <cell r="S292" t="str">
            <v>1100002220570</v>
          </cell>
          <cell r="T292">
            <v>38061</v>
          </cell>
          <cell r="U292">
            <v>38092</v>
          </cell>
          <cell r="V292">
            <v>43000261</v>
          </cell>
          <cell r="W292">
            <v>374803</v>
          </cell>
          <cell r="X292">
            <v>36</v>
          </cell>
          <cell r="Y292" t="str">
            <v>Active</v>
          </cell>
          <cell r="AA292">
            <v>10175</v>
          </cell>
        </row>
        <row r="293">
          <cell r="A293">
            <v>10177</v>
          </cell>
          <cell r="B293" t="str">
            <v>Mercy Clinics - Pain Management / Joplin / MO</v>
          </cell>
          <cell r="D293">
            <v>2</v>
          </cell>
          <cell r="E293" t="str">
            <v>Mercy Clinics - Pain Management (10177)</v>
          </cell>
          <cell r="F293" t="str">
            <v>Mercy Clinics - Pain Management</v>
          </cell>
          <cell r="G293" t="str">
            <v>Joplin</v>
          </cell>
          <cell r="H293" t="str">
            <v>MO</v>
          </cell>
          <cell r="I293" t="str">
            <v>64804</v>
          </cell>
          <cell r="J293" t="str">
            <v>Joplin, MO 64804</v>
          </cell>
          <cell r="K293" t="str">
            <v>3126 Jackson Suite 102</v>
          </cell>
          <cell r="M293" t="str">
            <v>417-626-7246</v>
          </cell>
          <cell r="N293" t="str">
            <v>System Member Of</v>
          </cell>
          <cell r="O293" t="str">
            <v>Ambulatory Care</v>
          </cell>
          <cell r="P293" t="str">
            <v>Clinic</v>
          </cell>
          <cell r="Q293" t="str">
            <v>AP8824547</v>
          </cell>
          <cell r="R293" t="str">
            <v>98PXA4H00</v>
          </cell>
          <cell r="S293" t="str">
            <v>1100003784064</v>
          </cell>
          <cell r="T293">
            <v>38061</v>
          </cell>
          <cell r="U293">
            <v>38092</v>
          </cell>
          <cell r="V293">
            <v>0</v>
          </cell>
          <cell r="W293">
            <v>0</v>
          </cell>
          <cell r="X293">
            <v>36</v>
          </cell>
          <cell r="Y293" t="str">
            <v>Inactive</v>
          </cell>
          <cell r="Z293">
            <v>39335</v>
          </cell>
          <cell r="AA293">
            <v>10177</v>
          </cell>
        </row>
        <row r="294">
          <cell r="A294">
            <v>10178</v>
          </cell>
          <cell r="B294" t="str">
            <v>Mercy Clinics - Grove / Grove / OK</v>
          </cell>
          <cell r="D294">
            <v>2</v>
          </cell>
          <cell r="E294" t="str">
            <v>Mercy Clinics - Grove (10178)</v>
          </cell>
          <cell r="F294" t="str">
            <v>Mercy Clinics - Grove</v>
          </cell>
          <cell r="G294" t="str">
            <v>Grove</v>
          </cell>
          <cell r="H294" t="str">
            <v>OK</v>
          </cell>
          <cell r="I294" t="str">
            <v>74344</v>
          </cell>
          <cell r="J294" t="str">
            <v>Grove, OK 74344</v>
          </cell>
          <cell r="K294" t="str">
            <v>601 E. 13th Street</v>
          </cell>
          <cell r="L294" t="str">
            <v>Suite A</v>
          </cell>
          <cell r="M294" t="str">
            <v>918-786-2277</v>
          </cell>
          <cell r="N294" t="str">
            <v>System Member Of</v>
          </cell>
          <cell r="O294" t="str">
            <v>Ambulatory Care</v>
          </cell>
          <cell r="P294" t="str">
            <v>Clinic</v>
          </cell>
          <cell r="Q294" t="str">
            <v>AS9341354</v>
          </cell>
          <cell r="R294" t="str">
            <v>3D87FDN00</v>
          </cell>
          <cell r="S294" t="str">
            <v>1100004096104</v>
          </cell>
          <cell r="T294">
            <v>38061</v>
          </cell>
          <cell r="V294">
            <v>0</v>
          </cell>
          <cell r="W294">
            <v>0</v>
          </cell>
          <cell r="X294">
            <v>36</v>
          </cell>
          <cell r="Y294" t="str">
            <v>Inactive</v>
          </cell>
          <cell r="Z294">
            <v>38564</v>
          </cell>
        </row>
        <row r="295">
          <cell r="A295">
            <v>10179</v>
          </cell>
          <cell r="B295" t="str">
            <v>St. John's Medical Group dba David Dugger / Joplin / MO</v>
          </cell>
          <cell r="D295">
            <v>2</v>
          </cell>
          <cell r="E295" t="str">
            <v>St. John's Medical Group dba David Dugger (10179)</v>
          </cell>
          <cell r="F295" t="str">
            <v>Mercy Clinics dba David Dugger</v>
          </cell>
          <cell r="G295" t="str">
            <v>Joplin</v>
          </cell>
          <cell r="H295" t="str">
            <v>MO</v>
          </cell>
          <cell r="I295" t="str">
            <v>64804</v>
          </cell>
          <cell r="J295" t="str">
            <v>Joplin, MO 64804</v>
          </cell>
          <cell r="K295" t="str">
            <v>2817 McClelland Blvd Suite 50</v>
          </cell>
          <cell r="M295" t="str">
            <v>417-627-8370</v>
          </cell>
          <cell r="N295" t="str">
            <v>System Member Of</v>
          </cell>
          <cell r="O295" t="str">
            <v>Ambulatory Care</v>
          </cell>
          <cell r="P295" t="str">
            <v>Clinic</v>
          </cell>
          <cell r="Q295" t="str">
            <v>AD9338080</v>
          </cell>
          <cell r="R295" t="str">
            <v>2A0GV8V00</v>
          </cell>
          <cell r="S295" t="str">
            <v>1100002520984</v>
          </cell>
          <cell r="T295">
            <v>38061</v>
          </cell>
          <cell r="U295">
            <v>38092</v>
          </cell>
          <cell r="V295">
            <v>43000261</v>
          </cell>
          <cell r="W295">
            <v>374803</v>
          </cell>
          <cell r="X295">
            <v>36</v>
          </cell>
          <cell r="Y295" t="str">
            <v>Active</v>
          </cell>
          <cell r="AA295">
            <v>10179</v>
          </cell>
        </row>
        <row r="296">
          <cell r="A296">
            <v>10180</v>
          </cell>
          <cell r="B296" t="str">
            <v>Mercy Clinics dba Jeffrey Jones / Joplin / MO</v>
          </cell>
          <cell r="D296">
            <v>2</v>
          </cell>
          <cell r="E296" t="str">
            <v>Mercy Clinics dba Jeffrey Jones (10180)</v>
          </cell>
          <cell r="F296" t="str">
            <v>Mercy Clinics dba Jeffrey Jones</v>
          </cell>
          <cell r="G296" t="str">
            <v>Joplin</v>
          </cell>
          <cell r="H296" t="str">
            <v>MO</v>
          </cell>
          <cell r="I296" t="str">
            <v>64804</v>
          </cell>
          <cell r="J296" t="str">
            <v>Joplin, MO 64804</v>
          </cell>
          <cell r="K296" t="str">
            <v>2817 McClelland Blvd Suite 52</v>
          </cell>
          <cell r="M296" t="str">
            <v>417-623-6056</v>
          </cell>
          <cell r="N296" t="str">
            <v>System Member Of</v>
          </cell>
          <cell r="O296" t="str">
            <v>Ambulatory Care</v>
          </cell>
          <cell r="P296" t="str">
            <v>Clinic</v>
          </cell>
          <cell r="Q296" t="str">
            <v>BJ1242469</v>
          </cell>
          <cell r="R296" t="str">
            <v>EYYNG2F00</v>
          </cell>
          <cell r="S296" t="str">
            <v>1100005307544</v>
          </cell>
          <cell r="T296">
            <v>38061</v>
          </cell>
          <cell r="U296">
            <v>38092</v>
          </cell>
          <cell r="V296">
            <v>43000261</v>
          </cell>
          <cell r="W296">
            <v>374803</v>
          </cell>
          <cell r="X296">
            <v>36</v>
          </cell>
          <cell r="Y296" t="str">
            <v>Active</v>
          </cell>
          <cell r="AA296">
            <v>10180</v>
          </cell>
        </row>
        <row r="297">
          <cell r="A297">
            <v>10181</v>
          </cell>
          <cell r="B297" t="str">
            <v>St. John's MedCenter at Neosho / Neosho / MO</v>
          </cell>
          <cell r="D297">
            <v>2</v>
          </cell>
          <cell r="E297" t="str">
            <v>St. John's MedCenter at Neosho (10181)</v>
          </cell>
          <cell r="F297" t="str">
            <v>St. John's MedCenter at Neosho</v>
          </cell>
          <cell r="G297" t="str">
            <v>Neosho</v>
          </cell>
          <cell r="H297" t="str">
            <v>MO</v>
          </cell>
          <cell r="I297" t="str">
            <v>64850</v>
          </cell>
          <cell r="J297" t="str">
            <v>Neosho, MO 64850</v>
          </cell>
          <cell r="K297" t="str">
            <v>2550 Lusk Drive</v>
          </cell>
          <cell r="M297" t="str">
            <v>417-451-2060</v>
          </cell>
          <cell r="N297" t="str">
            <v>System Member Of</v>
          </cell>
          <cell r="O297" t="str">
            <v>Ambulatory Care</v>
          </cell>
          <cell r="P297" t="str">
            <v>Clinic</v>
          </cell>
          <cell r="Q297" t="str">
            <v>AH1438832</v>
          </cell>
          <cell r="R297" t="str">
            <v>J0CKB5V00</v>
          </cell>
          <cell r="S297" t="str">
            <v>1100002502423</v>
          </cell>
          <cell r="T297">
            <v>38061</v>
          </cell>
          <cell r="U297">
            <v>38092</v>
          </cell>
          <cell r="V297">
            <v>43000261</v>
          </cell>
          <cell r="W297">
            <v>374803</v>
          </cell>
          <cell r="X297">
            <v>36</v>
          </cell>
          <cell r="Y297" t="str">
            <v>Active</v>
          </cell>
          <cell r="AA297">
            <v>10181</v>
          </cell>
        </row>
        <row r="298">
          <cell r="A298">
            <v>10182</v>
          </cell>
          <cell r="B298" t="str">
            <v>Mercy Capitol East Des Moines Clinic / Des Moines / IA</v>
          </cell>
          <cell r="D298">
            <v>2</v>
          </cell>
          <cell r="E298" t="str">
            <v>Mercy Capitol East Des Moines Clinic (10182)</v>
          </cell>
          <cell r="F298" t="str">
            <v>Mercy Capitol East Des Moines Clinic</v>
          </cell>
          <cell r="G298" t="str">
            <v>Des Moines</v>
          </cell>
          <cell r="H298" t="str">
            <v>IA</v>
          </cell>
          <cell r="I298" t="str">
            <v>50309</v>
          </cell>
          <cell r="J298" t="str">
            <v>Des Moines, IA 50309</v>
          </cell>
          <cell r="K298" t="str">
            <v>623 E 12th Street</v>
          </cell>
          <cell r="M298" t="str">
            <v>515-265-5355</v>
          </cell>
          <cell r="N298" t="str">
            <v>System Member Of</v>
          </cell>
          <cell r="O298" t="str">
            <v>Ambulatory Care</v>
          </cell>
          <cell r="P298" t="str">
            <v>Clinic</v>
          </cell>
          <cell r="Q298" t="str">
            <v>AT7110846</v>
          </cell>
          <cell r="R298" t="str">
            <v>B0APK1V00</v>
          </cell>
          <cell r="S298" t="str">
            <v>1100003523090</v>
          </cell>
          <cell r="T298">
            <v>38061</v>
          </cell>
          <cell r="U298">
            <v>38092</v>
          </cell>
          <cell r="V298">
            <v>43000261</v>
          </cell>
          <cell r="W298">
            <v>374766</v>
          </cell>
          <cell r="X298">
            <v>15</v>
          </cell>
          <cell r="Y298" t="str">
            <v>Active</v>
          </cell>
          <cell r="AA298">
            <v>10182</v>
          </cell>
        </row>
        <row r="299">
          <cell r="A299">
            <v>10183</v>
          </cell>
          <cell r="B299" t="str">
            <v>Mercy Clinics - Surgery / Joplin / MO</v>
          </cell>
          <cell r="D299">
            <v>2</v>
          </cell>
          <cell r="E299" t="str">
            <v>Mercy Clinics - Surgery (10183)</v>
          </cell>
          <cell r="F299" t="str">
            <v>Mercy Clinics - Surgery</v>
          </cell>
          <cell r="G299" t="str">
            <v>Joplin</v>
          </cell>
          <cell r="H299" t="str">
            <v>MO</v>
          </cell>
          <cell r="I299" t="str">
            <v>64804</v>
          </cell>
          <cell r="J299" t="str">
            <v>Joplin, MO 64804</v>
          </cell>
          <cell r="K299" t="str">
            <v>2817 McClelland Blvd. Suite 254</v>
          </cell>
          <cell r="M299" t="str">
            <v>417-623-1131</v>
          </cell>
          <cell r="N299" t="str">
            <v>System Member Of</v>
          </cell>
          <cell r="O299" t="str">
            <v>Ambulatory Care</v>
          </cell>
          <cell r="P299" t="str">
            <v>Clinic</v>
          </cell>
          <cell r="Q299" t="str">
            <v>AN8880569</v>
          </cell>
          <cell r="R299" t="str">
            <v>BBF40TY00</v>
          </cell>
          <cell r="S299" t="str">
            <v>1100005041516</v>
          </cell>
          <cell r="T299">
            <v>38061</v>
          </cell>
          <cell r="U299">
            <v>38092</v>
          </cell>
          <cell r="V299">
            <v>43000261</v>
          </cell>
          <cell r="W299">
            <v>374803</v>
          </cell>
          <cell r="X299">
            <v>36</v>
          </cell>
          <cell r="Y299" t="str">
            <v>Active</v>
          </cell>
          <cell r="AA299">
            <v>10183</v>
          </cell>
        </row>
        <row r="300">
          <cell r="A300">
            <v>10185</v>
          </cell>
          <cell r="B300" t="str">
            <v>Mercy Clinics - Plastic Surgery / Joplin / MO</v>
          </cell>
          <cell r="D300">
            <v>2</v>
          </cell>
          <cell r="E300" t="str">
            <v>Mercy Clinics - Plastic Surgery (10185)</v>
          </cell>
          <cell r="F300" t="str">
            <v>Mercy Clinics - Plastic Surgery</v>
          </cell>
          <cell r="G300" t="str">
            <v>Joplin</v>
          </cell>
          <cell r="H300" t="str">
            <v>MO</v>
          </cell>
          <cell r="I300" t="str">
            <v>64804</v>
          </cell>
          <cell r="J300" t="str">
            <v>Joplin, MO 64804</v>
          </cell>
          <cell r="K300" t="str">
            <v>2817 McClelland Blvd. Suite 151</v>
          </cell>
          <cell r="M300" t="str">
            <v>417-659-6710</v>
          </cell>
          <cell r="N300" t="str">
            <v>System Member Of</v>
          </cell>
          <cell r="O300" t="str">
            <v>Ambulatory Care</v>
          </cell>
          <cell r="P300" t="str">
            <v>Clinic</v>
          </cell>
          <cell r="Q300" t="str">
            <v>AH2115334</v>
          </cell>
          <cell r="R300" t="str">
            <v>5BDDTXW00</v>
          </cell>
          <cell r="S300" t="str">
            <v>1100003752520</v>
          </cell>
          <cell r="T300">
            <v>38061</v>
          </cell>
          <cell r="U300">
            <v>38092</v>
          </cell>
          <cell r="V300">
            <v>0</v>
          </cell>
          <cell r="W300">
            <v>0</v>
          </cell>
          <cell r="X300">
            <v>36</v>
          </cell>
          <cell r="Y300" t="str">
            <v>Inactive</v>
          </cell>
          <cell r="Z300">
            <v>39303</v>
          </cell>
          <cell r="AA300">
            <v>10185</v>
          </cell>
        </row>
        <row r="301">
          <cell r="A301">
            <v>10186</v>
          </cell>
          <cell r="B301" t="str">
            <v>St. John's Medical Group - St. John's MedCenter at Baxter Springs / Baxter Springs / KS</v>
          </cell>
          <cell r="D301">
            <v>2</v>
          </cell>
          <cell r="E301" t="str">
            <v>St. John's Medical Group - St. John's MedCenter at Baxter Springs (10186)</v>
          </cell>
          <cell r="F301" t="str">
            <v>St. John's MedCenter at Baxter Springs</v>
          </cell>
          <cell r="G301" t="str">
            <v>Baxter Springs</v>
          </cell>
          <cell r="H301" t="str">
            <v>KS</v>
          </cell>
          <cell r="I301" t="str">
            <v>66713</v>
          </cell>
          <cell r="J301" t="str">
            <v>Baxter Springs, KS 66713</v>
          </cell>
          <cell r="K301" t="str">
            <v>445 E. 10th Street</v>
          </cell>
          <cell r="M301" t="str">
            <v>620-856-3469</v>
          </cell>
          <cell r="N301" t="str">
            <v>System Member Of</v>
          </cell>
          <cell r="O301" t="str">
            <v>Ambulatory Care</v>
          </cell>
          <cell r="P301" t="str">
            <v>Clinic</v>
          </cell>
          <cell r="Q301" t="str">
            <v>BB5483184</v>
          </cell>
          <cell r="R301" t="str">
            <v>2341WW200</v>
          </cell>
          <cell r="S301" t="str">
            <v>1100002988210</v>
          </cell>
          <cell r="T301">
            <v>38061</v>
          </cell>
          <cell r="U301">
            <v>38092</v>
          </cell>
          <cell r="V301">
            <v>43000261</v>
          </cell>
          <cell r="W301">
            <v>374803</v>
          </cell>
          <cell r="X301">
            <v>36</v>
          </cell>
          <cell r="Y301" t="str">
            <v>Active</v>
          </cell>
          <cell r="AA301">
            <v>10186</v>
          </cell>
        </row>
        <row r="302">
          <cell r="A302">
            <v>10187</v>
          </cell>
          <cell r="B302" t="str">
            <v>St. John's Medical Group - Webb City / Webb City / MO</v>
          </cell>
          <cell r="D302">
            <v>2</v>
          </cell>
          <cell r="E302" t="str">
            <v>St. John's Medical Group - Webb City (10187)</v>
          </cell>
          <cell r="F302" t="str">
            <v>St. John's Medical Group - Webb City</v>
          </cell>
          <cell r="G302" t="str">
            <v>Webb City</v>
          </cell>
          <cell r="H302" t="str">
            <v>MO</v>
          </cell>
          <cell r="I302" t="str">
            <v>64870</v>
          </cell>
          <cell r="J302" t="str">
            <v>Webb City, MO 64870</v>
          </cell>
          <cell r="K302" t="str">
            <v xml:space="preserve">1715 S. Madison </v>
          </cell>
          <cell r="M302" t="str">
            <v>417-673-1301</v>
          </cell>
          <cell r="N302" t="str">
            <v>System Member Of</v>
          </cell>
          <cell r="O302" t="str">
            <v>Ambulatory Care</v>
          </cell>
          <cell r="P302" t="str">
            <v>Clinic</v>
          </cell>
          <cell r="Q302" t="str">
            <v>BG5766475</v>
          </cell>
          <cell r="R302" t="str">
            <v>56DVJDF00</v>
          </cell>
          <cell r="S302" t="str">
            <v>1100003293917</v>
          </cell>
          <cell r="T302">
            <v>38061</v>
          </cell>
          <cell r="U302">
            <v>38092</v>
          </cell>
          <cell r="V302">
            <v>43000261</v>
          </cell>
          <cell r="W302">
            <v>374803</v>
          </cell>
          <cell r="X302">
            <v>36</v>
          </cell>
          <cell r="Y302" t="str">
            <v>Active</v>
          </cell>
          <cell r="AA302">
            <v>10187</v>
          </cell>
        </row>
        <row r="303">
          <cell r="A303">
            <v>10189</v>
          </cell>
          <cell r="B303" t="str">
            <v>St. John's Medical Group - General Surgery (Dandridge &amp; Dodson) / Joplin / MO</v>
          </cell>
          <cell r="D303">
            <v>2</v>
          </cell>
          <cell r="E303" t="str">
            <v>St. John's Medical Group - General Surgery (Dandridge &amp; Dodson) (10189)</v>
          </cell>
          <cell r="F303" t="str">
            <v>Mercy Clinics - General Surgery</v>
          </cell>
          <cell r="G303" t="str">
            <v>Joplin</v>
          </cell>
          <cell r="H303" t="str">
            <v>MO</v>
          </cell>
          <cell r="I303" t="str">
            <v>64804</v>
          </cell>
          <cell r="J303" t="str">
            <v>Joplin, MO 64804</v>
          </cell>
          <cell r="K303" t="str">
            <v>2817 McClelland Blvd.   Suite 256</v>
          </cell>
          <cell r="M303" t="str">
            <v>417-781-4405</v>
          </cell>
          <cell r="N303" t="str">
            <v>System Member Of</v>
          </cell>
          <cell r="O303" t="str">
            <v>Ambulatory Care</v>
          </cell>
          <cell r="P303" t="str">
            <v>Clinic</v>
          </cell>
          <cell r="Q303" t="str">
            <v>AD6926577</v>
          </cell>
          <cell r="R303" t="str">
            <v>0W9T9MT00</v>
          </cell>
          <cell r="S303" t="str">
            <v>1100002067526</v>
          </cell>
          <cell r="T303">
            <v>38061</v>
          </cell>
          <cell r="U303">
            <v>38092</v>
          </cell>
          <cell r="V303">
            <v>43000261</v>
          </cell>
          <cell r="W303">
            <v>374803</v>
          </cell>
          <cell r="X303">
            <v>36</v>
          </cell>
          <cell r="Y303" t="str">
            <v>Active</v>
          </cell>
          <cell r="AA303">
            <v>10189</v>
          </cell>
        </row>
        <row r="304">
          <cell r="A304">
            <v>10218</v>
          </cell>
          <cell r="B304" t="str">
            <v>St. John's Medical Group - Pittsburg (Maraji) / Pittsburg / KS</v>
          </cell>
          <cell r="D304">
            <v>2</v>
          </cell>
          <cell r="E304" t="str">
            <v>St. John's Medical Group - Pittsburg (Maraji) (10218)</v>
          </cell>
          <cell r="F304" t="str">
            <v>St. John's Mercy Clinics Pittsburg</v>
          </cell>
          <cell r="G304" t="str">
            <v>Pittsburg</v>
          </cell>
          <cell r="H304" t="str">
            <v>KS</v>
          </cell>
          <cell r="I304" t="str">
            <v>66762</v>
          </cell>
          <cell r="J304" t="str">
            <v>Pittsburg, KS 66762</v>
          </cell>
          <cell r="K304" t="str">
            <v>2711 S. Rouse, Suites C &amp; D</v>
          </cell>
          <cell r="M304" t="str">
            <v>620-231-5965</v>
          </cell>
          <cell r="N304" t="str">
            <v>System Member Of</v>
          </cell>
          <cell r="O304" t="str">
            <v>Ambulatory Care</v>
          </cell>
          <cell r="P304" t="str">
            <v>Clinic</v>
          </cell>
          <cell r="Q304" t="str">
            <v>BM8235358</v>
          </cell>
          <cell r="R304" t="str">
            <v>7GDTVAY00</v>
          </cell>
          <cell r="S304" t="str">
            <v>1100004017123</v>
          </cell>
          <cell r="T304">
            <v>38078</v>
          </cell>
          <cell r="U304">
            <v>38108</v>
          </cell>
          <cell r="V304">
            <v>43000261</v>
          </cell>
          <cell r="W304">
            <v>374803</v>
          </cell>
          <cell r="X304">
            <v>36</v>
          </cell>
          <cell r="Y304" t="str">
            <v>Active</v>
          </cell>
          <cell r="AA304">
            <v>10218</v>
          </cell>
        </row>
        <row r="305">
          <cell r="A305">
            <v>10219</v>
          </cell>
          <cell r="B305" t="str">
            <v>St. John's Medical Group - Pulmonology / Joplin / MO</v>
          </cell>
          <cell r="D305">
            <v>2</v>
          </cell>
          <cell r="E305" t="str">
            <v>St. John's Medical Group - Pulmonology (10219)</v>
          </cell>
          <cell r="F305" t="str">
            <v>St. John's Medical Group - Pulmonology</v>
          </cell>
          <cell r="G305" t="str">
            <v>Joplin</v>
          </cell>
          <cell r="H305" t="str">
            <v>MO</v>
          </cell>
          <cell r="I305" t="str">
            <v>64804</v>
          </cell>
          <cell r="J305" t="str">
            <v>Joplin, MO 64804</v>
          </cell>
          <cell r="K305" t="str">
            <v>1531 W. 32nd Street</v>
          </cell>
          <cell r="L305" t="str">
            <v>Ste. 201</v>
          </cell>
          <cell r="M305" t="str">
            <v>417-782-5063</v>
          </cell>
          <cell r="N305" t="str">
            <v>System Member Of</v>
          </cell>
          <cell r="O305" t="str">
            <v>Ambulatory Care</v>
          </cell>
          <cell r="P305" t="str">
            <v>Clinic</v>
          </cell>
          <cell r="Q305" t="str">
            <v>BA8437229</v>
          </cell>
          <cell r="R305" t="str">
            <v>KLWVY4Y00</v>
          </cell>
          <cell r="S305" t="str">
            <v>1100002888039</v>
          </cell>
          <cell r="T305">
            <v>38078</v>
          </cell>
          <cell r="U305">
            <v>38108</v>
          </cell>
          <cell r="V305">
            <v>43000261</v>
          </cell>
          <cell r="W305">
            <v>374803</v>
          </cell>
          <cell r="X305">
            <v>36</v>
          </cell>
          <cell r="Y305" t="str">
            <v>Active</v>
          </cell>
          <cell r="AA305">
            <v>10219</v>
          </cell>
        </row>
        <row r="306">
          <cell r="A306">
            <v>10223</v>
          </cell>
          <cell r="B306" t="str">
            <v>Mercy Health Services Corporation dba St. John's Medical Equipment Company / Joplin / MO</v>
          </cell>
          <cell r="D306">
            <v>2</v>
          </cell>
          <cell r="E306" t="str">
            <v>Mercy Health Services Corporation dba St. John's Medical Equipment Company (10223)</v>
          </cell>
          <cell r="F306" t="str">
            <v>St. John’s Medical Equipment Co.</v>
          </cell>
          <cell r="G306" t="str">
            <v>Joplin</v>
          </cell>
          <cell r="H306" t="str">
            <v>MO</v>
          </cell>
          <cell r="I306" t="str">
            <v>64804</v>
          </cell>
          <cell r="J306" t="str">
            <v>Joplin, MO 64804</v>
          </cell>
          <cell r="K306" t="str">
            <v>1905 W. 32nd</v>
          </cell>
          <cell r="L306" t="str">
            <v>Suite 102</v>
          </cell>
          <cell r="M306" t="str">
            <v>417-627-8424</v>
          </cell>
          <cell r="N306" t="str">
            <v>System Member Of</v>
          </cell>
          <cell r="O306" t="str">
            <v>Retail</v>
          </cell>
          <cell r="P306" t="str">
            <v>Durable Medical Equipment Dealer (DME)</v>
          </cell>
          <cell r="S306" t="str">
            <v>1100005249998</v>
          </cell>
          <cell r="T306">
            <v>38092</v>
          </cell>
          <cell r="V306">
            <v>43000261</v>
          </cell>
          <cell r="W306">
            <v>374803</v>
          </cell>
          <cell r="X306">
            <v>36</v>
          </cell>
          <cell r="Y306" t="str">
            <v>Active</v>
          </cell>
          <cell r="AA306">
            <v>10223</v>
          </cell>
        </row>
        <row r="307">
          <cell r="A307">
            <v>10248</v>
          </cell>
          <cell r="B307" t="str">
            <v>Mercy Clinics - Christopher H. Roberts, MD / Joplin / MO</v>
          </cell>
          <cell r="D307">
            <v>2</v>
          </cell>
          <cell r="E307" t="str">
            <v>Mercy Clinics - Christopher H. Roberts, MD (10248)</v>
          </cell>
          <cell r="F307" t="str">
            <v>Mercy Clinics - Christopher H. Roberts, MD</v>
          </cell>
          <cell r="G307" t="str">
            <v>Joplin</v>
          </cell>
          <cell r="H307" t="str">
            <v>MO</v>
          </cell>
          <cell r="I307" t="str">
            <v>64804</v>
          </cell>
          <cell r="J307" t="str">
            <v>Joplin, MO 64804</v>
          </cell>
          <cell r="K307" t="str">
            <v>1905 West 32nd Street</v>
          </cell>
          <cell r="L307" t="str">
            <v>Suite 303</v>
          </cell>
          <cell r="M307" t="str">
            <v>417-624-1714</v>
          </cell>
          <cell r="N307" t="str">
            <v>System Member Of</v>
          </cell>
          <cell r="O307" t="str">
            <v>Ambulatory Care</v>
          </cell>
          <cell r="P307" t="str">
            <v>Clinic</v>
          </cell>
          <cell r="Q307" t="str">
            <v>BR4525703</v>
          </cell>
          <cell r="R307" t="str">
            <v>3DXJ24200</v>
          </cell>
          <cell r="S307" t="str">
            <v>1100003319730</v>
          </cell>
          <cell r="T307">
            <v>38107</v>
          </cell>
          <cell r="U307">
            <v>38139</v>
          </cell>
          <cell r="V307">
            <v>0</v>
          </cell>
          <cell r="W307">
            <v>0</v>
          </cell>
          <cell r="X307">
            <v>36</v>
          </cell>
          <cell r="Y307" t="str">
            <v>Inactive</v>
          </cell>
          <cell r="Z307">
            <v>39335</v>
          </cell>
          <cell r="AA307">
            <v>10248</v>
          </cell>
        </row>
        <row r="308">
          <cell r="A308">
            <v>10310</v>
          </cell>
          <cell r="B308" t="str">
            <v>MRI of West Morris / Succasunna / NJ</v>
          </cell>
          <cell r="D308">
            <v>1</v>
          </cell>
          <cell r="E308" t="str">
            <v>MRI of West Morris (10310)</v>
          </cell>
          <cell r="F308" t="str">
            <v>MRI of West Morris</v>
          </cell>
          <cell r="G308" t="str">
            <v>Succasunna</v>
          </cell>
          <cell r="H308" t="str">
            <v>NJ</v>
          </cell>
          <cell r="I308" t="str">
            <v>07876</v>
          </cell>
          <cell r="J308" t="str">
            <v>Succasunna,  NJ  07876</v>
          </cell>
          <cell r="K308" t="str">
            <v>66 Sunset Strip, Suite 105</v>
          </cell>
          <cell r="N308" t="str">
            <v>System Member Of</v>
          </cell>
          <cell r="O308" t="str">
            <v>Ambulatory Care</v>
          </cell>
          <cell r="P308" t="str">
            <v>Diagnostic Imaging Center</v>
          </cell>
          <cell r="Q308" t="str">
            <v>1100005145115</v>
          </cell>
          <cell r="S308" t="str">
            <v>17D9HEP00</v>
          </cell>
          <cell r="T308">
            <v>39539</v>
          </cell>
          <cell r="V308">
            <v>0</v>
          </cell>
          <cell r="W308">
            <v>0</v>
          </cell>
          <cell r="Y308" t="str">
            <v>Active</v>
          </cell>
          <cell r="Z308">
            <v>2958465</v>
          </cell>
          <cell r="AA308">
            <v>10310</v>
          </cell>
        </row>
        <row r="309">
          <cell r="A309">
            <v>10311</v>
          </cell>
          <cell r="B309" t="str">
            <v>Magnetic Imaging of Morris / Mountain Lakes / NJ</v>
          </cell>
          <cell r="D309">
            <v>1</v>
          </cell>
          <cell r="E309" t="str">
            <v>Magnetic Imaging of Morris (10311)</v>
          </cell>
          <cell r="F309" t="str">
            <v>Magnetic Imaging of Morris</v>
          </cell>
          <cell r="G309" t="str">
            <v>Mountain Lakes</v>
          </cell>
          <cell r="H309" t="str">
            <v>NJ</v>
          </cell>
          <cell r="I309" t="str">
            <v>07046</v>
          </cell>
          <cell r="J309" t="str">
            <v>Mountain Lakes,  NJ  07046</v>
          </cell>
          <cell r="K309" t="str">
            <v>420 Boulevard, Suite 103</v>
          </cell>
          <cell r="N309" t="str">
            <v>System Member Of</v>
          </cell>
          <cell r="O309" t="str">
            <v>Ambulatory Care</v>
          </cell>
          <cell r="P309" t="str">
            <v>Diagnostic Imaging Center</v>
          </cell>
          <cell r="Q309" t="str">
            <v>1100002594749</v>
          </cell>
          <cell r="S309" t="str">
            <v>EHXVNT300</v>
          </cell>
          <cell r="T309">
            <v>39539</v>
          </cell>
          <cell r="V309">
            <v>0</v>
          </cell>
          <cell r="W309">
            <v>0</v>
          </cell>
          <cell r="Y309" t="str">
            <v>Active</v>
          </cell>
          <cell r="Z309">
            <v>2958465</v>
          </cell>
          <cell r="AA309">
            <v>10311</v>
          </cell>
        </row>
        <row r="310">
          <cell r="A310">
            <v>10312</v>
          </cell>
          <cell r="B310" t="str">
            <v>Health S.E.T. / Denver / CO</v>
          </cell>
          <cell r="D310">
            <v>5</v>
          </cell>
          <cell r="E310" t="str">
            <v>Health S.E.T. (10312)</v>
          </cell>
          <cell r="F310" t="str">
            <v>Health S.E.T.</v>
          </cell>
          <cell r="G310" t="str">
            <v>Denver</v>
          </cell>
          <cell r="H310" t="str">
            <v>CO</v>
          </cell>
          <cell r="I310" t="str">
            <v>80204</v>
          </cell>
          <cell r="J310" t="str">
            <v>Denver, CO 80204</v>
          </cell>
          <cell r="K310" t="str">
            <v>4200 West Conejos Place</v>
          </cell>
          <cell r="L310" t="str">
            <v>Suite 436</v>
          </cell>
          <cell r="M310" t="str">
            <v>303-595-6633</v>
          </cell>
          <cell r="N310" t="str">
            <v>System Member Of</v>
          </cell>
          <cell r="O310" t="str">
            <v>Other</v>
          </cell>
          <cell r="P310" t="str">
            <v>Social Service Agency</v>
          </cell>
          <cell r="R310" t="str">
            <v>6H4HWY200</v>
          </cell>
          <cell r="S310" t="str">
            <v>1100003926730</v>
          </cell>
          <cell r="T310">
            <v>38153</v>
          </cell>
          <cell r="V310">
            <v>43000261</v>
          </cell>
          <cell r="W310">
            <v>102381</v>
          </cell>
          <cell r="X310">
            <v>4</v>
          </cell>
          <cell r="Y310" t="str">
            <v>Active</v>
          </cell>
          <cell r="AA310">
            <v>10312</v>
          </cell>
        </row>
        <row r="311">
          <cell r="A311">
            <v>10314</v>
          </cell>
          <cell r="B311" t="str">
            <v>Friendship Inc. - Office - Fargo / Fargo  / ND</v>
          </cell>
          <cell r="D311">
            <v>4</v>
          </cell>
          <cell r="E311" t="str">
            <v>Friendship Inc. - Office - Fargo (10314)</v>
          </cell>
          <cell r="F311" t="str">
            <v>Friendship Inc. - Office - Fargo</v>
          </cell>
          <cell r="G311" t="str">
            <v xml:space="preserve">Fargo </v>
          </cell>
          <cell r="H311" t="str">
            <v>ND</v>
          </cell>
          <cell r="I311" t="str">
            <v>58103</v>
          </cell>
          <cell r="J311" t="str">
            <v>Fargo , ND 58103</v>
          </cell>
          <cell r="K311" t="str">
            <v>801 Page Drive</v>
          </cell>
          <cell r="M311" t="str">
            <v>701-235-8217</v>
          </cell>
          <cell r="N311" t="str">
            <v>System Member Of</v>
          </cell>
          <cell r="O311" t="str">
            <v>Long Term Care</v>
          </cell>
          <cell r="P311" t="str">
            <v>Long Term Care - Other</v>
          </cell>
          <cell r="R311" t="str">
            <v>43Y96J300</v>
          </cell>
          <cell r="S311" t="str">
            <v>1100003450907</v>
          </cell>
          <cell r="T311">
            <v>38168</v>
          </cell>
          <cell r="V311">
            <v>43000261</v>
          </cell>
          <cell r="W311">
            <v>370415</v>
          </cell>
          <cell r="X311">
            <v>91</v>
          </cell>
          <cell r="Y311" t="str">
            <v>Active</v>
          </cell>
          <cell r="AA311">
            <v>10314</v>
          </cell>
        </row>
        <row r="312">
          <cell r="A312">
            <v>10315</v>
          </cell>
          <cell r="B312" t="str">
            <v>Riverview Place / Fargo / ND</v>
          </cell>
          <cell r="D312">
            <v>4</v>
          </cell>
          <cell r="E312" t="str">
            <v>Riverview Place (10315)</v>
          </cell>
          <cell r="F312" t="str">
            <v>Riverview Place</v>
          </cell>
          <cell r="G312" t="str">
            <v>Fargo</v>
          </cell>
          <cell r="H312" t="str">
            <v>ND</v>
          </cell>
          <cell r="I312" t="str">
            <v>58104</v>
          </cell>
          <cell r="J312" t="str">
            <v>Fargo, ND 58104</v>
          </cell>
          <cell r="K312" t="str">
            <v>5300 12th Street South</v>
          </cell>
          <cell r="M312" t="str">
            <v>701-237-4700</v>
          </cell>
          <cell r="N312" t="str">
            <v>System Member Of</v>
          </cell>
          <cell r="O312" t="str">
            <v>Long Term Care</v>
          </cell>
          <cell r="P312" t="str">
            <v>Assisted Living Facility</v>
          </cell>
          <cell r="R312" t="str">
            <v>EK4RVPD00</v>
          </cell>
          <cell r="S312" t="str">
            <v>1100002941079</v>
          </cell>
          <cell r="T312">
            <v>38168</v>
          </cell>
          <cell r="V312">
            <v>43000261</v>
          </cell>
          <cell r="W312">
            <v>370423</v>
          </cell>
          <cell r="X312">
            <v>91</v>
          </cell>
          <cell r="Y312" t="str">
            <v>Active</v>
          </cell>
          <cell r="AA312">
            <v>10315</v>
          </cell>
        </row>
        <row r="313">
          <cell r="A313">
            <v>10340</v>
          </cell>
          <cell r="B313" t="str">
            <v>Ness County Hospital / Ness City / KS</v>
          </cell>
          <cell r="D313">
            <v>2</v>
          </cell>
          <cell r="E313" t="str">
            <v>Ness County Hospital (10340)</v>
          </cell>
          <cell r="F313" t="str">
            <v>Ness County Hospital</v>
          </cell>
          <cell r="G313" t="str">
            <v>Ness City</v>
          </cell>
          <cell r="H313" t="str">
            <v>KS</v>
          </cell>
          <cell r="I313" t="str">
            <v>67560</v>
          </cell>
          <cell r="J313" t="str">
            <v>Ness City, KS 67560</v>
          </cell>
          <cell r="K313" t="str">
            <v>312 Custer</v>
          </cell>
          <cell r="M313" t="str">
            <v>785-798-2291</v>
          </cell>
          <cell r="N313" t="str">
            <v>Affiliate Member Of</v>
          </cell>
          <cell r="O313" t="str">
            <v>Acute Care</v>
          </cell>
          <cell r="P313" t="str">
            <v>Hospital</v>
          </cell>
          <cell r="R313" t="str">
            <v>671030H00</v>
          </cell>
          <cell r="S313" t="str">
            <v>1100004963482</v>
          </cell>
          <cell r="T313">
            <v>38200</v>
          </cell>
          <cell r="V313">
            <v>0</v>
          </cell>
          <cell r="W313">
            <v>0</v>
          </cell>
          <cell r="X313">
            <v>18</v>
          </cell>
          <cell r="Y313" t="str">
            <v>Inactive</v>
          </cell>
          <cell r="Z313">
            <v>39507</v>
          </cell>
          <cell r="AA313">
            <v>10340</v>
          </cell>
        </row>
        <row r="314">
          <cell r="A314">
            <v>10382</v>
          </cell>
          <cell r="B314" t="str">
            <v>St. John's Medical Group - Cardiology(Hoff, Gayton,Wolf) / Joplin / MO</v>
          </cell>
          <cell r="D314">
            <v>2</v>
          </cell>
          <cell r="E314" t="str">
            <v>St. John's Medical Group - Cardiology (Hoff, Gayton,Wolf) (10382)</v>
          </cell>
          <cell r="F314" t="str">
            <v>St. John's Mercy Clinics - Cardiology</v>
          </cell>
          <cell r="G314" t="str">
            <v>Joplin</v>
          </cell>
          <cell r="H314" t="str">
            <v>MO</v>
          </cell>
          <cell r="I314" t="str">
            <v>64804</v>
          </cell>
          <cell r="J314" t="str">
            <v>Joplin, MO 64804</v>
          </cell>
          <cell r="K314" t="str">
            <v>2817 McClelland - Suite 125</v>
          </cell>
          <cell r="M314" t="str">
            <v>417-206-3729</v>
          </cell>
          <cell r="N314" t="str">
            <v>System Member Of</v>
          </cell>
          <cell r="O314" t="str">
            <v>Ambulatory Care</v>
          </cell>
          <cell r="P314" t="str">
            <v>Clinic</v>
          </cell>
          <cell r="Q314" t="str">
            <v>AW3029332</v>
          </cell>
          <cell r="R314" t="str">
            <v>2G1X6N900</v>
          </cell>
          <cell r="S314" t="str">
            <v>1100005849860</v>
          </cell>
          <cell r="T314">
            <v>38214</v>
          </cell>
          <cell r="U314">
            <v>38261</v>
          </cell>
          <cell r="V314">
            <v>43000261</v>
          </cell>
          <cell r="W314">
            <v>374803</v>
          </cell>
          <cell r="X314">
            <v>36</v>
          </cell>
          <cell r="Y314" t="str">
            <v>Active</v>
          </cell>
          <cell r="AA314">
            <v>10382</v>
          </cell>
        </row>
        <row r="315">
          <cell r="A315">
            <v>10399</v>
          </cell>
          <cell r="B315" t="str">
            <v>St. John's Medical Group - HeartCare (Corcoran, Craig, Sabapathy, Smalling) / Joplin / MO</v>
          </cell>
          <cell r="D315">
            <v>2</v>
          </cell>
          <cell r="E315" t="str">
            <v>St. John's Medical Group - HeartCare (Corcoran, Craig, Sabapathy, Smalling) (10399)</v>
          </cell>
          <cell r="F315" t="str">
            <v>St. John's Mercy Clinic HeartCare</v>
          </cell>
          <cell r="G315" t="str">
            <v>Joplin</v>
          </cell>
          <cell r="H315" t="str">
            <v>MO</v>
          </cell>
          <cell r="I315" t="str">
            <v>64804</v>
          </cell>
          <cell r="J315" t="str">
            <v>Joplin, MO 64804</v>
          </cell>
          <cell r="K315" t="str">
            <v>2817 McClelland Blvd., Suite 224</v>
          </cell>
          <cell r="M315" t="str">
            <v>417-781-5387</v>
          </cell>
          <cell r="N315" t="str">
            <v>System Member Of</v>
          </cell>
          <cell r="O315" t="str">
            <v>Ambulatory Care</v>
          </cell>
          <cell r="P315" t="str">
            <v>Clinic</v>
          </cell>
          <cell r="Q315" t="str">
            <v>AC9686974</v>
          </cell>
          <cell r="R315" t="str">
            <v>7F5W5C400</v>
          </cell>
          <cell r="S315" t="str">
            <v>1100003802133</v>
          </cell>
          <cell r="T315">
            <v>38214</v>
          </cell>
          <cell r="U315">
            <v>38261</v>
          </cell>
          <cell r="V315">
            <v>43000261</v>
          </cell>
          <cell r="W315">
            <v>374803</v>
          </cell>
          <cell r="X315">
            <v>36</v>
          </cell>
          <cell r="Y315" t="str">
            <v>Active</v>
          </cell>
          <cell r="AA315">
            <v>10399</v>
          </cell>
        </row>
        <row r="316">
          <cell r="A316">
            <v>10421</v>
          </cell>
          <cell r="B316" t="str">
            <v>The Family Clinic - Rodney Parham / Little Rock / AR</v>
          </cell>
          <cell r="D316">
            <v>1</v>
          </cell>
          <cell r="E316" t="str">
            <v>The Family Clinic - Rodney Parham (10421)</v>
          </cell>
          <cell r="F316" t="str">
            <v>The Family Clinic - Rodney Parham</v>
          </cell>
          <cell r="G316" t="str">
            <v>Little Rock</v>
          </cell>
          <cell r="H316" t="str">
            <v>AR</v>
          </cell>
          <cell r="I316" t="str">
            <v>72227</v>
          </cell>
          <cell r="J316" t="str">
            <v>Little Rock, AR 72227</v>
          </cell>
          <cell r="K316" t="str">
            <v>10000 Rodney Parham</v>
          </cell>
          <cell r="M316" t="str">
            <v>501-221-0888</v>
          </cell>
          <cell r="N316" t="str">
            <v>System Member Of</v>
          </cell>
          <cell r="O316" t="str">
            <v>Ambulatory Care</v>
          </cell>
          <cell r="P316" t="str">
            <v>Clinic</v>
          </cell>
          <cell r="Q316" t="str">
            <v>BH1136375</v>
          </cell>
          <cell r="R316" t="str">
            <v>C8RTADR00</v>
          </cell>
          <cell r="S316" t="str">
            <v>1100004649782</v>
          </cell>
          <cell r="T316">
            <v>38275</v>
          </cell>
          <cell r="U316">
            <v>38306</v>
          </cell>
          <cell r="V316">
            <v>43000261</v>
          </cell>
          <cell r="W316">
            <v>379196</v>
          </cell>
          <cell r="X316">
            <v>2</v>
          </cell>
          <cell r="Y316" t="str">
            <v>Active</v>
          </cell>
          <cell r="AA316">
            <v>10421</v>
          </cell>
        </row>
        <row r="317">
          <cell r="A317">
            <v>10441</v>
          </cell>
          <cell r="B317" t="str">
            <v>Franciscan Hospice LTC Pharmacy / University Place / WA</v>
          </cell>
          <cell r="D317">
            <v>3</v>
          </cell>
          <cell r="E317" t="str">
            <v>Franciscan Hospice LTC Pharmacy (10441)</v>
          </cell>
          <cell r="F317" t="str">
            <v>Franciscan Hospice LTC Pharmacy</v>
          </cell>
          <cell r="G317" t="str">
            <v>University Place</v>
          </cell>
          <cell r="H317" t="str">
            <v>WA</v>
          </cell>
          <cell r="I317" t="str">
            <v>98466</v>
          </cell>
          <cell r="J317" t="str">
            <v>University Place, WA 98466</v>
          </cell>
          <cell r="K317" t="str">
            <v>2901 Bridgeport Way W, Suite 128</v>
          </cell>
          <cell r="M317" t="str">
            <v>253-534-7033</v>
          </cell>
          <cell r="N317" t="str">
            <v>System Member Of</v>
          </cell>
          <cell r="O317" t="str">
            <v>Long Term Care</v>
          </cell>
          <cell r="P317" t="str">
            <v>Long Term Care Pharmacy Provider</v>
          </cell>
          <cell r="Q317" t="str">
            <v>BF7425158</v>
          </cell>
          <cell r="R317" t="str">
            <v>C79NAH600</v>
          </cell>
          <cell r="S317" t="str">
            <v>1100005664791</v>
          </cell>
          <cell r="T317">
            <v>38296</v>
          </cell>
          <cell r="U317">
            <v>38322</v>
          </cell>
          <cell r="V317">
            <v>43000261</v>
          </cell>
          <cell r="W317">
            <v>960546</v>
          </cell>
          <cell r="X317">
            <v>64</v>
          </cell>
          <cell r="Y317" t="str">
            <v>Active</v>
          </cell>
          <cell r="AA317">
            <v>10441</v>
          </cell>
        </row>
        <row r="318">
          <cell r="A318">
            <v>10444</v>
          </cell>
          <cell r="B318" t="str">
            <v>St. Joseph Health Ministries / Lancaster / PA</v>
          </cell>
          <cell r="D318">
            <v>1</v>
          </cell>
          <cell r="E318" t="str">
            <v>St. Joseph Health Ministries (10444)</v>
          </cell>
          <cell r="F318" t="str">
            <v>St. Joseph Health Ministries</v>
          </cell>
          <cell r="G318" t="str">
            <v>Lancaster</v>
          </cell>
          <cell r="H318" t="str">
            <v>PA</v>
          </cell>
          <cell r="I318" t="str">
            <v>17603</v>
          </cell>
          <cell r="J318" t="str">
            <v>Lancaster, PA 17603</v>
          </cell>
          <cell r="K318" t="str">
            <v>2135 Noll Drive, Suite C</v>
          </cell>
          <cell r="M318" t="str">
            <v>717-397-7625</v>
          </cell>
          <cell r="N318" t="str">
            <v>System Member Of</v>
          </cell>
          <cell r="O318" t="str">
            <v>Ambulatory Care</v>
          </cell>
          <cell r="P318" t="str">
            <v>Clinic</v>
          </cell>
          <cell r="R318" t="str">
            <v>69P8LJG00</v>
          </cell>
          <cell r="S318" t="str">
            <v>1100004438164</v>
          </cell>
          <cell r="T318">
            <v>38292</v>
          </cell>
          <cell r="V318">
            <v>43000261</v>
          </cell>
          <cell r="W318">
            <v>960482</v>
          </cell>
          <cell r="X318">
            <v>91</v>
          </cell>
          <cell r="Y318" t="str">
            <v>Active</v>
          </cell>
          <cell r="AA318">
            <v>10444</v>
          </cell>
        </row>
        <row r="319">
          <cell r="A319">
            <v>10445</v>
          </cell>
          <cell r="B319" t="str">
            <v>St. Joseph Community Health Services / Albuquerque / NM</v>
          </cell>
          <cell r="D319">
            <v>2</v>
          </cell>
          <cell r="E319" t="str">
            <v>St. Joseph Community Health Services (10445)</v>
          </cell>
          <cell r="F319" t="str">
            <v>St. Joseph Community Health Services</v>
          </cell>
          <cell r="G319" t="str">
            <v>Albuquerque</v>
          </cell>
          <cell r="H319" t="str">
            <v>NM</v>
          </cell>
          <cell r="I319" t="str">
            <v>87102</v>
          </cell>
          <cell r="J319" t="str">
            <v>Albuquerque, NM 87102</v>
          </cell>
          <cell r="K319" t="str">
            <v>500 Cooper NW, Suite 102</v>
          </cell>
          <cell r="M319" t="str">
            <v>505-462-3939</v>
          </cell>
          <cell r="N319" t="str">
            <v>System Member Of</v>
          </cell>
          <cell r="O319" t="str">
            <v>Ambulatory Care</v>
          </cell>
          <cell r="P319" t="str">
            <v>Clinic</v>
          </cell>
          <cell r="R319" t="str">
            <v>9FBXXLE00</v>
          </cell>
          <cell r="S319" t="str">
            <v>1100004657473</v>
          </cell>
          <cell r="T319">
            <v>38292</v>
          </cell>
          <cell r="V319">
            <v>0</v>
          </cell>
          <cell r="W319">
            <v>0</v>
          </cell>
          <cell r="X319">
            <v>91</v>
          </cell>
          <cell r="Y319" t="str">
            <v>Active</v>
          </cell>
          <cell r="AA319">
            <v>10445</v>
          </cell>
        </row>
        <row r="320">
          <cell r="A320">
            <v>10502</v>
          </cell>
          <cell r="B320" t="str">
            <v>Mercy East Village Family Practice / Des Moines / IA</v>
          </cell>
          <cell r="D320">
            <v>2</v>
          </cell>
          <cell r="E320" t="str">
            <v>Mercy East Village Family Practice (10502)</v>
          </cell>
          <cell r="F320" t="str">
            <v>Mercy East Village Family Practice</v>
          </cell>
          <cell r="G320" t="str">
            <v>Des Moines</v>
          </cell>
          <cell r="H320" t="str">
            <v>IA</v>
          </cell>
          <cell r="I320" t="str">
            <v>50309</v>
          </cell>
          <cell r="J320" t="str">
            <v>Des Moines, IA 50309</v>
          </cell>
          <cell r="K320" t="str">
            <v>717 Lyon Street, Suite C</v>
          </cell>
          <cell r="M320" t="str">
            <v>515-283-0019</v>
          </cell>
          <cell r="N320" t="str">
            <v>System Member Of</v>
          </cell>
          <cell r="O320" t="str">
            <v>Ambulatory Care</v>
          </cell>
          <cell r="P320" t="str">
            <v>Clinic</v>
          </cell>
          <cell r="Q320" t="str">
            <v>BS1097927</v>
          </cell>
          <cell r="R320" t="str">
            <v>66BM42F00</v>
          </cell>
          <cell r="S320" t="str">
            <v>1100003482366</v>
          </cell>
          <cell r="T320">
            <v>38306</v>
          </cell>
          <cell r="U320">
            <v>38336</v>
          </cell>
          <cell r="V320">
            <v>43000261</v>
          </cell>
          <cell r="W320">
            <v>374766</v>
          </cell>
          <cell r="X320">
            <v>15</v>
          </cell>
          <cell r="Y320" t="str">
            <v>Active</v>
          </cell>
          <cell r="AA320">
            <v>10502</v>
          </cell>
        </row>
        <row r="321">
          <cell r="A321">
            <v>10503</v>
          </cell>
          <cell r="B321" t="str">
            <v>St. John's Mercy Clinics - Mt. Vernon / Mt. Vernon / MO</v>
          </cell>
          <cell r="D321">
            <v>2</v>
          </cell>
          <cell r="E321" t="str">
            <v>St. John's Mercy Clinics - Mt. Vernon (10503)</v>
          </cell>
          <cell r="F321" t="str">
            <v>St. John's Mercy Clinics - Mt. Vernon</v>
          </cell>
          <cell r="G321" t="str">
            <v>Mt. Vernon</v>
          </cell>
          <cell r="H321" t="str">
            <v>MO</v>
          </cell>
          <cell r="I321" t="str">
            <v>65712</v>
          </cell>
          <cell r="J321" t="str">
            <v>Mt. Vernon, MO 65712</v>
          </cell>
          <cell r="K321" t="str">
            <v>10763 Hwy. 39, Suite A</v>
          </cell>
          <cell r="M321" t="str">
            <v>417-466-3272</v>
          </cell>
          <cell r="N321" t="str">
            <v>System Member Of</v>
          </cell>
          <cell r="O321" t="str">
            <v>Ambulatory Care</v>
          </cell>
          <cell r="P321" t="str">
            <v>Clinic</v>
          </cell>
          <cell r="Q321" t="str">
            <v>BR5506867</v>
          </cell>
          <cell r="S321" t="str">
            <v>1100003419171</v>
          </cell>
          <cell r="T321">
            <v>38306</v>
          </cell>
          <cell r="U321">
            <v>38336</v>
          </cell>
          <cell r="V321">
            <v>0</v>
          </cell>
          <cell r="W321">
            <v>0</v>
          </cell>
          <cell r="X321">
            <v>36</v>
          </cell>
          <cell r="Y321" t="str">
            <v>Inactive</v>
          </cell>
          <cell r="Z321">
            <v>39303</v>
          </cell>
          <cell r="AA321">
            <v>10503</v>
          </cell>
        </row>
        <row r="322">
          <cell r="A322">
            <v>10510</v>
          </cell>
          <cell r="B322" t="str">
            <v>Caritas Physician Group Inc. / Louisville / KY</v>
          </cell>
          <cell r="D322">
            <v>1</v>
          </cell>
          <cell r="E322" t="str">
            <v>Caritas Physician Group Inc. (10510)</v>
          </cell>
          <cell r="F322" t="str">
            <v>Caritas Physician Group Inc.</v>
          </cell>
          <cell r="G322" t="str">
            <v>Louisville</v>
          </cell>
          <cell r="H322" t="str">
            <v>KY</v>
          </cell>
          <cell r="I322" t="str">
            <v>40205</v>
          </cell>
          <cell r="J322" t="str">
            <v>Louisville, KY 40205</v>
          </cell>
          <cell r="K322" t="str">
            <v>2120 Newburg Road #100</v>
          </cell>
          <cell r="M322" t="str">
            <v>502-479-1410</v>
          </cell>
          <cell r="N322" t="str">
            <v>System Member Of</v>
          </cell>
          <cell r="O322" t="str">
            <v>Ambulatory Care</v>
          </cell>
          <cell r="P322" t="str">
            <v>Clinic</v>
          </cell>
          <cell r="R322" t="str">
            <v>KBVN2R600</v>
          </cell>
          <cell r="S322" t="str">
            <v>1100004519511</v>
          </cell>
          <cell r="T322">
            <v>38322</v>
          </cell>
          <cell r="V322">
            <v>83001314</v>
          </cell>
          <cell r="W322">
            <v>54178207</v>
          </cell>
          <cell r="X322">
            <v>23</v>
          </cell>
          <cell r="Y322" t="str">
            <v>Active</v>
          </cell>
          <cell r="AA322">
            <v>10510</v>
          </cell>
        </row>
        <row r="323">
          <cell r="A323">
            <v>10629</v>
          </cell>
          <cell r="B323" t="str">
            <v>Catholic Health Initiatives - NITC / Englewood / CO</v>
          </cell>
          <cell r="D323">
            <v>5</v>
          </cell>
          <cell r="E323" t="str">
            <v>Catholic Health Initiatives - NITC (10629)</v>
          </cell>
          <cell r="F323" t="str">
            <v>Catholic Health Initiatives - NITC</v>
          </cell>
          <cell r="G323" t="str">
            <v>Englewood</v>
          </cell>
          <cell r="H323" t="str">
            <v>CO</v>
          </cell>
          <cell r="I323" t="str">
            <v>80112</v>
          </cell>
          <cell r="J323" t="str">
            <v>Englewood, CO 80112</v>
          </cell>
          <cell r="K323" t="str">
            <v>11045 E. Lansing Circle</v>
          </cell>
          <cell r="M323" t="str">
            <v>720-875-7100</v>
          </cell>
          <cell r="N323" t="str">
            <v>System Member Of</v>
          </cell>
          <cell r="O323" t="str">
            <v>Other</v>
          </cell>
          <cell r="P323" t="str">
            <v>Health Care System/IDN - Office</v>
          </cell>
          <cell r="R323" t="str">
            <v>HEGC3ND00</v>
          </cell>
          <cell r="S323" t="str">
            <v>1100002006327</v>
          </cell>
          <cell r="T323">
            <v>38322</v>
          </cell>
          <cell r="V323">
            <v>0</v>
          </cell>
          <cell r="W323">
            <v>0</v>
          </cell>
          <cell r="X323">
            <v>91</v>
          </cell>
          <cell r="Y323" t="str">
            <v>Active</v>
          </cell>
          <cell r="AA323">
            <v>10629</v>
          </cell>
        </row>
        <row r="324">
          <cell r="A324">
            <v>10631</v>
          </cell>
          <cell r="B324" t="str">
            <v>St. John's Medical Group - St. John's Express Care / Joplin / MO</v>
          </cell>
          <cell r="D324">
            <v>2</v>
          </cell>
          <cell r="E324" t="str">
            <v>St. John's Medical Group - St. John's Express Care (10631)</v>
          </cell>
          <cell r="F324" t="str">
            <v>St. John's Medical Group - St. John's Express Care</v>
          </cell>
          <cell r="G324" t="str">
            <v>Joplin</v>
          </cell>
          <cell r="H324" t="str">
            <v>MO</v>
          </cell>
          <cell r="I324" t="str">
            <v>64801</v>
          </cell>
          <cell r="J324" t="str">
            <v>Joplin, MO 64801</v>
          </cell>
          <cell r="K324" t="str">
            <v>1313 Rangeline</v>
          </cell>
          <cell r="M324" t="str">
            <v>417-623-2207</v>
          </cell>
          <cell r="N324" t="str">
            <v>System Member Of</v>
          </cell>
          <cell r="O324" t="str">
            <v>Ambulatory Care</v>
          </cell>
          <cell r="P324" t="str">
            <v>Clinic</v>
          </cell>
          <cell r="Q324" t="str">
            <v>BF1889469</v>
          </cell>
          <cell r="S324" t="str">
            <v>1100004695369</v>
          </cell>
          <cell r="T324">
            <v>38327</v>
          </cell>
          <cell r="U324">
            <v>38367</v>
          </cell>
          <cell r="V324">
            <v>43000261</v>
          </cell>
          <cell r="W324">
            <v>374803</v>
          </cell>
          <cell r="X324">
            <v>36</v>
          </cell>
          <cell r="Y324" t="str">
            <v>Active</v>
          </cell>
          <cell r="AA324">
            <v>10631</v>
          </cell>
        </row>
        <row r="325">
          <cell r="A325">
            <v>19347</v>
          </cell>
          <cell r="B325" t="str">
            <v>St. John's Medical Group - St. John's Medical Group - Girard / Girard / KS</v>
          </cell>
          <cell r="D325">
            <v>2</v>
          </cell>
          <cell r="E325" t="str">
            <v>St. John's Medical Group - St. John's Medical Group - Girard (19347)</v>
          </cell>
          <cell r="F325" t="str">
            <v>St. John's Medical Group - Girard</v>
          </cell>
          <cell r="G325" t="str">
            <v>Girard</v>
          </cell>
          <cell r="H325" t="str">
            <v>KS</v>
          </cell>
          <cell r="I325" t="str">
            <v>66743</v>
          </cell>
          <cell r="J325" t="str">
            <v>Girard, KS 66743</v>
          </cell>
          <cell r="K325" t="str">
            <v>307 N. Hospital Dr., Suite 5</v>
          </cell>
          <cell r="M325" t="str">
            <v>620-724-4659</v>
          </cell>
          <cell r="N325" t="str">
            <v>System Member Of</v>
          </cell>
          <cell r="O325" t="str">
            <v>Ambulatory Care</v>
          </cell>
          <cell r="P325" t="str">
            <v>Clinic</v>
          </cell>
          <cell r="Q325" t="str">
            <v>BP1131969</v>
          </cell>
          <cell r="R325" t="str">
            <v>3A2PHQB00</v>
          </cell>
          <cell r="S325" t="str">
            <v>1100004144195</v>
          </cell>
          <cell r="T325">
            <v>38961</v>
          </cell>
          <cell r="U325">
            <v>38975</v>
          </cell>
          <cell r="V325">
            <v>43000261</v>
          </cell>
          <cell r="W325">
            <v>374803</v>
          </cell>
          <cell r="X325">
            <v>36</v>
          </cell>
          <cell r="Y325" t="str">
            <v>Active</v>
          </cell>
          <cell r="AA325">
            <v>11989</v>
          </cell>
        </row>
        <row r="326">
          <cell r="A326">
            <v>37369</v>
          </cell>
          <cell r="B326" t="str">
            <v>Carfagno Family Practice / Maumelle / AR</v>
          </cell>
          <cell r="D326">
            <v>1</v>
          </cell>
          <cell r="E326" t="str">
            <v>Carfagno Family Practice (37369)</v>
          </cell>
          <cell r="F326" t="str">
            <v>Carfagno Family Practice</v>
          </cell>
          <cell r="G326" t="str">
            <v>Maumelle</v>
          </cell>
          <cell r="H326" t="str">
            <v>AR</v>
          </cell>
          <cell r="I326" t="str">
            <v>72113</v>
          </cell>
          <cell r="J326" t="str">
            <v>Maumelle, AR 72113</v>
          </cell>
          <cell r="K326" t="str">
            <v>1900 Club Manor Drive, Suite 105</v>
          </cell>
          <cell r="M326" t="str">
            <v>501-851-8100</v>
          </cell>
          <cell r="N326" t="str">
            <v>System Member Of</v>
          </cell>
          <cell r="O326" t="str">
            <v>Ambulatory Care</v>
          </cell>
          <cell r="P326" t="str">
            <v>Clinic</v>
          </cell>
          <cell r="Q326" t="str">
            <v>AC3136606</v>
          </cell>
          <cell r="S326" t="str">
            <v>1100002341619</v>
          </cell>
          <cell r="T326">
            <v>39066</v>
          </cell>
          <cell r="U326">
            <v>39097</v>
          </cell>
          <cell r="V326">
            <v>43000261</v>
          </cell>
          <cell r="W326">
            <v>379196</v>
          </cell>
          <cell r="X326">
            <v>2</v>
          </cell>
          <cell r="Y326" t="str">
            <v>Active</v>
          </cell>
          <cell r="AA326">
            <v>12135</v>
          </cell>
        </row>
        <row r="327">
          <cell r="A327">
            <v>64213</v>
          </cell>
          <cell r="B327" t="str">
            <v>Crown Point Surgery Center / Parker / CO</v>
          </cell>
          <cell r="D327">
            <v>5</v>
          </cell>
          <cell r="E327" t="str">
            <v>Crown Point Surgery Center (64213)</v>
          </cell>
          <cell r="F327" t="str">
            <v>Crown Point Surgery Center</v>
          </cell>
          <cell r="G327" t="str">
            <v>Parker</v>
          </cell>
          <cell r="H327" t="str">
            <v>CO</v>
          </cell>
          <cell r="I327" t="str">
            <v>80138</v>
          </cell>
          <cell r="J327" t="str">
            <v>Parker, CO 80138</v>
          </cell>
          <cell r="K327" t="str">
            <v>9397 Crown Crest Blvd, Suite 110</v>
          </cell>
          <cell r="M327" t="str">
            <v>720-974-6499</v>
          </cell>
          <cell r="N327" t="str">
            <v>Affiliate Member Of</v>
          </cell>
          <cell r="O327" t="str">
            <v>Acute Care</v>
          </cell>
          <cell r="P327" t="str">
            <v>Surgery Center</v>
          </cell>
          <cell r="Q327" t="str">
            <v>BG6086676</v>
          </cell>
          <cell r="R327" t="str">
            <v>BJYTG9A00</v>
          </cell>
          <cell r="T327">
            <v>39356</v>
          </cell>
          <cell r="U327">
            <v>39539</v>
          </cell>
          <cell r="V327">
            <v>0</v>
          </cell>
          <cell r="W327">
            <v>0</v>
          </cell>
          <cell r="Y327" t="str">
            <v>Active</v>
          </cell>
        </row>
        <row r="328">
          <cell r="A328">
            <v>68105</v>
          </cell>
          <cell r="B328" t="str">
            <v>Taylor Regional Medical Center / Campbellsville / KY</v>
          </cell>
          <cell r="D328">
            <v>1</v>
          </cell>
          <cell r="E328" t="str">
            <v>Taylor Regional Medical Center (68105)</v>
          </cell>
          <cell r="F328" t="str">
            <v>Taylor Regional Medical Center</v>
          </cell>
          <cell r="G328" t="str">
            <v>Campbellsville</v>
          </cell>
          <cell r="H328" t="str">
            <v>KY</v>
          </cell>
          <cell r="I328" t="str">
            <v>42718</v>
          </cell>
          <cell r="J328" t="str">
            <v>Campbellsville, KY 42718</v>
          </cell>
          <cell r="K328" t="str">
            <v>1700 Old Lebanon Road</v>
          </cell>
          <cell r="M328" t="str">
            <v>270-465-3561</v>
          </cell>
          <cell r="N328" t="str">
            <v>Affiliate Member Of</v>
          </cell>
          <cell r="O328" t="str">
            <v>Acute Care</v>
          </cell>
          <cell r="P328" t="str">
            <v>Hospital</v>
          </cell>
          <cell r="Q328" t="str">
            <v>AT3026716</v>
          </cell>
          <cell r="R328" t="str">
            <v>510170E00</v>
          </cell>
          <cell r="S328" t="str">
            <v>1100003321016</v>
          </cell>
          <cell r="T328">
            <v>38718</v>
          </cell>
          <cell r="U328">
            <v>38763</v>
          </cell>
          <cell r="V328">
            <v>83001314</v>
          </cell>
          <cell r="W328">
            <v>54178207</v>
          </cell>
          <cell r="X328">
            <v>23</v>
          </cell>
          <cell r="Y328" t="str">
            <v>Active</v>
          </cell>
          <cell r="AA328">
            <v>10948</v>
          </cell>
        </row>
        <row r="329">
          <cell r="A329">
            <v>73437</v>
          </cell>
          <cell r="B329" t="str">
            <v>St. Vincent Health System - Lee C. Raley, MD / Little Rock / AR</v>
          </cell>
          <cell r="D329">
            <v>1</v>
          </cell>
          <cell r="E329" t="str">
            <v>St. Vincent Health System - Lee C. Raley, MD (73437)</v>
          </cell>
          <cell r="F329" t="str">
            <v>St. Vincent Health System - Lee C. Raley, MD</v>
          </cell>
          <cell r="G329" t="str">
            <v>Little Rock</v>
          </cell>
          <cell r="H329" t="str">
            <v>AR</v>
          </cell>
          <cell r="I329" t="str">
            <v>72205-5416</v>
          </cell>
          <cell r="J329" t="str">
            <v>Little Rock, AR 72205-5416</v>
          </cell>
          <cell r="K329" t="str">
            <v>5 St. Vincent Circle, Ste. 220</v>
          </cell>
          <cell r="M329" t="str">
            <v>501-552-5050</v>
          </cell>
          <cell r="N329" t="str">
            <v>System Member Of</v>
          </cell>
          <cell r="O329" t="str">
            <v>Ambulatory Care</v>
          </cell>
          <cell r="P329" t="str">
            <v>Clinic</v>
          </cell>
          <cell r="Q329" t="str">
            <v>BR9336517</v>
          </cell>
          <cell r="S329" t="str">
            <v>1100002225438</v>
          </cell>
          <cell r="T329">
            <v>38975</v>
          </cell>
          <cell r="U329">
            <v>38991</v>
          </cell>
          <cell r="V329">
            <v>43000261</v>
          </cell>
          <cell r="W329">
            <v>379196</v>
          </cell>
          <cell r="X329">
            <v>2</v>
          </cell>
          <cell r="Y329" t="str">
            <v>Active</v>
          </cell>
          <cell r="AA329">
            <v>12085</v>
          </cell>
        </row>
        <row r="330">
          <cell r="A330">
            <v>88826</v>
          </cell>
          <cell r="B330" t="str">
            <v>Good Samaritan Outreach Services dba River Valley Family Medicine / Alma / NE</v>
          </cell>
          <cell r="D330">
            <v>2</v>
          </cell>
          <cell r="E330" t="str">
            <v>Good Samaritan Outreach Services dba River Valley Family Medicine (88826)</v>
          </cell>
          <cell r="F330" t="str">
            <v>Good Samaritan Outreach Services dba River Valley Family Medicine</v>
          </cell>
          <cell r="G330" t="str">
            <v>Alma</v>
          </cell>
          <cell r="H330" t="str">
            <v>NE</v>
          </cell>
          <cell r="I330" t="str">
            <v>68920</v>
          </cell>
          <cell r="J330" t="str">
            <v>Alma, NE 68920</v>
          </cell>
          <cell r="K330" t="str">
            <v>410 Main</v>
          </cell>
          <cell r="L330" t="str">
            <v>PO Box 319</v>
          </cell>
          <cell r="M330" t="str">
            <v>308-928-9980</v>
          </cell>
          <cell r="N330" t="str">
            <v>System Member Of</v>
          </cell>
          <cell r="O330" t="str">
            <v>Ambulatory Care</v>
          </cell>
          <cell r="P330" t="str">
            <v>Clinic</v>
          </cell>
          <cell r="R330" t="str">
            <v>D4CXLW700</v>
          </cell>
          <cell r="S330" t="str">
            <v>1100004953636</v>
          </cell>
          <cell r="T330">
            <v>38412</v>
          </cell>
          <cell r="V330">
            <v>0</v>
          </cell>
          <cell r="W330">
            <v>0</v>
          </cell>
          <cell r="X330">
            <v>45</v>
          </cell>
          <cell r="Y330" t="str">
            <v>Inactive</v>
          </cell>
          <cell r="Z330">
            <v>39344</v>
          </cell>
          <cell r="AA330">
            <v>10780</v>
          </cell>
        </row>
        <row r="331">
          <cell r="A331">
            <v>93035</v>
          </cell>
          <cell r="B331" t="str">
            <v>St. Joseph's Care Essentials / Park Rapids / MN</v>
          </cell>
          <cell r="D331">
            <v>4</v>
          </cell>
          <cell r="E331" t="str">
            <v>St. Joseph's Care Essentials (93035)</v>
          </cell>
          <cell r="F331" t="str">
            <v>St. Joseph's Care Essentials</v>
          </cell>
          <cell r="G331" t="str">
            <v>Park Rapids</v>
          </cell>
          <cell r="H331" t="str">
            <v>MN</v>
          </cell>
          <cell r="I331" t="str">
            <v>56470</v>
          </cell>
          <cell r="J331" t="str">
            <v>Park Rapids, MN 56470</v>
          </cell>
          <cell r="K331" t="str">
            <v>1004 First Street West</v>
          </cell>
          <cell r="M331" t="str">
            <v>218-237-5760</v>
          </cell>
          <cell r="N331" t="str">
            <v>System Member Of</v>
          </cell>
          <cell r="O331" t="str">
            <v>Retail</v>
          </cell>
          <cell r="P331" t="str">
            <v>Durable Medical Equipment Dealer (DME)</v>
          </cell>
          <cell r="R331" t="str">
            <v>ADAKJ3300</v>
          </cell>
          <cell r="S331" t="str">
            <v>1100002409067</v>
          </cell>
          <cell r="T331">
            <v>38504</v>
          </cell>
          <cell r="V331">
            <v>0</v>
          </cell>
          <cell r="W331">
            <v>0</v>
          </cell>
          <cell r="X331">
            <v>34</v>
          </cell>
          <cell r="Y331" t="str">
            <v>Active</v>
          </cell>
          <cell r="AA331">
            <v>10816</v>
          </cell>
        </row>
        <row r="332">
          <cell r="A332">
            <v>101787</v>
          </cell>
          <cell r="B332" t="str">
            <v>Harvard Park Surgery Center / Denver / CO</v>
          </cell>
          <cell r="D332">
            <v>5</v>
          </cell>
          <cell r="E332" t="str">
            <v>Harvard Park Surgery Center (101787)</v>
          </cell>
          <cell r="F332" t="str">
            <v>Harvard Park Surgery Center</v>
          </cell>
          <cell r="G332" t="str">
            <v>Denver</v>
          </cell>
          <cell r="H332" t="str">
            <v>CO</v>
          </cell>
          <cell r="I332" t="str">
            <v>80210</v>
          </cell>
          <cell r="J332" t="str">
            <v>Denver, CO 80210</v>
          </cell>
          <cell r="K332" t="str">
            <v>1000 E. Harvard Ave.</v>
          </cell>
          <cell r="M332" t="str">
            <v>303-778-5816</v>
          </cell>
          <cell r="N332" t="str">
            <v>Affiliate Member Of</v>
          </cell>
          <cell r="O332" t="str">
            <v>Acute Care</v>
          </cell>
          <cell r="P332" t="str">
            <v>Surgery Center</v>
          </cell>
          <cell r="Q332" t="str">
            <v>BW9580235</v>
          </cell>
          <cell r="R332" t="str">
            <v>JC3BQ2100</v>
          </cell>
          <cell r="T332">
            <v>39387</v>
          </cell>
          <cell r="U332">
            <v>39539</v>
          </cell>
          <cell r="V332">
            <v>0</v>
          </cell>
          <cell r="W332">
            <v>0</v>
          </cell>
          <cell r="Y332" t="str">
            <v>Active</v>
          </cell>
        </row>
        <row r="333">
          <cell r="A333">
            <v>120283</v>
          </cell>
          <cell r="B333" t="str">
            <v>St. Vincent Family Clinic - Chenal / Little Rock / AR</v>
          </cell>
          <cell r="D333">
            <v>1</v>
          </cell>
          <cell r="E333" t="str">
            <v>St. Vincent Family Clinic - Chenal (120283)</v>
          </cell>
          <cell r="F333" t="str">
            <v>St. Vincent Family Clinic - Chenal</v>
          </cell>
          <cell r="G333" t="str">
            <v>Little Rock</v>
          </cell>
          <cell r="H333" t="str">
            <v>AR</v>
          </cell>
          <cell r="I333" t="str">
            <v>72223</v>
          </cell>
          <cell r="J333" t="str">
            <v>Little Rock, AR 72223</v>
          </cell>
          <cell r="K333" t="str">
            <v>1811 Rahling Road, Suite 120</v>
          </cell>
          <cell r="M333" t="str">
            <v>501-552-8150</v>
          </cell>
          <cell r="N333" t="str">
            <v>System Member Of</v>
          </cell>
          <cell r="O333" t="str">
            <v>Ambulatory Care</v>
          </cell>
          <cell r="P333" t="str">
            <v>Clinic</v>
          </cell>
          <cell r="Q333" t="str">
            <v>BF2157495</v>
          </cell>
          <cell r="S333" t="str">
            <v>1100004377937</v>
          </cell>
          <cell r="T333">
            <v>39036</v>
          </cell>
          <cell r="U333">
            <v>39066</v>
          </cell>
          <cell r="V333">
            <v>43000261</v>
          </cell>
          <cell r="W333">
            <v>379196</v>
          </cell>
          <cell r="X333">
            <v>2</v>
          </cell>
          <cell r="Y333" t="str">
            <v>Active</v>
          </cell>
          <cell r="AA333">
            <v>12120</v>
          </cell>
        </row>
        <row r="334">
          <cell r="A334">
            <v>127392</v>
          </cell>
          <cell r="B334" t="str">
            <v>Hampton Roy Eye Care LLC / Little Rock / AR</v>
          </cell>
          <cell r="D334">
            <v>1</v>
          </cell>
          <cell r="E334" t="str">
            <v>Hampton Roy Eye Care LLC (127392)</v>
          </cell>
          <cell r="F334" t="str">
            <v>Hampton Roy Eye Care LLC</v>
          </cell>
          <cell r="G334" t="str">
            <v>Little Rock</v>
          </cell>
          <cell r="H334" t="str">
            <v>AR</v>
          </cell>
          <cell r="I334" t="str">
            <v>72205</v>
          </cell>
          <cell r="J334" t="str">
            <v>Little Rock, AR, 72205</v>
          </cell>
          <cell r="K334" t="str">
            <v>1 St. Vincent Circle</v>
          </cell>
          <cell r="L334" t="str">
            <v>Suite 360</v>
          </cell>
          <cell r="M334" t="str">
            <v>501-227-6980</v>
          </cell>
          <cell r="N334" t="str">
            <v>System Member Of</v>
          </cell>
          <cell r="O334" t="str">
            <v>Ambulatory Care</v>
          </cell>
          <cell r="P334" t="str">
            <v>Clinic</v>
          </cell>
          <cell r="Q334" t="str">
            <v>AR4675661</v>
          </cell>
          <cell r="T334">
            <v>39156</v>
          </cell>
          <cell r="V334">
            <v>0</v>
          </cell>
          <cell r="W334">
            <v>0</v>
          </cell>
          <cell r="X334">
            <v>2</v>
          </cell>
          <cell r="Y334" t="str">
            <v>Active</v>
          </cell>
        </row>
        <row r="335">
          <cell r="A335">
            <v>142759</v>
          </cell>
          <cell r="B335" t="str">
            <v>Oahe Medical Imaging / Pierre / SD</v>
          </cell>
          <cell r="D335">
            <v>4</v>
          </cell>
          <cell r="E335" t="str">
            <v>Oahe Medical Imaging (142759)</v>
          </cell>
          <cell r="F335" t="str">
            <v>Oahe Medical Imaging</v>
          </cell>
          <cell r="G335" t="str">
            <v>Pierre</v>
          </cell>
          <cell r="H335" t="str">
            <v>SD</v>
          </cell>
          <cell r="I335" t="str">
            <v>57501</v>
          </cell>
          <cell r="J335" t="str">
            <v>Pierre, SD 57501</v>
          </cell>
          <cell r="K335" t="str">
            <v>1601 N. Harrison,Suite 1 B</v>
          </cell>
          <cell r="M335" t="str">
            <v>605-224-3196</v>
          </cell>
          <cell r="N335" t="str">
            <v>Affiliate Member Of</v>
          </cell>
          <cell r="O335" t="str">
            <v>Ambulatory Care</v>
          </cell>
          <cell r="P335" t="str">
            <v>Diagnostic Imaging Center</v>
          </cell>
          <cell r="R335" t="str">
            <v>ABY7BMN00</v>
          </cell>
          <cell r="S335" t="str">
            <v>1100004093882</v>
          </cell>
          <cell r="T335">
            <v>38640</v>
          </cell>
          <cell r="V335">
            <v>0</v>
          </cell>
          <cell r="W335">
            <v>0</v>
          </cell>
          <cell r="X335">
            <v>59</v>
          </cell>
          <cell r="Y335" t="str">
            <v>Inactive</v>
          </cell>
          <cell r="Z335">
            <v>39343</v>
          </cell>
          <cell r="AA335">
            <v>10878</v>
          </cell>
        </row>
        <row r="336">
          <cell r="A336">
            <v>146269</v>
          </cell>
          <cell r="B336" t="str">
            <v>VNA Home Infusion / Louisville / KY</v>
          </cell>
          <cell r="D336">
            <v>1</v>
          </cell>
          <cell r="E336" t="str">
            <v>VNA Home Infusion (146269)</v>
          </cell>
          <cell r="F336" t="str">
            <v>VNA Home Infusion</v>
          </cell>
          <cell r="G336" t="str">
            <v>Louisville</v>
          </cell>
          <cell r="H336" t="str">
            <v>KY</v>
          </cell>
          <cell r="I336" t="str">
            <v>40229</v>
          </cell>
          <cell r="J336" t="str">
            <v>Louisville, KY 40229</v>
          </cell>
          <cell r="K336" t="str">
            <v>5000 Commerce Crossing Dri., Ste 100A</v>
          </cell>
          <cell r="M336" t="str">
            <v>502-585-7677</v>
          </cell>
          <cell r="N336" t="str">
            <v>Affiliate Member Of</v>
          </cell>
          <cell r="O336" t="str">
            <v>Home Care</v>
          </cell>
          <cell r="P336" t="str">
            <v>Home Infusion Provider</v>
          </cell>
          <cell r="Q336" t="str">
            <v>BJ6708133</v>
          </cell>
          <cell r="R336" t="str">
            <v>6B9P37P00</v>
          </cell>
          <cell r="S336" t="str">
            <v>1100004084071</v>
          </cell>
          <cell r="T336">
            <v>38718</v>
          </cell>
          <cell r="U336">
            <v>38763</v>
          </cell>
          <cell r="V336">
            <v>83001314</v>
          </cell>
          <cell r="W336">
            <v>54178207</v>
          </cell>
          <cell r="X336">
            <v>23</v>
          </cell>
          <cell r="Y336" t="str">
            <v>Active</v>
          </cell>
          <cell r="AA336">
            <v>10954</v>
          </cell>
        </row>
        <row r="337">
          <cell r="A337">
            <v>170288</v>
          </cell>
          <cell r="B337" t="str">
            <v>Ravenna Medical Clinic / Ravenna / NE</v>
          </cell>
          <cell r="D337">
            <v>2</v>
          </cell>
          <cell r="E337" t="str">
            <v>Ravenna Medical Clinic (170288)</v>
          </cell>
          <cell r="F337" t="str">
            <v>Good Samaritan Outreach Services dba Ravenna Medical Clinic</v>
          </cell>
          <cell r="G337" t="str">
            <v>Ravenna</v>
          </cell>
          <cell r="H337" t="str">
            <v>NE</v>
          </cell>
          <cell r="I337" t="str">
            <v>68869</v>
          </cell>
          <cell r="J337" t="str">
            <v>Ravenna, NE 68869</v>
          </cell>
          <cell r="K337" t="str">
            <v>104 W. Seneca</v>
          </cell>
          <cell r="L337" t="str">
            <v>PO Box 107</v>
          </cell>
          <cell r="M337" t="str">
            <v>308-452-3203</v>
          </cell>
          <cell r="N337" t="str">
            <v>System Member Of</v>
          </cell>
          <cell r="O337" t="str">
            <v>Ambulatory Care</v>
          </cell>
          <cell r="P337" t="str">
            <v>Clinic</v>
          </cell>
          <cell r="Q337" t="str">
            <v>BS8394811</v>
          </cell>
          <cell r="R337" t="str">
            <v>DARHGLW00</v>
          </cell>
          <cell r="S337" t="str">
            <v>1100005837232</v>
          </cell>
          <cell r="T337">
            <v>38412</v>
          </cell>
          <cell r="U337">
            <v>38487</v>
          </cell>
          <cell r="V337">
            <v>0</v>
          </cell>
          <cell r="W337">
            <v>0</v>
          </cell>
          <cell r="X337">
            <v>45</v>
          </cell>
          <cell r="Y337" t="str">
            <v>Active</v>
          </cell>
          <cell r="AA337">
            <v>10781</v>
          </cell>
        </row>
        <row r="338">
          <cell r="A338">
            <v>174507</v>
          </cell>
          <cell r="B338" t="str">
            <v>Kellie A. Jolley MD/Mountain Management / Chattanooga / TN</v>
          </cell>
          <cell r="D338">
            <v>1</v>
          </cell>
          <cell r="E338" t="str">
            <v>Kellie A. Jolley MD/Mountain Management (174507)</v>
          </cell>
          <cell r="F338" t="str">
            <v>Kellie A. Jolley MD/Mountain Management</v>
          </cell>
          <cell r="G338" t="str">
            <v>Chattanooga</v>
          </cell>
          <cell r="H338" t="str">
            <v>TN</v>
          </cell>
          <cell r="I338" t="str">
            <v>37404</v>
          </cell>
          <cell r="J338" t="str">
            <v>Chattanooga, TN 37404</v>
          </cell>
          <cell r="K338" t="str">
            <v>725 Glenwood Drive Suite 468</v>
          </cell>
          <cell r="M338" t="str">
            <v>423-495-2660</v>
          </cell>
          <cell r="N338" t="str">
            <v>Affiliate Member Of</v>
          </cell>
          <cell r="O338" t="str">
            <v>Ambulatory Care</v>
          </cell>
          <cell r="P338" t="str">
            <v>Clinic</v>
          </cell>
          <cell r="Q338" t="str">
            <v>BJ5849279</v>
          </cell>
          <cell r="R338" t="str">
            <v>68E039400</v>
          </cell>
          <cell r="S338" t="str">
            <v>1100005682771</v>
          </cell>
          <cell r="T338">
            <v>38443</v>
          </cell>
          <cell r="U338">
            <v>38504</v>
          </cell>
          <cell r="V338">
            <v>43000261</v>
          </cell>
          <cell r="W338">
            <v>379170</v>
          </cell>
          <cell r="X338">
            <v>60</v>
          </cell>
          <cell r="Y338" t="str">
            <v>Active</v>
          </cell>
          <cell r="AA338">
            <v>10793</v>
          </cell>
        </row>
        <row r="339">
          <cell r="A339">
            <v>204983</v>
          </cell>
          <cell r="B339" t="str">
            <v>Dr. C. Michael Orquia/Mountain Management / Ooltewah / TN</v>
          </cell>
          <cell r="D339">
            <v>1</v>
          </cell>
          <cell r="E339" t="str">
            <v>Dr. C. Michael Orquia/Mountain Management (204983)</v>
          </cell>
          <cell r="F339" t="str">
            <v>Dr. C. Michael Orquia/Mountain Management</v>
          </cell>
          <cell r="G339" t="str">
            <v>Ooltewah</v>
          </cell>
          <cell r="H339" t="str">
            <v>TN</v>
          </cell>
          <cell r="I339" t="str">
            <v>37363</v>
          </cell>
          <cell r="J339" t="str">
            <v>Ooltewah, TN 37363</v>
          </cell>
          <cell r="K339" t="str">
            <v>5121 Ooltewah-Ringgold Road</v>
          </cell>
          <cell r="L339" t="str">
            <v>Box 873</v>
          </cell>
          <cell r="M339" t="str">
            <v>423-238-7281</v>
          </cell>
          <cell r="N339" t="str">
            <v>System Member Of</v>
          </cell>
          <cell r="O339" t="str">
            <v>Ambulatory Care</v>
          </cell>
          <cell r="P339" t="str">
            <v>Clinic</v>
          </cell>
          <cell r="Q339" t="str">
            <v>BO6049818</v>
          </cell>
          <cell r="R339" t="str">
            <v>BEDA9TE00</v>
          </cell>
          <cell r="S339" t="str">
            <v>1100002188368</v>
          </cell>
          <cell r="T339">
            <v>38443</v>
          </cell>
          <cell r="U339">
            <v>38487</v>
          </cell>
          <cell r="V339">
            <v>0</v>
          </cell>
          <cell r="W339">
            <v>0</v>
          </cell>
          <cell r="X339">
            <v>60</v>
          </cell>
          <cell r="Y339" t="str">
            <v>Inactive</v>
          </cell>
          <cell r="Z339">
            <v>39318</v>
          </cell>
          <cell r="AA339">
            <v>10792</v>
          </cell>
        </row>
        <row r="340">
          <cell r="A340">
            <v>227382</v>
          </cell>
          <cell r="B340" t="str">
            <v>Franciscan Home Medical Supply / Federal Way / WA</v>
          </cell>
          <cell r="D340">
            <v>3</v>
          </cell>
          <cell r="E340" t="str">
            <v>Franciscan Home Medical Supply (227382)</v>
          </cell>
          <cell r="F340" t="str">
            <v>Franciscan Home Medical Supply</v>
          </cell>
          <cell r="G340" t="str">
            <v>Federal Way</v>
          </cell>
          <cell r="H340" t="str">
            <v>WA</v>
          </cell>
          <cell r="I340" t="str">
            <v>98003</v>
          </cell>
          <cell r="J340" t="str">
            <v>Federal Way, WA 98003</v>
          </cell>
          <cell r="K340" t="str">
            <v>34503 9th Ave. South Suite 110</v>
          </cell>
          <cell r="M340" t="str">
            <v>253-942-4040</v>
          </cell>
          <cell r="N340" t="str">
            <v>System Member Of</v>
          </cell>
          <cell r="O340" t="str">
            <v>Retail</v>
          </cell>
          <cell r="P340" t="str">
            <v>Durable Medical Equipment Dealer (DME)</v>
          </cell>
          <cell r="S340" t="str">
            <v>1100003236846</v>
          </cell>
          <cell r="T340">
            <v>38749</v>
          </cell>
          <cell r="V340">
            <v>43000261</v>
          </cell>
          <cell r="W340">
            <v>1502846</v>
          </cell>
          <cell r="X340">
            <v>63</v>
          </cell>
          <cell r="Y340" t="str">
            <v>Active</v>
          </cell>
          <cell r="AA340">
            <v>10962</v>
          </cell>
        </row>
        <row r="341">
          <cell r="A341">
            <v>241186</v>
          </cell>
          <cell r="B341" t="str">
            <v>Jewish Hospital  / Louisville / KY</v>
          </cell>
          <cell r="D341">
            <v>1</v>
          </cell>
          <cell r="E341" t="str">
            <v>Jewish Hospital (241186)</v>
          </cell>
          <cell r="F341" t="str">
            <v>Jewish Hospital</v>
          </cell>
          <cell r="G341" t="str">
            <v>Louisville</v>
          </cell>
          <cell r="H341" t="str">
            <v>KY</v>
          </cell>
          <cell r="I341" t="str">
            <v>40202</v>
          </cell>
          <cell r="J341" t="str">
            <v>Louisville, KY 40202</v>
          </cell>
          <cell r="K341" t="str">
            <v>200 Abraham Flexner Way</v>
          </cell>
          <cell r="M341" t="str">
            <v>520-587-4011</v>
          </cell>
          <cell r="N341" t="str">
            <v>Affiliate Member Of</v>
          </cell>
          <cell r="O341" t="str">
            <v>Acute Care</v>
          </cell>
          <cell r="P341" t="str">
            <v>Hospital</v>
          </cell>
          <cell r="Q341" t="str">
            <v>AJ3012488</v>
          </cell>
          <cell r="R341" t="str">
            <v>5B309H900</v>
          </cell>
          <cell r="S341" t="str">
            <v>1100004374370</v>
          </cell>
          <cell r="T341">
            <v>38718</v>
          </cell>
          <cell r="U341">
            <v>38763</v>
          </cell>
          <cell r="V341">
            <v>83001314</v>
          </cell>
          <cell r="W341">
            <v>54178207</v>
          </cell>
          <cell r="X341">
            <v>23</v>
          </cell>
          <cell r="Y341" t="str">
            <v>Active</v>
          </cell>
          <cell r="AA341">
            <v>10943</v>
          </cell>
        </row>
        <row r="342">
          <cell r="A342">
            <v>245719</v>
          </cell>
          <cell r="B342" t="str">
            <v>Breckenridge Medical Clinic / Breckenridge / CO</v>
          </cell>
          <cell r="D342">
            <v>5</v>
          </cell>
          <cell r="E342" t="str">
            <v>Breckenridge Medical Clinic (245719)</v>
          </cell>
          <cell r="F342" t="str">
            <v>Breckenridge Medical Center</v>
          </cell>
          <cell r="G342" t="str">
            <v>Breckenridge</v>
          </cell>
          <cell r="H342" t="str">
            <v>CO</v>
          </cell>
          <cell r="I342" t="str">
            <v>80424</v>
          </cell>
          <cell r="J342" t="str">
            <v>Breckenridge, CO 80424</v>
          </cell>
          <cell r="K342" t="str">
            <v>555 South Park Ave Plaza II</v>
          </cell>
          <cell r="L342" t="str">
            <v>P.O. BOX 408</v>
          </cell>
          <cell r="M342" t="str">
            <v>970-453-1010</v>
          </cell>
          <cell r="N342" t="str">
            <v>Affiliate Member Of</v>
          </cell>
          <cell r="O342" t="str">
            <v>Ambulatory Care</v>
          </cell>
          <cell r="P342" t="str">
            <v>Clinic</v>
          </cell>
          <cell r="Q342" t="str">
            <v>AR2948935</v>
          </cell>
          <cell r="R342" t="str">
            <v>K953VB700</v>
          </cell>
          <cell r="S342" t="str">
            <v>1100003655722</v>
          </cell>
          <cell r="T342">
            <v>39052</v>
          </cell>
          <cell r="U342">
            <v>39083</v>
          </cell>
          <cell r="V342">
            <v>43000261</v>
          </cell>
          <cell r="W342">
            <v>102381</v>
          </cell>
          <cell r="X342">
            <v>4</v>
          </cell>
          <cell r="Y342" t="str">
            <v>Active</v>
          </cell>
          <cell r="AA342">
            <v>12126</v>
          </cell>
        </row>
        <row r="343">
          <cell r="A343">
            <v>293251</v>
          </cell>
          <cell r="B343" t="str">
            <v>Beacon Health OB-GYN Hixson / Hixson / TN</v>
          </cell>
          <cell r="D343">
            <v>1</v>
          </cell>
          <cell r="E343" t="str">
            <v>Beacon Health OB-GYN Hixson (293251)</v>
          </cell>
          <cell r="F343" t="str">
            <v>Beacon Health OB/GYN Hixson</v>
          </cell>
          <cell r="G343" t="str">
            <v>Hixson</v>
          </cell>
          <cell r="H343" t="str">
            <v>TN</v>
          </cell>
          <cell r="I343" t="str">
            <v>37343</v>
          </cell>
          <cell r="J343" t="str">
            <v>Hixson, TN 37343</v>
          </cell>
          <cell r="K343" t="str">
            <v>2051-B Hamill Road, Suite 110</v>
          </cell>
          <cell r="M343" t="str">
            <v>423-778-9500</v>
          </cell>
          <cell r="N343" t="str">
            <v>Affiliate Member Of</v>
          </cell>
          <cell r="O343" t="str">
            <v>Ambulatory Care</v>
          </cell>
          <cell r="P343" t="str">
            <v>Clinic</v>
          </cell>
          <cell r="Q343" t="str">
            <v>AM1796816</v>
          </cell>
          <cell r="R343" t="str">
            <v>BW56FPM00</v>
          </cell>
          <cell r="S343" t="str">
            <v>1100005418165</v>
          </cell>
          <cell r="T343">
            <v>38443</v>
          </cell>
          <cell r="U343">
            <v>38487</v>
          </cell>
          <cell r="V343">
            <v>43000261</v>
          </cell>
          <cell r="W343">
            <v>379170</v>
          </cell>
          <cell r="X343">
            <v>60</v>
          </cell>
          <cell r="Y343" t="str">
            <v>Active</v>
          </cell>
          <cell r="AA343">
            <v>10801</v>
          </cell>
        </row>
        <row r="344">
          <cell r="A344">
            <v>304209</v>
          </cell>
          <cell r="B344" t="str">
            <v>Four Courts Senior Center / Louisville / KY</v>
          </cell>
          <cell r="D344">
            <v>1</v>
          </cell>
          <cell r="E344" t="str">
            <v>Four Courts Senior Center (304209)</v>
          </cell>
          <cell r="F344" t="str">
            <v>Four Courts Senior Center</v>
          </cell>
          <cell r="G344" t="str">
            <v>Louisville</v>
          </cell>
          <cell r="H344" t="str">
            <v>KY</v>
          </cell>
          <cell r="I344" t="str">
            <v>40205</v>
          </cell>
          <cell r="J344" t="str">
            <v>Louisville, KY 40205</v>
          </cell>
          <cell r="K344" t="str">
            <v>2100 Millvale Road</v>
          </cell>
          <cell r="M344" t="str">
            <v>502-451-0990</v>
          </cell>
          <cell r="N344" t="str">
            <v>Affiliate Member Of</v>
          </cell>
          <cell r="O344" t="str">
            <v>Acute Care</v>
          </cell>
          <cell r="P344" t="str">
            <v>Rehabilitation Facility</v>
          </cell>
          <cell r="R344" t="str">
            <v>21EEKAP00</v>
          </cell>
          <cell r="S344" t="str">
            <v>1100002346461</v>
          </cell>
          <cell r="T344">
            <v>38718</v>
          </cell>
          <cell r="V344">
            <v>83001314</v>
          </cell>
          <cell r="W344">
            <v>54178207</v>
          </cell>
          <cell r="X344">
            <v>23</v>
          </cell>
          <cell r="Y344" t="str">
            <v>Active</v>
          </cell>
          <cell r="AA344">
            <v>10955</v>
          </cell>
        </row>
        <row r="345">
          <cell r="A345">
            <v>305794</v>
          </cell>
          <cell r="B345" t="str">
            <v>Frazier Rehab and Neuroscience Center / Louisville / KY</v>
          </cell>
          <cell r="D345">
            <v>1</v>
          </cell>
          <cell r="E345" t="str">
            <v>Frazier Rehab and Neuroscience Center (305794)</v>
          </cell>
          <cell r="F345" t="str">
            <v>Frazier Rehab and Neuroscience Center</v>
          </cell>
          <cell r="G345" t="str">
            <v>Louisville</v>
          </cell>
          <cell r="H345" t="str">
            <v>KY</v>
          </cell>
          <cell r="I345" t="str">
            <v>40202</v>
          </cell>
          <cell r="J345" t="str">
            <v>Louisville, KY 40202</v>
          </cell>
          <cell r="K345" t="str">
            <v>220 Abraham Flexner Way</v>
          </cell>
          <cell r="M345" t="str">
            <v>502-582-7400</v>
          </cell>
          <cell r="N345" t="str">
            <v>Affiliate Member Of</v>
          </cell>
          <cell r="O345" t="str">
            <v>Acute Care</v>
          </cell>
          <cell r="P345" t="str">
            <v>Rehabilitation Facility</v>
          </cell>
          <cell r="R345" t="str">
            <v>510810F00</v>
          </cell>
          <cell r="S345" t="str">
            <v>1100005288355</v>
          </cell>
          <cell r="T345">
            <v>38718</v>
          </cell>
          <cell r="V345">
            <v>83001314</v>
          </cell>
          <cell r="W345">
            <v>54178207</v>
          </cell>
          <cell r="X345">
            <v>23</v>
          </cell>
          <cell r="Y345" t="str">
            <v>Active</v>
          </cell>
          <cell r="AA345">
            <v>10956</v>
          </cell>
        </row>
        <row r="346">
          <cell r="A346">
            <v>310194</v>
          </cell>
          <cell r="B346" t="str">
            <v>Jewish Hospital &amp; St. Mary's Healthcare DBA Pharmacy Plus / Louisville / KY</v>
          </cell>
          <cell r="D346">
            <v>1</v>
          </cell>
          <cell r="E346" t="str">
            <v>Jewish Hospital &amp; St. Mary's Healthcare D/B/A Pharmacy Plus (310194)</v>
          </cell>
          <cell r="F346" t="str">
            <v>Jewish Hospital &amp; St. Mary's Healthcare D/B/A Pharmacy Plus</v>
          </cell>
          <cell r="G346" t="str">
            <v>Louisville</v>
          </cell>
          <cell r="H346" t="str">
            <v>KY</v>
          </cell>
          <cell r="I346" t="str">
            <v>40202</v>
          </cell>
          <cell r="J346" t="str">
            <v>Louisville, KY 40202</v>
          </cell>
          <cell r="K346" t="str">
            <v>220 Abraham Flexner Way</v>
          </cell>
          <cell r="M346" t="str">
            <v>502-561-3705</v>
          </cell>
          <cell r="N346" t="str">
            <v>Affiliate Member Of</v>
          </cell>
          <cell r="O346" t="str">
            <v>Acute Care</v>
          </cell>
          <cell r="P346" t="str">
            <v>Hospital Outpatient Pharmacy (Closed-Door)</v>
          </cell>
          <cell r="Q346" t="str">
            <v>FJ0149674</v>
          </cell>
          <cell r="S346" t="str">
            <v>1100004766601</v>
          </cell>
          <cell r="T346">
            <v>39097</v>
          </cell>
          <cell r="U346">
            <v>39114</v>
          </cell>
          <cell r="V346">
            <v>83001314</v>
          </cell>
          <cell r="W346">
            <v>54178207</v>
          </cell>
          <cell r="X346">
            <v>23</v>
          </cell>
          <cell r="Y346" t="str">
            <v>Active</v>
          </cell>
          <cell r="AA346">
            <v>12158</v>
          </cell>
        </row>
        <row r="347">
          <cell r="A347">
            <v>310239</v>
          </cell>
          <cell r="B347" t="str">
            <v>Jewish Hospital Health Center - Meade County / Brandenburg / KY</v>
          </cell>
          <cell r="D347">
            <v>1</v>
          </cell>
          <cell r="E347" t="str">
            <v>Jewish Hospital Health Center - Meade County (310239)</v>
          </cell>
          <cell r="F347" t="str">
            <v>Jewish Hospital Health Center - Meade County</v>
          </cell>
          <cell r="G347" t="str">
            <v>Brandenburg</v>
          </cell>
          <cell r="H347" t="str">
            <v>KY</v>
          </cell>
          <cell r="I347" t="str">
            <v>40108</v>
          </cell>
          <cell r="J347" t="str">
            <v>Brandenburg, KY 40108</v>
          </cell>
          <cell r="K347" t="str">
            <v>534 Fairway Drive</v>
          </cell>
          <cell r="M347" t="str">
            <v>270-422-5000</v>
          </cell>
          <cell r="N347" t="str">
            <v>Affiliate Member Of</v>
          </cell>
          <cell r="O347" t="str">
            <v>Ambulatory Care</v>
          </cell>
          <cell r="P347" t="str">
            <v>Clinic</v>
          </cell>
          <cell r="R347" t="str">
            <v>CF5TEVY00</v>
          </cell>
          <cell r="S347" t="str">
            <v>1100002495787</v>
          </cell>
          <cell r="T347">
            <v>38718</v>
          </cell>
          <cell r="V347">
            <v>83001314</v>
          </cell>
          <cell r="W347">
            <v>54178207</v>
          </cell>
          <cell r="X347">
            <v>23</v>
          </cell>
          <cell r="Y347" t="str">
            <v>Active</v>
          </cell>
          <cell r="AA347">
            <v>10942</v>
          </cell>
        </row>
        <row r="348">
          <cell r="A348">
            <v>331120</v>
          </cell>
          <cell r="B348" t="str">
            <v>JHSMH Family Practice Assoc. South / Shepherdsville / KY</v>
          </cell>
          <cell r="D348">
            <v>1</v>
          </cell>
          <cell r="E348" t="str">
            <v>JHSMH Family Practice Assoc. South (331120)</v>
          </cell>
          <cell r="F348" t="str">
            <v>JHSMH Family Practice Assoc. South</v>
          </cell>
          <cell r="G348" t="str">
            <v>Shepherdsville</v>
          </cell>
          <cell r="H348" t="str">
            <v>KY</v>
          </cell>
          <cell r="I348" t="str">
            <v>40165</v>
          </cell>
          <cell r="J348" t="str">
            <v>Shepherdsville, KY 40165</v>
          </cell>
          <cell r="K348" t="str">
            <v>187 Adam Shepherd Pkwy., Ste. 1</v>
          </cell>
          <cell r="M348" t="str">
            <v>502-543-4119</v>
          </cell>
          <cell r="N348" t="str">
            <v>Affiliate Member Of</v>
          </cell>
          <cell r="O348" t="str">
            <v>Ambulatory Care</v>
          </cell>
          <cell r="P348" t="str">
            <v>Clinic</v>
          </cell>
          <cell r="Q348" t="str">
            <v>BN9737935</v>
          </cell>
          <cell r="S348" t="str">
            <v>1100003276385</v>
          </cell>
          <cell r="T348">
            <v>38930</v>
          </cell>
          <cell r="U348">
            <v>38961</v>
          </cell>
          <cell r="V348">
            <v>83001314</v>
          </cell>
          <cell r="W348">
            <v>54178207</v>
          </cell>
          <cell r="X348">
            <v>23</v>
          </cell>
          <cell r="Y348" t="str">
            <v>Active</v>
          </cell>
          <cell r="AA348">
            <v>11980</v>
          </cell>
        </row>
        <row r="349">
          <cell r="A349">
            <v>347183</v>
          </cell>
          <cell r="B349" t="str">
            <v>Saint Joseph Mount Sterling / Mount Sterling / KY</v>
          </cell>
          <cell r="D349">
            <v>1</v>
          </cell>
          <cell r="E349" t="str">
            <v>Saint Joseph Mount Sterling (347183)</v>
          </cell>
          <cell r="F349" t="str">
            <v>Saint Joseph Mount Sterling</v>
          </cell>
          <cell r="G349" t="str">
            <v>Mount Sterling</v>
          </cell>
          <cell r="H349" t="str">
            <v>KY</v>
          </cell>
          <cell r="I349" t="str">
            <v>40353</v>
          </cell>
          <cell r="J349" t="str">
            <v>Mount Sterling, KY 40353</v>
          </cell>
          <cell r="K349" t="str">
            <v>50 Sterling Avenue</v>
          </cell>
          <cell r="M349" t="str">
            <v>859-497-7758</v>
          </cell>
          <cell r="N349" t="str">
            <v>System Member Of</v>
          </cell>
          <cell r="O349" t="str">
            <v>Acute Care</v>
          </cell>
          <cell r="P349" t="str">
            <v>Hospital</v>
          </cell>
          <cell r="Q349" t="str">
            <v>AM3022251</v>
          </cell>
          <cell r="T349">
            <v>39356</v>
          </cell>
          <cell r="U349">
            <v>39356</v>
          </cell>
          <cell r="V349">
            <v>43000261</v>
          </cell>
          <cell r="W349">
            <v>379209</v>
          </cell>
          <cell r="Y349" t="str">
            <v>Active</v>
          </cell>
        </row>
        <row r="350">
          <cell r="A350">
            <v>377333</v>
          </cell>
          <cell r="B350" t="str">
            <v>Memorial North Shore Health Center/Mountain Management / Chattanooga / TN</v>
          </cell>
          <cell r="D350">
            <v>1</v>
          </cell>
          <cell r="E350" t="str">
            <v>Memorial North Shore Health Center/Mountain Management (377333)</v>
          </cell>
          <cell r="F350" t="str">
            <v>Memorial North Shore Health Center/Mountain Management</v>
          </cell>
          <cell r="G350" t="str">
            <v>Chattanooga</v>
          </cell>
          <cell r="H350" t="str">
            <v>TN</v>
          </cell>
          <cell r="I350" t="str">
            <v>37405</v>
          </cell>
          <cell r="J350" t="str">
            <v>Chattanooga, TN 37405</v>
          </cell>
          <cell r="K350" t="str">
            <v>208 Minor Street</v>
          </cell>
          <cell r="M350" t="str">
            <v>423-756-1506</v>
          </cell>
          <cell r="N350" t="str">
            <v>System Member Of</v>
          </cell>
          <cell r="O350" t="str">
            <v>Ambulatory Care</v>
          </cell>
          <cell r="P350" t="str">
            <v>Clinic</v>
          </cell>
          <cell r="Q350" t="str">
            <v>AD0409931</v>
          </cell>
          <cell r="R350" t="str">
            <v>JFDY77N00</v>
          </cell>
          <cell r="S350" t="str">
            <v>1100002760670</v>
          </cell>
          <cell r="T350">
            <v>38443</v>
          </cell>
          <cell r="U350">
            <v>38487</v>
          </cell>
          <cell r="V350">
            <v>43000261</v>
          </cell>
          <cell r="W350">
            <v>379170</v>
          </cell>
          <cell r="X350">
            <v>60</v>
          </cell>
          <cell r="Y350" t="str">
            <v>Active</v>
          </cell>
          <cell r="AA350">
            <v>10794</v>
          </cell>
        </row>
        <row r="351">
          <cell r="A351">
            <v>386085</v>
          </cell>
          <cell r="B351" t="str">
            <v>Memorial Westside Health Center / Chattanooga / TN</v>
          </cell>
          <cell r="D351">
            <v>1</v>
          </cell>
          <cell r="E351" t="str">
            <v>Memorial Westside Health Center (386085)</v>
          </cell>
          <cell r="F351" t="str">
            <v>Memorial Westside Health Center</v>
          </cell>
          <cell r="G351" t="str">
            <v>Chattanooga</v>
          </cell>
          <cell r="H351" t="str">
            <v>TN</v>
          </cell>
          <cell r="I351" t="str">
            <v>37402</v>
          </cell>
          <cell r="J351" t="str">
            <v>Chattanooga, TN 37402</v>
          </cell>
          <cell r="K351" t="str">
            <v>1200 Grove Street</v>
          </cell>
          <cell r="M351" t="str">
            <v>423-634-0225</v>
          </cell>
          <cell r="N351" t="str">
            <v>System Member Of</v>
          </cell>
          <cell r="O351" t="str">
            <v>Ambulatory Care</v>
          </cell>
          <cell r="P351" t="str">
            <v>Clinic</v>
          </cell>
          <cell r="Q351" t="str">
            <v>MS0444783</v>
          </cell>
          <cell r="R351" t="str">
            <v>LAHAGEG00</v>
          </cell>
          <cell r="S351" t="str">
            <v>1100002174613</v>
          </cell>
          <cell r="T351">
            <v>38443</v>
          </cell>
          <cell r="U351">
            <v>38504</v>
          </cell>
          <cell r="V351">
            <v>43000261</v>
          </cell>
          <cell r="W351">
            <v>379170</v>
          </cell>
          <cell r="X351">
            <v>60</v>
          </cell>
          <cell r="Y351" t="str">
            <v>Active</v>
          </cell>
          <cell r="AA351">
            <v>10796</v>
          </cell>
        </row>
        <row r="352">
          <cell r="A352">
            <v>402084</v>
          </cell>
          <cell r="B352" t="str">
            <v>CHI Clinical Engineering / Erlanger / KY</v>
          </cell>
          <cell r="D352">
            <v>1</v>
          </cell>
          <cell r="E352" t="str">
            <v>CHI Clinical Engineering (402084)</v>
          </cell>
          <cell r="F352" t="str">
            <v>CHI Clinical Engineering</v>
          </cell>
          <cell r="G352" t="str">
            <v>Erlanger</v>
          </cell>
          <cell r="H352" t="str">
            <v>KY</v>
          </cell>
          <cell r="I352" t="str">
            <v>41018</v>
          </cell>
          <cell r="J352" t="str">
            <v>Erlanger, KY 41018</v>
          </cell>
          <cell r="K352" t="str">
            <v>3900 Olympic Blvd. Suite 400</v>
          </cell>
          <cell r="M352" t="str">
            <v>859-594-3000</v>
          </cell>
          <cell r="N352" t="str">
            <v>System Member Of</v>
          </cell>
          <cell r="O352" t="str">
            <v>Other</v>
          </cell>
          <cell r="P352" t="str">
            <v>Health Care System/IDN - Office</v>
          </cell>
          <cell r="S352" t="str">
            <v>1100002563455</v>
          </cell>
          <cell r="T352">
            <v>39052</v>
          </cell>
          <cell r="V352">
            <v>0</v>
          </cell>
          <cell r="W352">
            <v>0</v>
          </cell>
          <cell r="X352">
            <v>91</v>
          </cell>
          <cell r="Y352" t="str">
            <v>Active</v>
          </cell>
          <cell r="AA352">
            <v>12148</v>
          </cell>
        </row>
        <row r="353">
          <cell r="A353">
            <v>404402</v>
          </cell>
          <cell r="B353" t="str">
            <v>Clark Memorial Hospital / Jeffersonville / IN</v>
          </cell>
          <cell r="D353">
            <v>1</v>
          </cell>
          <cell r="E353" t="str">
            <v>Clark Memorial Hospital (404402)</v>
          </cell>
          <cell r="F353" t="str">
            <v>Clark Memorial Hospital</v>
          </cell>
          <cell r="G353" t="str">
            <v>Jeffersonville</v>
          </cell>
          <cell r="H353" t="str">
            <v>IN</v>
          </cell>
          <cell r="I353" t="str">
            <v>47130</v>
          </cell>
          <cell r="J353" t="str">
            <v>Jeffersonville, IN 47130</v>
          </cell>
          <cell r="K353" t="str">
            <v>1220 Missouri Avenue</v>
          </cell>
          <cell r="M353" t="str">
            <v>812-282-6631</v>
          </cell>
          <cell r="N353" t="str">
            <v>Affiliate Member Of</v>
          </cell>
          <cell r="O353" t="str">
            <v>Acute Care</v>
          </cell>
          <cell r="P353" t="str">
            <v>Hospital</v>
          </cell>
          <cell r="Q353" t="str">
            <v>AC3507211</v>
          </cell>
          <cell r="R353" t="str">
            <v>420790M00</v>
          </cell>
          <cell r="S353" t="str">
            <v>1100004116369</v>
          </cell>
          <cell r="T353">
            <v>38718</v>
          </cell>
          <cell r="U353">
            <v>38763</v>
          </cell>
          <cell r="V353">
            <v>83001314</v>
          </cell>
          <cell r="W353">
            <v>54178207</v>
          </cell>
          <cell r="X353">
            <v>23</v>
          </cell>
          <cell r="Y353" t="str">
            <v>Active</v>
          </cell>
          <cell r="AA353">
            <v>10941</v>
          </cell>
        </row>
        <row r="354">
          <cell r="A354">
            <v>436227</v>
          </cell>
          <cell r="B354" t="str">
            <v>JHSMH Cardiovascular at Owensboro Health Medical Center / Owensboro / KY</v>
          </cell>
          <cell r="D354">
            <v>1</v>
          </cell>
          <cell r="E354" t="str">
            <v>JHSMH Cardiovascular at Owensboro Health Medical Center (436227)</v>
          </cell>
          <cell r="F354" t="str">
            <v>JHSMH Cardiovascular at Owensboro Health Medical Center</v>
          </cell>
          <cell r="G354" t="str">
            <v>Owensboro</v>
          </cell>
          <cell r="H354" t="str">
            <v>KY</v>
          </cell>
          <cell r="I354" t="str">
            <v>42303</v>
          </cell>
          <cell r="J354" t="str">
            <v>Owensboro, KY 42303</v>
          </cell>
          <cell r="K354" t="str">
            <v>811 E. Parrish Ave.</v>
          </cell>
          <cell r="M354" t="str">
            <v>502-968-2889</v>
          </cell>
          <cell r="N354" t="str">
            <v>Affiliate Member Of</v>
          </cell>
          <cell r="O354" t="str">
            <v>Acute Care</v>
          </cell>
          <cell r="P354" t="str">
            <v>Hospital</v>
          </cell>
          <cell r="S354" t="str">
            <v>1100003276323</v>
          </cell>
          <cell r="T354">
            <v>38944</v>
          </cell>
          <cell r="V354">
            <v>83001314</v>
          </cell>
          <cell r="W354">
            <v>54178207</v>
          </cell>
          <cell r="X354">
            <v>23</v>
          </cell>
          <cell r="Y354" t="str">
            <v>Active</v>
          </cell>
          <cell r="AA354">
            <v>11984</v>
          </cell>
        </row>
        <row r="355">
          <cell r="A355">
            <v>439769</v>
          </cell>
          <cell r="B355" t="str">
            <v>Endoscopy Center of Arkansas / Little Rock / AR</v>
          </cell>
          <cell r="D355">
            <v>1</v>
          </cell>
          <cell r="E355" t="str">
            <v>Endoscopy Center of Arkansas (439769)</v>
          </cell>
          <cell r="F355" t="str">
            <v>Endoscopy Center of Arkansas</v>
          </cell>
          <cell r="G355" t="str">
            <v>Little Rock</v>
          </cell>
          <cell r="H355" t="str">
            <v>AR</v>
          </cell>
          <cell r="I355" t="str">
            <v>72207</v>
          </cell>
          <cell r="J355" t="str">
            <v>Little Rock, AR 72207</v>
          </cell>
          <cell r="K355" t="str">
            <v>1024 North University</v>
          </cell>
          <cell r="M355" t="str">
            <v>501-537-0900</v>
          </cell>
          <cell r="N355" t="str">
            <v>Affiliate Member Of</v>
          </cell>
          <cell r="O355" t="str">
            <v>Ambulatory Care</v>
          </cell>
          <cell r="P355" t="str">
            <v>Clinic</v>
          </cell>
          <cell r="R355" t="str">
            <v>B9388MP00</v>
          </cell>
          <cell r="S355" t="str">
            <v>1100005957671</v>
          </cell>
          <cell r="T355">
            <v>38504</v>
          </cell>
          <cell r="V355">
            <v>0</v>
          </cell>
          <cell r="W355">
            <v>0</v>
          </cell>
          <cell r="X355">
            <v>2</v>
          </cell>
          <cell r="Y355" t="str">
            <v>Active</v>
          </cell>
          <cell r="AA355">
            <v>10822</v>
          </cell>
        </row>
        <row r="356">
          <cell r="A356">
            <v>500959</v>
          </cell>
          <cell r="B356" t="str">
            <v>Taylor Regional Hospital Medical Oncology Pharmacy / Campbellsville / KY</v>
          </cell>
          <cell r="D356">
            <v>1</v>
          </cell>
          <cell r="E356" t="str">
            <v>Taylor Regional Hospital Medical Oncology Pharmacy (500959)</v>
          </cell>
          <cell r="F356" t="str">
            <v>Taylor Regional Hospital Medical Oncology Pharmacy</v>
          </cell>
          <cell r="G356" t="str">
            <v>Campbellsville</v>
          </cell>
          <cell r="H356" t="str">
            <v>KY</v>
          </cell>
          <cell r="I356" t="str">
            <v>42718</v>
          </cell>
          <cell r="J356" t="str">
            <v>Campbellsville, KY 42718</v>
          </cell>
          <cell r="K356" t="str">
            <v>125 Greenbriar Drive</v>
          </cell>
          <cell r="M356" t="str">
            <v>270-789-5825</v>
          </cell>
          <cell r="N356" t="str">
            <v>Affiliate Member Of</v>
          </cell>
          <cell r="O356" t="str">
            <v>Acute Care</v>
          </cell>
          <cell r="P356" t="str">
            <v>Hospital Outpatient Pharmacy (Closed-Door)</v>
          </cell>
          <cell r="Q356" t="str">
            <v>BT9098511</v>
          </cell>
          <cell r="R356" t="str">
            <v>8B7N3VBF2</v>
          </cell>
          <cell r="S356" t="str">
            <v>1100005040922</v>
          </cell>
          <cell r="T356">
            <v>38883</v>
          </cell>
          <cell r="U356">
            <v>38899</v>
          </cell>
          <cell r="V356">
            <v>83001314</v>
          </cell>
          <cell r="W356">
            <v>54178207</v>
          </cell>
          <cell r="X356">
            <v>23</v>
          </cell>
          <cell r="Y356" t="str">
            <v>Active</v>
          </cell>
          <cell r="AA356">
            <v>11928</v>
          </cell>
        </row>
        <row r="357">
          <cell r="A357">
            <v>510107</v>
          </cell>
          <cell r="B357" t="str">
            <v>JHSMH Family Practice Assoc. North / Louisville  / KY</v>
          </cell>
          <cell r="D357">
            <v>1</v>
          </cell>
          <cell r="E357" t="str">
            <v>JHSMH Family Practice Assoc. North (510107)</v>
          </cell>
          <cell r="F357" t="str">
            <v>JHSMH Family Practice Assoc. North</v>
          </cell>
          <cell r="G357" t="str">
            <v xml:space="preserve">Louisville </v>
          </cell>
          <cell r="H357" t="str">
            <v>KY</v>
          </cell>
          <cell r="I357" t="str">
            <v>40219</v>
          </cell>
          <cell r="J357" t="str">
            <v>Louisville , KY 40219</v>
          </cell>
          <cell r="K357" t="str">
            <v>7612 Shepherdsville Rd.</v>
          </cell>
          <cell r="M357" t="str">
            <v>502-968-6226</v>
          </cell>
          <cell r="N357" t="str">
            <v>Affiliate Member Of</v>
          </cell>
          <cell r="O357" t="str">
            <v>Ambulatory Care</v>
          </cell>
          <cell r="P357" t="str">
            <v>Clinic</v>
          </cell>
          <cell r="Q357" t="str">
            <v>AN6788066</v>
          </cell>
          <cell r="R357" t="str">
            <v>NCG1TGP00</v>
          </cell>
          <cell r="S357" t="str">
            <v>1100003859564</v>
          </cell>
          <cell r="T357">
            <v>38930</v>
          </cell>
          <cell r="U357">
            <v>38961</v>
          </cell>
          <cell r="V357">
            <v>83001314</v>
          </cell>
          <cell r="W357">
            <v>54178207</v>
          </cell>
          <cell r="X357">
            <v>23</v>
          </cell>
          <cell r="Y357" t="str">
            <v>Active</v>
          </cell>
          <cell r="AA357">
            <v>11979</v>
          </cell>
        </row>
        <row r="358">
          <cell r="A358">
            <v>564869</v>
          </cell>
          <cell r="B358" t="str">
            <v>Mercy North Pharmacy / Ankeny / IA</v>
          </cell>
          <cell r="D358">
            <v>2</v>
          </cell>
          <cell r="E358" t="str">
            <v>Mercy North Pharmacy (564869)</v>
          </cell>
          <cell r="F358" t="str">
            <v>Mercy North Pharmacy</v>
          </cell>
          <cell r="G358" t="str">
            <v>Ankeny</v>
          </cell>
          <cell r="H358" t="str">
            <v>IA</v>
          </cell>
          <cell r="I358" t="str">
            <v>50021</v>
          </cell>
          <cell r="J358" t="str">
            <v>Ankeny, IA 50021</v>
          </cell>
          <cell r="K358" t="str">
            <v>800 E. 1st St., Suite 1800</v>
          </cell>
          <cell r="M358" t="str">
            <v>515-643-7590</v>
          </cell>
          <cell r="N358" t="str">
            <v>System Member Of</v>
          </cell>
          <cell r="O358" t="str">
            <v>Retail</v>
          </cell>
          <cell r="P358" t="str">
            <v>Hospital Outpatient Retail Pharmacy</v>
          </cell>
          <cell r="Q358" t="str">
            <v>BM9049063</v>
          </cell>
          <cell r="R358" t="str">
            <v>J52WL9G00</v>
          </cell>
          <cell r="S358" t="str">
            <v>1100002612078</v>
          </cell>
          <cell r="T358">
            <v>38548</v>
          </cell>
          <cell r="U358">
            <v>38596</v>
          </cell>
          <cell r="V358">
            <v>43000261</v>
          </cell>
          <cell r="W358">
            <v>374766</v>
          </cell>
          <cell r="X358">
            <v>15</v>
          </cell>
          <cell r="Y358" t="str">
            <v>Active</v>
          </cell>
          <cell r="AA358">
            <v>10849</v>
          </cell>
        </row>
        <row r="359">
          <cell r="A359">
            <v>573847</v>
          </cell>
          <cell r="B359" t="str">
            <v>Southern Indiana Rehab Hospital / New Albany / IN</v>
          </cell>
          <cell r="D359">
            <v>1</v>
          </cell>
          <cell r="E359" t="str">
            <v>Southern Indiana Rehab Hospital (573847)</v>
          </cell>
          <cell r="F359" t="str">
            <v>Southern Indiana Rehab Hospital</v>
          </cell>
          <cell r="G359" t="str">
            <v>New Albany</v>
          </cell>
          <cell r="H359" t="str">
            <v>IN</v>
          </cell>
          <cell r="I359" t="str">
            <v>47150</v>
          </cell>
          <cell r="J359" t="str">
            <v>New Albany, IN 47150</v>
          </cell>
          <cell r="K359" t="str">
            <v>3104 Blackiston Boulevard</v>
          </cell>
          <cell r="M359" t="str">
            <v>812-941-8300</v>
          </cell>
          <cell r="N359" t="str">
            <v>Affiliate Member Of</v>
          </cell>
          <cell r="O359" t="str">
            <v>Acute Care</v>
          </cell>
          <cell r="P359" t="str">
            <v>Rehabilitation Facility</v>
          </cell>
          <cell r="Q359" t="str">
            <v>BS3906673</v>
          </cell>
          <cell r="R359" t="str">
            <v>WX3W9EF00</v>
          </cell>
          <cell r="S359" t="str">
            <v>1100002449674</v>
          </cell>
          <cell r="T359">
            <v>38718</v>
          </cell>
          <cell r="U359">
            <v>38838</v>
          </cell>
          <cell r="V359">
            <v>83001314</v>
          </cell>
          <cell r="W359">
            <v>54178207</v>
          </cell>
          <cell r="X359">
            <v>23</v>
          </cell>
          <cell r="Y359" t="str">
            <v>Active</v>
          </cell>
          <cell r="AA359">
            <v>10947</v>
          </cell>
        </row>
        <row r="360">
          <cell r="A360">
            <v>581622</v>
          </cell>
          <cell r="B360" t="str">
            <v>Franciscan Home Medical Supply / Tacoma / WA</v>
          </cell>
          <cell r="D360">
            <v>3</v>
          </cell>
          <cell r="E360" t="str">
            <v>Franciscan Home Medical Supply (581622)</v>
          </cell>
          <cell r="F360" t="str">
            <v>Franciscan Home Medical Supply</v>
          </cell>
          <cell r="G360" t="str">
            <v>Tacoma</v>
          </cell>
          <cell r="H360" t="str">
            <v>WA</v>
          </cell>
          <cell r="I360" t="str">
            <v>98405</v>
          </cell>
          <cell r="J360" t="str">
            <v>Tacoma, WA 98405</v>
          </cell>
          <cell r="K360" t="str">
            <v>1708 S. Yakima, Suite 201</v>
          </cell>
          <cell r="M360" t="str">
            <v>253-426-6912</v>
          </cell>
          <cell r="N360" t="str">
            <v>System Member Of</v>
          </cell>
          <cell r="O360" t="str">
            <v>Retail</v>
          </cell>
          <cell r="P360" t="str">
            <v>Durable Medical Equipment Dealer (DME)</v>
          </cell>
          <cell r="R360" t="str">
            <v>L158WKF00</v>
          </cell>
          <cell r="S360" t="str">
            <v>1100003020582</v>
          </cell>
          <cell r="T360">
            <v>38596</v>
          </cell>
          <cell r="V360">
            <v>43000261</v>
          </cell>
          <cell r="W360">
            <v>960546</v>
          </cell>
          <cell r="X360">
            <v>64</v>
          </cell>
          <cell r="Y360" t="str">
            <v>Active</v>
          </cell>
          <cell r="AA360">
            <v>10867</v>
          </cell>
        </row>
        <row r="361">
          <cell r="A361">
            <v>592871</v>
          </cell>
          <cell r="B361" t="str">
            <v>Mercy Mayo Family Medicine Residency Program / Des Moines / IA</v>
          </cell>
          <cell r="D361">
            <v>2</v>
          </cell>
          <cell r="E361" t="str">
            <v>Mercy Mayo Family Medicine Residency Program (592871)</v>
          </cell>
          <cell r="F361" t="str">
            <v>Mercy Mayo Family Medicine Residency Program</v>
          </cell>
          <cell r="G361" t="str">
            <v>Des Moines</v>
          </cell>
          <cell r="H361" t="str">
            <v>IA</v>
          </cell>
          <cell r="I361" t="str">
            <v>50314</v>
          </cell>
          <cell r="J361" t="str">
            <v>Des Moines, IA 50314</v>
          </cell>
          <cell r="K361" t="str">
            <v>250 Laurel St.</v>
          </cell>
          <cell r="M361" t="str">
            <v>515-643-4610</v>
          </cell>
          <cell r="N361" t="str">
            <v>Affiliate Member Of</v>
          </cell>
          <cell r="O361" t="str">
            <v>Ambulatory Care</v>
          </cell>
          <cell r="P361" t="str">
            <v>Clinic</v>
          </cell>
          <cell r="Q361" t="str">
            <v>AK2336039</v>
          </cell>
          <cell r="R361" t="str">
            <v>75CBAPY00</v>
          </cell>
          <cell r="S361" t="str">
            <v>1100003884955</v>
          </cell>
          <cell r="T361">
            <v>38565</v>
          </cell>
          <cell r="U361">
            <v>38596</v>
          </cell>
          <cell r="V361">
            <v>43000261</v>
          </cell>
          <cell r="W361">
            <v>374766</v>
          </cell>
          <cell r="X361">
            <v>15</v>
          </cell>
          <cell r="Y361" t="str">
            <v>Active</v>
          </cell>
          <cell r="AA361">
            <v>10855</v>
          </cell>
        </row>
        <row r="362">
          <cell r="A362">
            <v>598945</v>
          </cell>
          <cell r="B362" t="str">
            <v>Jewish Hospital &amp; St. Mary's Healthcare dba Pharmacy Plus 2 / Louisville / KY</v>
          </cell>
          <cell r="D362">
            <v>1</v>
          </cell>
          <cell r="E362" t="str">
            <v>Jewish Hospital &amp; St. Mary's Healthcare dba Pharmacy Plus 2 (598945)</v>
          </cell>
          <cell r="F362" t="str">
            <v>Hospital &amp; St. Mary's Healthcare D/B/A Pharmacy Plus 2</v>
          </cell>
          <cell r="G362" t="str">
            <v>Louisville</v>
          </cell>
          <cell r="H362" t="str">
            <v>KY</v>
          </cell>
          <cell r="I362" t="str">
            <v>40215</v>
          </cell>
          <cell r="J362" t="str">
            <v>Louisville, KY 40215</v>
          </cell>
          <cell r="K362" t="str">
            <v>1850 Bluegrass Ave.</v>
          </cell>
          <cell r="M362" t="str">
            <v>502-363-3791</v>
          </cell>
          <cell r="N362" t="str">
            <v>Affiliate Member Of</v>
          </cell>
          <cell r="O362" t="str">
            <v>Acute Care</v>
          </cell>
          <cell r="Q362" t="str">
            <v>FJ0360913</v>
          </cell>
          <cell r="T362">
            <v>39264</v>
          </cell>
          <cell r="U362">
            <v>39309</v>
          </cell>
          <cell r="V362">
            <v>83001314</v>
          </cell>
          <cell r="W362">
            <v>54178207</v>
          </cell>
          <cell r="Y362" t="str">
            <v>Active</v>
          </cell>
        </row>
        <row r="363">
          <cell r="A363">
            <v>601771</v>
          </cell>
          <cell r="B363" t="str">
            <v>Summit View Surgery Center / Littleton / CO</v>
          </cell>
          <cell r="D363">
            <v>5</v>
          </cell>
          <cell r="E363" t="str">
            <v>Summit View Surgery Center (601771)</v>
          </cell>
          <cell r="F363" t="str">
            <v>Summit View Surgery Center</v>
          </cell>
          <cell r="G363" t="str">
            <v>Littleton</v>
          </cell>
          <cell r="H363" t="str">
            <v>CO</v>
          </cell>
          <cell r="I363" t="str">
            <v>80122</v>
          </cell>
          <cell r="J363" t="str">
            <v>Littleton, CO 80122</v>
          </cell>
          <cell r="K363" t="str">
            <v>7730 South Broadway</v>
          </cell>
          <cell r="M363" t="str">
            <v>303-730-2376</v>
          </cell>
          <cell r="N363" t="str">
            <v>Affiliate Member Of</v>
          </cell>
          <cell r="O363" t="str">
            <v>Acute Care</v>
          </cell>
          <cell r="P363" t="str">
            <v>Surgery Center</v>
          </cell>
          <cell r="Q363" t="str">
            <v>AK2642052</v>
          </cell>
          <cell r="R363" t="str">
            <v>HG6ETW600</v>
          </cell>
          <cell r="T363">
            <v>39387</v>
          </cell>
          <cell r="U363">
            <v>39539</v>
          </cell>
          <cell r="V363">
            <v>0</v>
          </cell>
          <cell r="W363">
            <v>0</v>
          </cell>
          <cell r="Y363" t="str">
            <v>Active</v>
          </cell>
        </row>
        <row r="364">
          <cell r="A364">
            <v>603492</v>
          </cell>
          <cell r="B364" t="str">
            <v>Enumclaw Regional Hospital / Enumclaw / WA</v>
          </cell>
          <cell r="D364">
            <v>3</v>
          </cell>
          <cell r="E364" t="str">
            <v>Enumclaw Regional Hospital (603492)</v>
          </cell>
          <cell r="F364" t="str">
            <v>Enumclaw Regional Hospital</v>
          </cell>
          <cell r="G364" t="str">
            <v>Enumclaw</v>
          </cell>
          <cell r="H364" t="str">
            <v>WA</v>
          </cell>
          <cell r="I364" t="str">
            <v>98022</v>
          </cell>
          <cell r="J364" t="str">
            <v>Enumclaw, WA 98022</v>
          </cell>
          <cell r="K364" t="str">
            <v>1450 Battersby Ave.</v>
          </cell>
          <cell r="M364" t="str">
            <v>360-825-2505</v>
          </cell>
          <cell r="N364" t="str">
            <v>System Member Of</v>
          </cell>
          <cell r="O364" t="str">
            <v>Acute Care</v>
          </cell>
          <cell r="P364" t="str">
            <v>Hospital</v>
          </cell>
          <cell r="Q364" t="str">
            <v>AC1000998</v>
          </cell>
          <cell r="T364">
            <v>39387</v>
          </cell>
          <cell r="U364">
            <v>39448</v>
          </cell>
          <cell r="V364">
            <v>43000261</v>
          </cell>
          <cell r="W364">
            <v>264410</v>
          </cell>
          <cell r="Y364" t="str">
            <v>Active</v>
          </cell>
        </row>
        <row r="365">
          <cell r="A365">
            <v>606541</v>
          </cell>
          <cell r="B365" t="str">
            <v>Mercy Behavioral Health Center / Roseburg / OR</v>
          </cell>
          <cell r="D365">
            <v>3</v>
          </cell>
          <cell r="E365" t="str">
            <v>Mercy Behavioral Health Center (606541)</v>
          </cell>
          <cell r="F365" t="str">
            <v>Mercy Behavioral Health Center</v>
          </cell>
          <cell r="G365" t="str">
            <v>Roseburg</v>
          </cell>
          <cell r="H365" t="str">
            <v>OR</v>
          </cell>
          <cell r="I365" t="str">
            <v>97470</v>
          </cell>
          <cell r="J365" t="str">
            <v>Roseburg, OR 97470</v>
          </cell>
          <cell r="K365" t="str">
            <v>2700 NW Stewart Parkway</v>
          </cell>
          <cell r="M365" t="str">
            <v>541-677-6588</v>
          </cell>
          <cell r="N365" t="str">
            <v>System Member Of</v>
          </cell>
          <cell r="O365" t="str">
            <v>Acute Care</v>
          </cell>
          <cell r="P365" t="str">
            <v>Hospital</v>
          </cell>
          <cell r="S365" t="str">
            <v>1100004929273</v>
          </cell>
          <cell r="T365">
            <v>38579</v>
          </cell>
          <cell r="V365">
            <v>0</v>
          </cell>
          <cell r="W365">
            <v>0</v>
          </cell>
          <cell r="X365">
            <v>54</v>
          </cell>
          <cell r="Y365" t="str">
            <v>Inactive</v>
          </cell>
          <cell r="Z365">
            <v>39378</v>
          </cell>
          <cell r="AA365">
            <v>10861</v>
          </cell>
        </row>
        <row r="366">
          <cell r="A366">
            <v>608790</v>
          </cell>
          <cell r="B366" t="str">
            <v>Kearney Endoscopy Center LLC / Kearney / NE</v>
          </cell>
          <cell r="D366">
            <v>2</v>
          </cell>
          <cell r="E366" t="str">
            <v>Kearney Endoscopy Center LLC (608790)</v>
          </cell>
          <cell r="F366" t="str">
            <v xml:space="preserve">Kearney Endoscopy Center LLC </v>
          </cell>
          <cell r="G366" t="str">
            <v>Kearney</v>
          </cell>
          <cell r="H366" t="str">
            <v>NE</v>
          </cell>
          <cell r="I366" t="str">
            <v>68847</v>
          </cell>
          <cell r="J366" t="str">
            <v>Kearney, NE 68847</v>
          </cell>
          <cell r="K366" t="str">
            <v>3500 Central Ave., Suite C</v>
          </cell>
          <cell r="M366" t="str">
            <v>308-865-2505</v>
          </cell>
          <cell r="N366" t="str">
            <v>Affiliate Member Of</v>
          </cell>
          <cell r="O366" t="str">
            <v>Acute Care</v>
          </cell>
          <cell r="T366">
            <v>39248</v>
          </cell>
          <cell r="V366">
            <v>0</v>
          </cell>
          <cell r="W366">
            <v>0</v>
          </cell>
          <cell r="Y366" t="str">
            <v>Active</v>
          </cell>
        </row>
        <row r="367">
          <cell r="A367">
            <v>609544</v>
          </cell>
          <cell r="B367" t="str">
            <v>Jewish Hospital Outpatient Care Center / Louisville / KY</v>
          </cell>
          <cell r="D367">
            <v>1</v>
          </cell>
          <cell r="E367" t="str">
            <v>Jewish Hospital Outpatient Care Center (609544)</v>
          </cell>
          <cell r="F367" t="str">
            <v>Jewish Hospital Outpatient Care Center</v>
          </cell>
          <cell r="G367" t="str">
            <v>Louisville</v>
          </cell>
          <cell r="H367" t="str">
            <v>KY</v>
          </cell>
          <cell r="I367" t="str">
            <v>40202</v>
          </cell>
          <cell r="J367" t="str">
            <v>Louisville, KY 40202</v>
          </cell>
          <cell r="K367" t="str">
            <v>225 Abraham Flexner Way</v>
          </cell>
          <cell r="M367" t="str">
            <v>502-587-4010</v>
          </cell>
          <cell r="N367" t="str">
            <v>Affiliate Member Of</v>
          </cell>
          <cell r="O367" t="str">
            <v>Ambulatory Care</v>
          </cell>
          <cell r="P367" t="str">
            <v>Clinic</v>
          </cell>
          <cell r="R367" t="str">
            <v>514K4A800</v>
          </cell>
          <cell r="S367" t="str">
            <v>1100002890902</v>
          </cell>
          <cell r="T367">
            <v>38718</v>
          </cell>
          <cell r="V367">
            <v>83001314</v>
          </cell>
          <cell r="W367">
            <v>54178207</v>
          </cell>
          <cell r="X367">
            <v>23</v>
          </cell>
          <cell r="Y367" t="str">
            <v>Active</v>
          </cell>
          <cell r="AA367">
            <v>10959</v>
          </cell>
        </row>
        <row r="368">
          <cell r="A368">
            <v>661441</v>
          </cell>
          <cell r="B368" t="str">
            <v>Healthcare Plus / Des Arc / AR</v>
          </cell>
          <cell r="D368">
            <v>1</v>
          </cell>
          <cell r="E368" t="str">
            <v>Healthcare Plus (661441)</v>
          </cell>
          <cell r="F368" t="str">
            <v>Healthcare Plus</v>
          </cell>
          <cell r="G368" t="str">
            <v>Des Arc</v>
          </cell>
          <cell r="H368" t="str">
            <v>AR</v>
          </cell>
          <cell r="I368" t="str">
            <v>72040</v>
          </cell>
          <cell r="J368" t="str">
            <v>Des Arc, AR 72040</v>
          </cell>
          <cell r="K368" t="str">
            <v>102 Hamilton St.</v>
          </cell>
          <cell r="L368" t="str">
            <v>PO Box 715</v>
          </cell>
          <cell r="M368" t="str">
            <v>870-256-1220</v>
          </cell>
          <cell r="N368" t="str">
            <v>System Member Of</v>
          </cell>
          <cell r="O368" t="str">
            <v>Ambulatory Care</v>
          </cell>
          <cell r="P368" t="str">
            <v>Clinic</v>
          </cell>
          <cell r="Q368" t="str">
            <v>MP1300982</v>
          </cell>
          <cell r="R368" t="str">
            <v>2GRTV7400</v>
          </cell>
          <cell r="S368" t="str">
            <v>1100004664433</v>
          </cell>
          <cell r="T368">
            <v>39052</v>
          </cell>
          <cell r="U368">
            <v>38718</v>
          </cell>
          <cell r="V368">
            <v>43000261</v>
          </cell>
          <cell r="W368">
            <v>379196</v>
          </cell>
          <cell r="X368">
            <v>2</v>
          </cell>
          <cell r="Y368" t="str">
            <v>Active</v>
          </cell>
          <cell r="AA368">
            <v>12127</v>
          </cell>
        </row>
        <row r="369">
          <cell r="A369">
            <v>688743</v>
          </cell>
          <cell r="B369" t="str">
            <v>Memorial East Lake Salvation Army Health Center / Chattanooga / TN</v>
          </cell>
          <cell r="D369">
            <v>1</v>
          </cell>
          <cell r="E369" t="str">
            <v>Memorial East Lake Salvation Army Health Center (688743)</v>
          </cell>
          <cell r="F369" t="str">
            <v>Memorial East Lake Salvation Army Health Center</v>
          </cell>
          <cell r="G369" t="str">
            <v>Chattanooga</v>
          </cell>
          <cell r="H369" t="str">
            <v>TN</v>
          </cell>
          <cell r="I369" t="str">
            <v>37407</v>
          </cell>
          <cell r="J369" t="str">
            <v>Chattanooga, TN 37407</v>
          </cell>
          <cell r="K369" t="str">
            <v>2140 E. 28th St.</v>
          </cell>
          <cell r="M369" t="str">
            <v>423-698-4234</v>
          </cell>
          <cell r="N369" t="str">
            <v>System Member Of</v>
          </cell>
          <cell r="O369" t="str">
            <v>Ambulatory Care</v>
          </cell>
          <cell r="P369" t="str">
            <v>Clinic</v>
          </cell>
          <cell r="R369" t="str">
            <v>58GXEAE00</v>
          </cell>
          <cell r="S369" t="str">
            <v>1100003818264</v>
          </cell>
          <cell r="T369">
            <v>38443</v>
          </cell>
          <cell r="V369">
            <v>0</v>
          </cell>
          <cell r="W369">
            <v>0</v>
          </cell>
          <cell r="X369">
            <v>60</v>
          </cell>
          <cell r="Y369" t="str">
            <v>Inactive</v>
          </cell>
          <cell r="Z369">
            <v>39331</v>
          </cell>
          <cell r="AA369">
            <v>10795</v>
          </cell>
        </row>
        <row r="370">
          <cell r="A370">
            <v>702021</v>
          </cell>
          <cell r="B370" t="str">
            <v>Unity Family Healthcare dba St. Gabriels Hospital / Little Falls / MN</v>
          </cell>
          <cell r="D370">
            <v>4</v>
          </cell>
          <cell r="E370" t="str">
            <v>Unity Family Healthcare dba St. Gabriels Hospital (702021)</v>
          </cell>
          <cell r="F370" t="str">
            <v>Unity Family Healthcare Outpatient Pharmacy</v>
          </cell>
          <cell r="G370" t="str">
            <v>Little Falls</v>
          </cell>
          <cell r="H370" t="str">
            <v>MN</v>
          </cell>
          <cell r="I370" t="str">
            <v>56345</v>
          </cell>
          <cell r="J370" t="str">
            <v>Little Falls, MN 56345</v>
          </cell>
          <cell r="K370" t="str">
            <v>815 2nd Street SE</v>
          </cell>
          <cell r="M370" t="str">
            <v>320-632-1172</v>
          </cell>
          <cell r="N370" t="str">
            <v>System Member Of</v>
          </cell>
          <cell r="O370" t="str">
            <v>Retail</v>
          </cell>
          <cell r="P370" t="str">
            <v>Hospital Outpatient Retail Pharmacy</v>
          </cell>
          <cell r="Q370" t="str">
            <v>FU0457956</v>
          </cell>
          <cell r="R370" t="str">
            <v>610810GF0</v>
          </cell>
          <cell r="T370">
            <v>39356</v>
          </cell>
          <cell r="U370">
            <v>39401</v>
          </cell>
          <cell r="V370">
            <v>0</v>
          </cell>
          <cell r="W370">
            <v>0</v>
          </cell>
          <cell r="Y370" t="str">
            <v>Active</v>
          </cell>
        </row>
        <row r="371">
          <cell r="A371">
            <v>720009</v>
          </cell>
          <cell r="B371" t="str">
            <v>Jewish Hospital Shelbyville / Shelbyville / KY</v>
          </cell>
          <cell r="D371">
            <v>1</v>
          </cell>
          <cell r="E371" t="str">
            <v>Jewish Hospital Shelbyville (720009)</v>
          </cell>
          <cell r="F371" t="str">
            <v>Jewish Hospital Shelbyville</v>
          </cell>
          <cell r="G371" t="str">
            <v>Shelbyville</v>
          </cell>
          <cell r="H371" t="str">
            <v>KY</v>
          </cell>
          <cell r="I371" t="str">
            <v>40065</v>
          </cell>
          <cell r="J371" t="str">
            <v>Shelbyville, KY 40065</v>
          </cell>
          <cell r="K371" t="str">
            <v>727 Hospital Drive</v>
          </cell>
          <cell r="M371" t="str">
            <v>502-647-4000</v>
          </cell>
          <cell r="N371" t="str">
            <v>Affiliate Member Of</v>
          </cell>
          <cell r="O371" t="str">
            <v>Acute Care</v>
          </cell>
          <cell r="P371" t="str">
            <v>Hospital</v>
          </cell>
          <cell r="Q371" t="str">
            <v>BJ3059145</v>
          </cell>
          <cell r="R371" t="str">
            <v>511300A00</v>
          </cell>
          <cell r="S371" t="str">
            <v>1100003682827</v>
          </cell>
          <cell r="T371">
            <v>38718</v>
          </cell>
          <cell r="U371">
            <v>38763</v>
          </cell>
          <cell r="V371">
            <v>83001314</v>
          </cell>
          <cell r="W371">
            <v>54178207</v>
          </cell>
          <cell r="X371">
            <v>23</v>
          </cell>
          <cell r="Y371" t="str">
            <v>Active</v>
          </cell>
          <cell r="AA371">
            <v>10944</v>
          </cell>
        </row>
        <row r="372">
          <cell r="A372">
            <v>722607</v>
          </cell>
          <cell r="B372" t="str">
            <v>Jewish Hospital Medical Center East / Louisville / KY</v>
          </cell>
          <cell r="D372">
            <v>1</v>
          </cell>
          <cell r="E372" t="str">
            <v>Jewish Hospital Medical Center East (722607)</v>
          </cell>
          <cell r="F372" t="str">
            <v>Jewish Hospital Medical Center East</v>
          </cell>
          <cell r="G372" t="str">
            <v>Louisville</v>
          </cell>
          <cell r="H372" t="str">
            <v>KY</v>
          </cell>
          <cell r="I372" t="str">
            <v>40207</v>
          </cell>
          <cell r="J372" t="str">
            <v>Louisville, KY 40207</v>
          </cell>
          <cell r="K372" t="str">
            <v>3920 Dutchmans Lane</v>
          </cell>
          <cell r="M372" t="str">
            <v>502-259-6000</v>
          </cell>
          <cell r="N372" t="str">
            <v>Affiliate Member Of</v>
          </cell>
          <cell r="O372" t="str">
            <v>Acute Care</v>
          </cell>
          <cell r="P372" t="str">
            <v>Hospital</v>
          </cell>
          <cell r="R372" t="str">
            <v>44Q0FW900</v>
          </cell>
          <cell r="S372" t="str">
            <v>1100005936966</v>
          </cell>
          <cell r="T372">
            <v>38718</v>
          </cell>
          <cell r="V372">
            <v>83001314</v>
          </cell>
          <cell r="W372">
            <v>54178207</v>
          </cell>
          <cell r="X372">
            <v>23</v>
          </cell>
          <cell r="Y372" t="str">
            <v>Active</v>
          </cell>
          <cell r="AA372">
            <v>10958</v>
          </cell>
        </row>
        <row r="373">
          <cell r="A373">
            <v>730741</v>
          </cell>
          <cell r="B373" t="str">
            <v>Mercy Van Oort Medical Clinic / Ankeny / IA</v>
          </cell>
          <cell r="D373">
            <v>2</v>
          </cell>
          <cell r="E373" t="str">
            <v>Mercy Van Oort Medical Clinic (730741)</v>
          </cell>
          <cell r="F373" t="str">
            <v>Mercy Van Oort Medical Clinic</v>
          </cell>
          <cell r="G373" t="str">
            <v>Ankeny</v>
          </cell>
          <cell r="H373" t="str">
            <v>IA</v>
          </cell>
          <cell r="I373" t="str">
            <v>50021</v>
          </cell>
          <cell r="J373" t="str">
            <v>Ankeny,  IA  50021</v>
          </cell>
          <cell r="K373" t="str">
            <v>302 South Walnut Street</v>
          </cell>
          <cell r="N373" t="str">
            <v>System Member Of</v>
          </cell>
          <cell r="O373" t="str">
            <v>Ambulatory Care</v>
          </cell>
          <cell r="P373" t="str">
            <v>Clinic</v>
          </cell>
          <cell r="R373" t="str">
            <v>AV8258750</v>
          </cell>
          <cell r="T373">
            <v>39539</v>
          </cell>
          <cell r="U373">
            <v>39539</v>
          </cell>
          <cell r="V373">
            <v>0</v>
          </cell>
          <cell r="W373">
            <v>0</v>
          </cell>
          <cell r="Y373" t="str">
            <v>Active</v>
          </cell>
          <cell r="Z373">
            <v>2958465</v>
          </cell>
          <cell r="AA373">
            <v>14940</v>
          </cell>
        </row>
        <row r="374">
          <cell r="A374">
            <v>753500</v>
          </cell>
          <cell r="B374" t="str">
            <v>CHI Central Business Data Center / Fargo / ND</v>
          </cell>
          <cell r="D374">
            <v>4</v>
          </cell>
          <cell r="E374" t="str">
            <v>CHI Central Business Data Center (753500)</v>
          </cell>
          <cell r="F374" t="str">
            <v>CHI Central Business Data Center</v>
          </cell>
          <cell r="G374" t="str">
            <v>Fargo</v>
          </cell>
          <cell r="H374" t="str">
            <v>ND</v>
          </cell>
          <cell r="I374" t="str">
            <v>58104</v>
          </cell>
          <cell r="J374" t="str">
            <v>Fargo, ND 58104</v>
          </cell>
          <cell r="K374" t="str">
            <v>4816 Amber Valley Parkway</v>
          </cell>
          <cell r="M374" t="str">
            <v>999-999-9999</v>
          </cell>
          <cell r="N374" t="str">
            <v>System Member Of</v>
          </cell>
          <cell r="O374" t="str">
            <v>Other</v>
          </cell>
          <cell r="P374" t="str">
            <v>Health Care System/IDN - Office</v>
          </cell>
          <cell r="S374" t="str">
            <v>1100005336230</v>
          </cell>
          <cell r="T374">
            <v>39052</v>
          </cell>
          <cell r="V374">
            <v>0</v>
          </cell>
          <cell r="W374">
            <v>0</v>
          </cell>
          <cell r="X374">
            <v>91</v>
          </cell>
          <cell r="Y374" t="str">
            <v>Active</v>
          </cell>
          <cell r="AA374">
            <v>12136</v>
          </cell>
        </row>
        <row r="375">
          <cell r="A375">
            <v>785246</v>
          </cell>
          <cell r="B375" t="str">
            <v>St. Anthony Keystone Medical Clinic / Keystone / CO</v>
          </cell>
          <cell r="D375">
            <v>5</v>
          </cell>
          <cell r="E375" t="str">
            <v>St. Anthony Keystone Medical Clinic (785246)</v>
          </cell>
          <cell r="F375" t="str">
            <v>St. Anthony Keystone Medical Clinic</v>
          </cell>
          <cell r="G375" t="str">
            <v>Keystone</v>
          </cell>
          <cell r="H375" t="str">
            <v>CO</v>
          </cell>
          <cell r="I375" t="str">
            <v>80435</v>
          </cell>
          <cell r="J375" t="str">
            <v>Keystone, CO 80435</v>
          </cell>
          <cell r="K375" t="str">
            <v>1252 County Road 8</v>
          </cell>
          <cell r="M375" t="str">
            <v>970-468-6677</v>
          </cell>
          <cell r="N375" t="str">
            <v>Affiliate Member Of</v>
          </cell>
          <cell r="O375" t="str">
            <v>Ambulatory Care</v>
          </cell>
          <cell r="P375" t="str">
            <v>Clinic</v>
          </cell>
          <cell r="Q375" t="str">
            <v>BP0757611</v>
          </cell>
          <cell r="S375" t="str">
            <v>1100004069177</v>
          </cell>
          <cell r="T375">
            <v>39066</v>
          </cell>
          <cell r="U375">
            <v>39114</v>
          </cell>
          <cell r="V375">
            <v>43000261</v>
          </cell>
          <cell r="W375">
            <v>102381</v>
          </cell>
          <cell r="X375">
            <v>4</v>
          </cell>
          <cell r="Y375" t="str">
            <v>Active</v>
          </cell>
          <cell r="AA375">
            <v>12145</v>
          </cell>
        </row>
        <row r="376">
          <cell r="A376">
            <v>800019</v>
          </cell>
          <cell r="B376" t="str">
            <v>Mercy Panora Medical Clinic / Panora / IA</v>
          </cell>
          <cell r="D376">
            <v>2</v>
          </cell>
          <cell r="E376" t="str">
            <v>Mercy Panora Medical Clinic (800019)</v>
          </cell>
          <cell r="F376" t="str">
            <v>Mercy Panora Medical Clinic</v>
          </cell>
          <cell r="G376" t="str">
            <v>Panora</v>
          </cell>
          <cell r="H376" t="str">
            <v>IA</v>
          </cell>
          <cell r="I376" t="str">
            <v>50216</v>
          </cell>
          <cell r="J376" t="str">
            <v>Panora,  IA  50216</v>
          </cell>
          <cell r="K376" t="str">
            <v>319 E. Main</v>
          </cell>
          <cell r="N376" t="str">
            <v>System Member Of</v>
          </cell>
          <cell r="O376" t="str">
            <v>Ambulatory Care</v>
          </cell>
          <cell r="P376" t="str">
            <v>Clinic</v>
          </cell>
          <cell r="R376" t="str">
            <v>BH6642157</v>
          </cell>
          <cell r="T376">
            <v>39539</v>
          </cell>
          <cell r="U376">
            <v>39539</v>
          </cell>
          <cell r="V376">
            <v>0</v>
          </cell>
          <cell r="W376">
            <v>0</v>
          </cell>
          <cell r="Y376" t="str">
            <v>Active</v>
          </cell>
          <cell r="Z376">
            <v>2958465</v>
          </cell>
          <cell r="AA376">
            <v>14936</v>
          </cell>
        </row>
        <row r="377">
          <cell r="A377">
            <v>805564</v>
          </cell>
          <cell r="B377" t="str">
            <v>Bluegrass Regional Imaging East / Lexington / KY</v>
          </cell>
          <cell r="D377">
            <v>1</v>
          </cell>
          <cell r="E377" t="str">
            <v>Bluegrass Regional Imaging East (805564)</v>
          </cell>
          <cell r="F377" t="str">
            <v>Bluegrass Regional Imaging East</v>
          </cell>
          <cell r="G377" t="str">
            <v>Lexington</v>
          </cell>
          <cell r="H377" t="str">
            <v>KY</v>
          </cell>
          <cell r="I377" t="str">
            <v>40509</v>
          </cell>
          <cell r="J377" t="str">
            <v>Lexington, KY 40509</v>
          </cell>
          <cell r="K377" t="str">
            <v>160 N. Eagle Creek Dr. Ste 106</v>
          </cell>
          <cell r="M377" t="str">
            <v>859-263-1721</v>
          </cell>
          <cell r="N377" t="str">
            <v>Affiliate Member Of</v>
          </cell>
          <cell r="O377" t="str">
            <v>Ambulatory Care</v>
          </cell>
          <cell r="P377" t="str">
            <v>Diagnostic Imaging Center</v>
          </cell>
          <cell r="R377" t="str">
            <v>D3BTEGE00</v>
          </cell>
          <cell r="S377" t="str">
            <v>1100003941450</v>
          </cell>
          <cell r="T377">
            <v>38412</v>
          </cell>
          <cell r="V377">
            <v>43000261</v>
          </cell>
          <cell r="W377">
            <v>379209</v>
          </cell>
          <cell r="X377">
            <v>26</v>
          </cell>
          <cell r="Y377" t="str">
            <v>Active</v>
          </cell>
          <cell r="AA377">
            <v>10784</v>
          </cell>
        </row>
        <row r="378">
          <cell r="A378">
            <v>824284</v>
          </cell>
          <cell r="B378" t="str">
            <v>Chattanooga Primary Care/Memorial Health Partners Foundation / Hixson / TN</v>
          </cell>
          <cell r="D378">
            <v>1</v>
          </cell>
          <cell r="E378" t="str">
            <v>Chattanooga Primary Care/Memorial Health Partners Foundation (824284)</v>
          </cell>
          <cell r="F378" t="str">
            <v>Chattanooga Primary Care/Memorial Health Partners Foundation</v>
          </cell>
          <cell r="G378" t="str">
            <v>Hixson</v>
          </cell>
          <cell r="H378" t="str">
            <v>TN</v>
          </cell>
          <cell r="I378" t="str">
            <v>3733</v>
          </cell>
          <cell r="J378" t="str">
            <v>Hixson,  TN  3733</v>
          </cell>
          <cell r="K378" t="str">
            <v>1017 Executive Drive, Suite 101</v>
          </cell>
          <cell r="N378" t="str">
            <v>Affiliate Member Of</v>
          </cell>
          <cell r="O378" t="str">
            <v>Ambulatory Care</v>
          </cell>
          <cell r="P378" t="str">
            <v>Primary Care Physician Practice</v>
          </cell>
          <cell r="R378" t="str">
            <v>MC0333550</v>
          </cell>
          <cell r="T378">
            <v>39508</v>
          </cell>
          <cell r="U378">
            <v>39508</v>
          </cell>
          <cell r="V378">
            <v>0</v>
          </cell>
          <cell r="W378">
            <v>0</v>
          </cell>
          <cell r="Y378" t="str">
            <v>Active</v>
          </cell>
          <cell r="Z378">
            <v>2958465</v>
          </cell>
          <cell r="AA378">
            <v>15327</v>
          </cell>
        </row>
        <row r="379">
          <cell r="A379">
            <v>834331</v>
          </cell>
          <cell r="B379" t="str">
            <v>The Breast Center of Chattanooga/Memorial Health Partners Foundation / Chattanooga / TN</v>
          </cell>
          <cell r="D379">
            <v>1</v>
          </cell>
          <cell r="E379" t="str">
            <v>The Breast Center of Chattanooga/Memorial Health Partners Foundation (834331)</v>
          </cell>
          <cell r="F379" t="str">
            <v>The Breast Center of Chattanooga/Memorial Health Partners Foundation</v>
          </cell>
          <cell r="G379" t="str">
            <v>Chattanooga</v>
          </cell>
          <cell r="H379" t="str">
            <v>TN</v>
          </cell>
          <cell r="I379" t="str">
            <v>37404</v>
          </cell>
          <cell r="J379" t="str">
            <v>Chattanooga,  TN  37404</v>
          </cell>
          <cell r="K379" t="str">
            <v>605 Glenwood Drive, Suite 103</v>
          </cell>
          <cell r="N379" t="str">
            <v>Affiliate Member Of</v>
          </cell>
          <cell r="O379" t="str">
            <v>Ambulatory Care</v>
          </cell>
          <cell r="P379" t="str">
            <v>Primary Care Physician Practice</v>
          </cell>
          <cell r="R379" t="str">
            <v>AR7340588</v>
          </cell>
          <cell r="T379">
            <v>39508</v>
          </cell>
          <cell r="U379">
            <v>39508</v>
          </cell>
          <cell r="V379">
            <v>0</v>
          </cell>
          <cell r="W379">
            <v>0</v>
          </cell>
          <cell r="Y379" t="str">
            <v>Active</v>
          </cell>
          <cell r="Z379">
            <v>2958465</v>
          </cell>
          <cell r="AA379">
            <v>15326</v>
          </cell>
        </row>
        <row r="380">
          <cell r="A380">
            <v>838447</v>
          </cell>
          <cell r="B380" t="str">
            <v>CHI Central Business Data Center / Nampa / ID</v>
          </cell>
          <cell r="D380">
            <v>3</v>
          </cell>
          <cell r="E380" t="str">
            <v>CHI Central Business Data Center (838447)</v>
          </cell>
          <cell r="F380" t="str">
            <v>CHI Central Business Data Center</v>
          </cell>
          <cell r="G380" t="str">
            <v>Nampa</v>
          </cell>
          <cell r="H380" t="str">
            <v>ID</v>
          </cell>
          <cell r="I380" t="str">
            <v>83686-6014</v>
          </cell>
          <cell r="J380" t="str">
            <v>Nampa, ID 83686-6014</v>
          </cell>
          <cell r="K380" t="str">
            <v>401 E. Hawaii Ave.</v>
          </cell>
          <cell r="M380" t="str">
            <v>208-463-5670</v>
          </cell>
          <cell r="N380" t="str">
            <v>System Member Of</v>
          </cell>
          <cell r="O380" t="str">
            <v>Other</v>
          </cell>
          <cell r="P380" t="str">
            <v>Health Care System/IDN - Office</v>
          </cell>
          <cell r="S380" t="str">
            <v>1100005705289</v>
          </cell>
          <cell r="T380">
            <v>39052</v>
          </cell>
          <cell r="V380">
            <v>0</v>
          </cell>
          <cell r="W380">
            <v>0</v>
          </cell>
          <cell r="X380">
            <v>91</v>
          </cell>
          <cell r="Y380" t="str">
            <v>Active</v>
          </cell>
          <cell r="AA380">
            <v>12137</v>
          </cell>
        </row>
        <row r="381">
          <cell r="A381">
            <v>839628</v>
          </cell>
          <cell r="B381" t="str">
            <v>Jewish Hospital Medical Center South / Hillview / KY</v>
          </cell>
          <cell r="D381">
            <v>1</v>
          </cell>
          <cell r="E381" t="str">
            <v>Jewish Hospital Medical Center South (839628)</v>
          </cell>
          <cell r="F381" t="str">
            <v>Jewish Hospital Medical Center South</v>
          </cell>
          <cell r="G381" t="str">
            <v>Hillview</v>
          </cell>
          <cell r="H381" t="str">
            <v>KY</v>
          </cell>
          <cell r="I381" t="str">
            <v>40165</v>
          </cell>
          <cell r="J381" t="str">
            <v>Hillview, KY 40165</v>
          </cell>
          <cell r="K381" t="str">
            <v>1903 West Hebron Lane</v>
          </cell>
          <cell r="M381" t="str">
            <v>502-587-4011</v>
          </cell>
          <cell r="N381" t="str">
            <v>Affiliate Member Of</v>
          </cell>
          <cell r="O381" t="str">
            <v>Acute Care</v>
          </cell>
          <cell r="P381" t="str">
            <v>Hospital</v>
          </cell>
          <cell r="R381" t="str">
            <v>A1D3FPV00</v>
          </cell>
          <cell r="S381" t="str">
            <v>1100003038921</v>
          </cell>
          <cell r="T381">
            <v>38718</v>
          </cell>
          <cell r="V381">
            <v>83001314</v>
          </cell>
          <cell r="W381">
            <v>54178207</v>
          </cell>
          <cell r="X381">
            <v>23</v>
          </cell>
          <cell r="Y381" t="str">
            <v>Active</v>
          </cell>
          <cell r="AA381">
            <v>10957</v>
          </cell>
        </row>
        <row r="382">
          <cell r="A382">
            <v>854232</v>
          </cell>
          <cell r="B382" t="str">
            <v>Mercy North Pediatric Clinic / Ankeny / IA</v>
          </cell>
          <cell r="D382">
            <v>2</v>
          </cell>
          <cell r="E382" t="str">
            <v>Mercy North Pediatric Clinic (854232)</v>
          </cell>
          <cell r="F382" t="str">
            <v>Mercy North Pediatric Clinic</v>
          </cell>
          <cell r="G382" t="str">
            <v>Ankeny</v>
          </cell>
          <cell r="H382" t="str">
            <v>IA</v>
          </cell>
          <cell r="I382" t="str">
            <v>50021</v>
          </cell>
          <cell r="J382" t="str">
            <v>Ankeny, IA 50021</v>
          </cell>
          <cell r="K382" t="str">
            <v>800 E. 1st St., Suite 1200</v>
          </cell>
          <cell r="M382" t="str">
            <v>515-643-9000</v>
          </cell>
          <cell r="N382" t="str">
            <v>System Member Of</v>
          </cell>
          <cell r="O382" t="str">
            <v>Ambulatory Care</v>
          </cell>
          <cell r="P382" t="str">
            <v>Clinic</v>
          </cell>
          <cell r="Q382" t="str">
            <v>BS2317926</v>
          </cell>
          <cell r="R382" t="str">
            <v>FDB8PLL00</v>
          </cell>
          <cell r="S382" t="str">
            <v>1100005803312</v>
          </cell>
          <cell r="T382">
            <v>38749</v>
          </cell>
          <cell r="U382">
            <v>38791</v>
          </cell>
          <cell r="V382">
            <v>43000261</v>
          </cell>
          <cell r="W382">
            <v>374766</v>
          </cell>
          <cell r="X382">
            <v>15</v>
          </cell>
          <cell r="Y382" t="str">
            <v>Active</v>
          </cell>
          <cell r="AA382">
            <v>10964</v>
          </cell>
        </row>
        <row r="383">
          <cell r="A383">
            <v>895136</v>
          </cell>
          <cell r="B383" t="str">
            <v>Jewish Hospital Regional Service Center / Louisville / KY</v>
          </cell>
          <cell r="C383" t="str">
            <v>MBO98</v>
          </cell>
          <cell r="D383">
            <v>1</v>
          </cell>
          <cell r="E383" t="str">
            <v>Jewish Hospital Regional Service Center (895136)</v>
          </cell>
          <cell r="F383" t="str">
            <v>Jewish Hospital Regional Service Center</v>
          </cell>
          <cell r="G383" t="str">
            <v>Louisville</v>
          </cell>
          <cell r="H383" t="str">
            <v>KY</v>
          </cell>
          <cell r="I383" t="str">
            <v>40229</v>
          </cell>
          <cell r="J383" t="str">
            <v>Louisville, KY 40229</v>
          </cell>
          <cell r="K383" t="str">
            <v>5000 Commerce Crossing, Suite 100</v>
          </cell>
          <cell r="M383" t="str">
            <v>502-962-6349</v>
          </cell>
          <cell r="N383" t="str">
            <v>Affiliate Member Of</v>
          </cell>
          <cell r="O383" t="str">
            <v>Acute Care</v>
          </cell>
          <cell r="P383" t="str">
            <v>Hospital Distribution Center</v>
          </cell>
          <cell r="R383" t="str">
            <v>C00PQVM00</v>
          </cell>
          <cell r="S383" t="str">
            <v>1100004333230</v>
          </cell>
          <cell r="T383">
            <v>38718</v>
          </cell>
          <cell r="V383">
            <v>83001314</v>
          </cell>
          <cell r="W383">
            <v>54178207</v>
          </cell>
          <cell r="X383">
            <v>23</v>
          </cell>
          <cell r="Y383" t="str">
            <v>Active</v>
          </cell>
          <cell r="AA383">
            <v>10940</v>
          </cell>
        </row>
        <row r="384">
          <cell r="A384">
            <v>902539</v>
          </cell>
          <cell r="B384" t="str">
            <v>Scott Memorial Hospital / Scottsburg / IN</v>
          </cell>
          <cell r="D384">
            <v>1</v>
          </cell>
          <cell r="E384" t="str">
            <v>Scott Memorial Hospital (902539)</v>
          </cell>
          <cell r="F384" t="str">
            <v>Scott Memorial Hospital</v>
          </cell>
          <cell r="G384" t="str">
            <v>Scottsburg</v>
          </cell>
          <cell r="H384" t="str">
            <v>IN</v>
          </cell>
          <cell r="I384" t="str">
            <v>47170</v>
          </cell>
          <cell r="J384" t="str">
            <v>Scottsburg, IN 47170</v>
          </cell>
          <cell r="K384" t="str">
            <v xml:space="preserve">1451 N. Gardner </v>
          </cell>
          <cell r="L384" t="str">
            <v>P.O. Box 430</v>
          </cell>
          <cell r="M384" t="str">
            <v>812-752-3456</v>
          </cell>
          <cell r="N384" t="str">
            <v>Affiliate Member Of</v>
          </cell>
          <cell r="O384" t="str">
            <v>Acute Care</v>
          </cell>
          <cell r="P384" t="str">
            <v>Hospital</v>
          </cell>
          <cell r="Q384" t="str">
            <v>AS7021126</v>
          </cell>
          <cell r="R384" t="str">
            <v>421290I00</v>
          </cell>
          <cell r="S384" t="str">
            <v>1100003938528</v>
          </cell>
          <cell r="T384">
            <v>38718</v>
          </cell>
          <cell r="U384">
            <v>38763</v>
          </cell>
          <cell r="V384">
            <v>83001314</v>
          </cell>
          <cell r="W384">
            <v>54178207</v>
          </cell>
          <cell r="X384">
            <v>23</v>
          </cell>
          <cell r="Y384" t="str">
            <v>Active</v>
          </cell>
          <cell r="AA384">
            <v>10946</v>
          </cell>
        </row>
        <row r="385">
          <cell r="A385">
            <v>918020</v>
          </cell>
          <cell r="B385" t="str">
            <v>Mercy West Pharmacy / Clive / IA</v>
          </cell>
          <cell r="D385">
            <v>2</v>
          </cell>
          <cell r="E385" t="str">
            <v>Mercy West Pharmacy (918020)</v>
          </cell>
          <cell r="F385" t="str">
            <v>Mercy West Pharmacy</v>
          </cell>
          <cell r="G385" t="str">
            <v>Clive</v>
          </cell>
          <cell r="H385" t="str">
            <v>IA</v>
          </cell>
          <cell r="I385" t="str">
            <v>50325</v>
          </cell>
          <cell r="J385" t="str">
            <v>Clive, IA 50325</v>
          </cell>
          <cell r="K385" t="str">
            <v>1601 NW 114th St., Suite 224</v>
          </cell>
          <cell r="M385" t="str">
            <v>515-222-7979</v>
          </cell>
          <cell r="N385" t="str">
            <v>System Member Of</v>
          </cell>
          <cell r="O385" t="str">
            <v>Retail</v>
          </cell>
          <cell r="P385" t="str">
            <v>Hospital Outpatient Retail Pharmacy</v>
          </cell>
          <cell r="Q385" t="str">
            <v>BM7986411</v>
          </cell>
          <cell r="R385" t="str">
            <v>5V2PVM800</v>
          </cell>
          <cell r="S385" t="str">
            <v>1100003693137</v>
          </cell>
          <cell r="T385">
            <v>38548</v>
          </cell>
          <cell r="U385">
            <v>38596</v>
          </cell>
          <cell r="V385">
            <v>43000261</v>
          </cell>
          <cell r="W385">
            <v>374766</v>
          </cell>
          <cell r="X385">
            <v>15</v>
          </cell>
          <cell r="Y385" t="str">
            <v>Active</v>
          </cell>
          <cell r="AA385">
            <v>10848</v>
          </cell>
        </row>
        <row r="386">
          <cell r="A386">
            <v>941408</v>
          </cell>
          <cell r="B386" t="str">
            <v>Good Samaritan Outreach Services dba High Plains Family Medicine / Holdrege / NE</v>
          </cell>
          <cell r="D386">
            <v>2</v>
          </cell>
          <cell r="E386" t="str">
            <v>Good Samaritan Outreach Services dba High Plains Family Medicine (941408)</v>
          </cell>
          <cell r="F386" t="str">
            <v>Good Samaritan Outreach Services dba High Plains Family Medicine</v>
          </cell>
          <cell r="G386" t="str">
            <v>Holdrege</v>
          </cell>
          <cell r="H386" t="str">
            <v>NE</v>
          </cell>
          <cell r="I386" t="str">
            <v>68949</v>
          </cell>
          <cell r="J386" t="str">
            <v>Holdrege, NE 68949</v>
          </cell>
          <cell r="K386" t="str">
            <v>1315 Tibbals St.</v>
          </cell>
          <cell r="M386" t="str">
            <v>308-995-6111</v>
          </cell>
          <cell r="N386" t="str">
            <v>System Member Of</v>
          </cell>
          <cell r="O386" t="str">
            <v>Ambulatory Care</v>
          </cell>
          <cell r="P386" t="str">
            <v>Clinic</v>
          </cell>
          <cell r="Q386" t="str">
            <v>AR8690465</v>
          </cell>
          <cell r="R386" t="str">
            <v>DDYQG1V00</v>
          </cell>
          <cell r="S386" t="str">
            <v>1100003514708</v>
          </cell>
          <cell r="T386">
            <v>38412</v>
          </cell>
          <cell r="U386">
            <v>38487</v>
          </cell>
          <cell r="V386">
            <v>0</v>
          </cell>
          <cell r="W386">
            <v>0</v>
          </cell>
          <cell r="X386">
            <v>45</v>
          </cell>
          <cell r="Y386" t="str">
            <v>Inactive</v>
          </cell>
          <cell r="Z386">
            <v>39344</v>
          </cell>
          <cell r="AA386">
            <v>10782</v>
          </cell>
        </row>
        <row r="387">
          <cell r="A387">
            <v>958439</v>
          </cell>
          <cell r="B387" t="str">
            <v>St. Joseph's Hospital / Huntingburg / IN</v>
          </cell>
          <cell r="D387">
            <v>1</v>
          </cell>
          <cell r="E387" t="str">
            <v>St. Joseph's Hospital (958439)</v>
          </cell>
          <cell r="F387" t="str">
            <v>St. Joseph's Hospital</v>
          </cell>
          <cell r="G387" t="str">
            <v>Huntingburg</v>
          </cell>
          <cell r="H387" t="str">
            <v>IN</v>
          </cell>
          <cell r="I387" t="str">
            <v>47542</v>
          </cell>
          <cell r="J387" t="str">
            <v>Huntingburg, IN 47542</v>
          </cell>
          <cell r="K387" t="str">
            <v>1900 Medical Arts Drive</v>
          </cell>
          <cell r="M387" t="str">
            <v>812-683-2121</v>
          </cell>
          <cell r="N387" t="str">
            <v>Affiliate Member Of</v>
          </cell>
          <cell r="O387" t="str">
            <v>Acute Care</v>
          </cell>
          <cell r="P387" t="str">
            <v>Hospital</v>
          </cell>
          <cell r="R387" t="str">
            <v>420600C00</v>
          </cell>
          <cell r="S387" t="str">
            <v>1100005364301</v>
          </cell>
          <cell r="T387">
            <v>38718</v>
          </cell>
          <cell r="V387">
            <v>83001314</v>
          </cell>
          <cell r="W387">
            <v>54178207</v>
          </cell>
          <cell r="X387">
            <v>23</v>
          </cell>
          <cell r="Y387" t="str">
            <v>Inactive</v>
          </cell>
          <cell r="Z387">
            <v>39097</v>
          </cell>
          <cell r="AA387">
            <v>10945</v>
          </cell>
        </row>
        <row r="388">
          <cell r="A388">
            <v>974965</v>
          </cell>
          <cell r="B388" t="str">
            <v>Dakota Plains Radiology / Williston / ND</v>
          </cell>
          <cell r="D388">
            <v>4</v>
          </cell>
          <cell r="E388" t="str">
            <v>Dakota Plains Radiology (974965)</v>
          </cell>
          <cell r="F388" t="str">
            <v>Dakota Plains Radiology</v>
          </cell>
          <cell r="G388" t="str">
            <v>Williston</v>
          </cell>
          <cell r="H388" t="str">
            <v>ND</v>
          </cell>
          <cell r="I388" t="str">
            <v>58801</v>
          </cell>
          <cell r="J388" t="str">
            <v>Williston, ND 58801</v>
          </cell>
          <cell r="K388" t="str">
            <v xml:space="preserve">1301 15th Ave West </v>
          </cell>
          <cell r="M388" t="str">
            <v>701-774-7435</v>
          </cell>
          <cell r="N388" t="str">
            <v>Affiliate Member Of</v>
          </cell>
          <cell r="O388" t="str">
            <v>Ambulatory Care</v>
          </cell>
          <cell r="P388" t="str">
            <v>Diagnostic Imaging Center</v>
          </cell>
          <cell r="R388" t="str">
            <v>94Y7QFN00</v>
          </cell>
          <cell r="S388" t="str">
            <v>1100003294877</v>
          </cell>
          <cell r="T388">
            <v>38640</v>
          </cell>
          <cell r="V388">
            <v>0</v>
          </cell>
          <cell r="W388">
            <v>0</v>
          </cell>
          <cell r="X388">
            <v>41</v>
          </cell>
          <cell r="Y388" t="str">
            <v>Inactive</v>
          </cell>
          <cell r="Z388">
            <v>39343</v>
          </cell>
          <cell r="AA388">
            <v>10877</v>
          </cell>
        </row>
        <row r="389">
          <cell r="A389">
            <v>980000</v>
          </cell>
          <cell r="B389" t="str">
            <v xml:space="preserve">CHP St. Elizabeth / Boardman / OH  </v>
          </cell>
          <cell r="D389">
            <v>0</v>
          </cell>
          <cell r="E389" t="str">
            <v>**CHP St. Elizabeth - Boardman</v>
          </cell>
          <cell r="F389" t="str">
            <v>**CHP St. Elizabeth - Boardman</v>
          </cell>
          <cell r="G389" t="str">
            <v>Boardman</v>
          </cell>
          <cell r="H389" t="str">
            <v>OH</v>
          </cell>
          <cell r="J389" t="str">
            <v>Boardman, OH</v>
          </cell>
          <cell r="V389">
            <v>0</v>
          </cell>
          <cell r="W389">
            <v>0</v>
          </cell>
          <cell r="X389">
            <v>92</v>
          </cell>
          <cell r="Y389" t="str">
            <v>Active</v>
          </cell>
        </row>
        <row r="390">
          <cell r="A390">
            <v>980001</v>
          </cell>
          <cell r="B390" t="str">
            <v xml:space="preserve">CHP St. Elizabeth / Youngstown / OH </v>
          </cell>
          <cell r="D390">
            <v>0</v>
          </cell>
          <cell r="E390" t="str">
            <v>**CHP St. Elizabeth - Youngstown</v>
          </cell>
          <cell r="F390" t="str">
            <v>**CHP St. Elizabeth - Youngstown</v>
          </cell>
          <cell r="G390" t="str">
            <v>Youngstown</v>
          </cell>
          <cell r="H390" t="str">
            <v>OH</v>
          </cell>
          <cell r="J390" t="str">
            <v>Youngstown, OH</v>
          </cell>
          <cell r="V390">
            <v>0</v>
          </cell>
          <cell r="W390">
            <v>0</v>
          </cell>
          <cell r="X390">
            <v>92</v>
          </cell>
          <cell r="Y390" t="str">
            <v>Active</v>
          </cell>
        </row>
        <row r="391">
          <cell r="A391">
            <v>980002</v>
          </cell>
          <cell r="B391" t="str">
            <v xml:space="preserve">CHP St. Joseph / Warren / OH  </v>
          </cell>
          <cell r="D391">
            <v>0</v>
          </cell>
          <cell r="E391" t="str">
            <v>**CHP St. Joseph - Warren</v>
          </cell>
          <cell r="F391" t="str">
            <v>**CHP St. Joseph - Warren</v>
          </cell>
          <cell r="G391" t="str">
            <v>Warren</v>
          </cell>
          <cell r="H391" t="str">
            <v>OH</v>
          </cell>
          <cell r="J391" t="str">
            <v>Warren, OH</v>
          </cell>
          <cell r="V391">
            <v>0</v>
          </cell>
          <cell r="W391">
            <v>0</v>
          </cell>
          <cell r="X391">
            <v>92</v>
          </cell>
          <cell r="Y391" t="str">
            <v>Active</v>
          </cell>
        </row>
        <row r="392">
          <cell r="A392">
            <v>999991</v>
          </cell>
          <cell r="B392" t="str">
            <v>Alegent Health / Omaha / NE</v>
          </cell>
          <cell r="D392">
            <v>0</v>
          </cell>
          <cell r="E392" t="str">
            <v>**Alegent Health</v>
          </cell>
          <cell r="F392" t="str">
            <v>**Alegent Health</v>
          </cell>
          <cell r="G392" t="str">
            <v>Omaha</v>
          </cell>
          <cell r="H392" t="str">
            <v>NE</v>
          </cell>
          <cell r="J392" t="str">
            <v>Omaha, NE</v>
          </cell>
          <cell r="V392">
            <v>0</v>
          </cell>
          <cell r="W392">
            <v>0</v>
          </cell>
          <cell r="X392">
            <v>44</v>
          </cell>
          <cell r="Y392" t="str">
            <v>Active</v>
          </cell>
        </row>
        <row r="393">
          <cell r="A393">
            <v>999992</v>
          </cell>
          <cell r="B393" t="str">
            <v>Good Samaritan Hospital / Cincinnati / OH</v>
          </cell>
          <cell r="D393">
            <v>0</v>
          </cell>
          <cell r="E393" t="str">
            <v>**Good Samaritan Hospital - Cincinnati</v>
          </cell>
          <cell r="F393" t="str">
            <v>**Good Samaritan Hospital - Cincinnati</v>
          </cell>
          <cell r="G393" t="str">
            <v>Cincinnati</v>
          </cell>
          <cell r="H393" t="str">
            <v>OH</v>
          </cell>
          <cell r="J393" t="str">
            <v>Cincinnati, OH</v>
          </cell>
          <cell r="V393">
            <v>0</v>
          </cell>
          <cell r="W393">
            <v>0</v>
          </cell>
          <cell r="X393">
            <v>50</v>
          </cell>
          <cell r="Y393" t="str">
            <v>Active</v>
          </cell>
        </row>
        <row r="394">
          <cell r="A394">
            <v>999993</v>
          </cell>
          <cell r="B394" t="str">
            <v>Bethesda North / Dayton / OH</v>
          </cell>
          <cell r="D394">
            <v>0</v>
          </cell>
          <cell r="E394" t="str">
            <v>**Bethesda North</v>
          </cell>
          <cell r="F394" t="str">
            <v>**Bethesda North</v>
          </cell>
          <cell r="G394" t="str">
            <v>Dayton</v>
          </cell>
          <cell r="H394" t="str">
            <v>OH</v>
          </cell>
          <cell r="J394" t="str">
            <v>Dayton, OH</v>
          </cell>
          <cell r="V394">
            <v>0</v>
          </cell>
          <cell r="W394">
            <v>0</v>
          </cell>
          <cell r="X394">
            <v>49</v>
          </cell>
          <cell r="Y394" t="str">
            <v>Active</v>
          </cell>
        </row>
        <row r="395">
          <cell r="A395">
            <v>999994</v>
          </cell>
          <cell r="B395" t="str">
            <v>Good Samaritan Hospital / Dayton / OH</v>
          </cell>
          <cell r="D395">
            <v>0</v>
          </cell>
          <cell r="E395" t="str">
            <v>**Good Samaritan Hospital - Dayton</v>
          </cell>
          <cell r="F395" t="str">
            <v>**Good Samaritan Hospital - Dayton</v>
          </cell>
          <cell r="G395" t="str">
            <v>Dayton</v>
          </cell>
          <cell r="H395" t="str">
            <v>OH</v>
          </cell>
          <cell r="J395" t="str">
            <v>Dayton, OH</v>
          </cell>
          <cell r="V395">
            <v>0</v>
          </cell>
          <cell r="W395">
            <v>0</v>
          </cell>
          <cell r="X395">
            <v>51</v>
          </cell>
          <cell r="Y395" t="str">
            <v>Active</v>
          </cell>
        </row>
        <row r="396">
          <cell r="A396">
            <v>999995</v>
          </cell>
          <cell r="B396" t="str">
            <v xml:space="preserve">Miami Valley / Dayton / OH </v>
          </cell>
          <cell r="D396">
            <v>0</v>
          </cell>
          <cell r="E396" t="str">
            <v xml:space="preserve">**Miami Valley </v>
          </cell>
          <cell r="F396" t="str">
            <v xml:space="preserve">**Miami Valley </v>
          </cell>
          <cell r="G396" t="str">
            <v>Dayton</v>
          </cell>
          <cell r="H396" t="str">
            <v>OH</v>
          </cell>
          <cell r="J396" t="str">
            <v>Dayton, OH</v>
          </cell>
          <cell r="V396">
            <v>0</v>
          </cell>
          <cell r="W396">
            <v>0</v>
          </cell>
          <cell r="X396">
            <v>52</v>
          </cell>
          <cell r="Y396" t="str">
            <v>Active</v>
          </cell>
        </row>
        <row r="397">
          <cell r="A397">
            <v>999996</v>
          </cell>
          <cell r="B397" t="str">
            <v>St Joseph Hospital / Larned / KS</v>
          </cell>
          <cell r="D397">
            <v>0</v>
          </cell>
          <cell r="E397" t="str">
            <v>**St Joseph Hospital Larned</v>
          </cell>
          <cell r="F397" t="str">
            <v>**St Joseph Hospital Larned</v>
          </cell>
          <cell r="G397" t="str">
            <v>Larned</v>
          </cell>
          <cell r="H397" t="str">
            <v>KS</v>
          </cell>
          <cell r="J397" t="str">
            <v>Larned, KS</v>
          </cell>
          <cell r="V397">
            <v>0</v>
          </cell>
          <cell r="W397">
            <v>0</v>
          </cell>
          <cell r="X397">
            <v>20</v>
          </cell>
          <cell r="Y397" t="str">
            <v>Active</v>
          </cell>
        </row>
        <row r="398">
          <cell r="A398">
            <v>999999</v>
          </cell>
          <cell r="B398" t="str">
            <v>Across Multiple Facilities</v>
          </cell>
          <cell r="D398">
            <v>0</v>
          </cell>
          <cell r="E398" t="str">
            <v>Across Multiple Facilities</v>
          </cell>
          <cell r="F398" t="str">
            <v>Across Multiple Facilities</v>
          </cell>
          <cell r="V398">
            <v>0</v>
          </cell>
          <cell r="W398">
            <v>0</v>
          </cell>
          <cell r="X398">
            <v>90</v>
          </cell>
          <cell r="Y398" t="str">
            <v>Active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Acctg Units"/>
      <sheetName val="Recon"/>
      <sheetName val="IMPLEMENTATION"/>
      <sheetName val="6180820"/>
      <sheetName val="6150820"/>
      <sheetName val="6621820"/>
      <sheetName val="6826820"/>
      <sheetName val="2970820"/>
      <sheetName val="6622820"/>
      <sheetName val="6624820"/>
      <sheetName val="218800593"/>
      <sheetName val="6626820"/>
      <sheetName val="6625820"/>
      <sheetName val="Support Centers"/>
      <sheetName val="Sheet4"/>
      <sheetName val="1000830"/>
      <sheetName val="6165830"/>
      <sheetName val="6630830"/>
      <sheetName val="6670830"/>
      <sheetName val="6800830"/>
      <sheetName val="6810830"/>
      <sheetName val="6830830"/>
      <sheetName val="6870830"/>
      <sheetName val="6905830"/>
      <sheetName val="Savini Totals"/>
      <sheetName val="CBO Adj"/>
      <sheetName val="Fargo"/>
      <sheetName val="6502820"/>
      <sheetName val="6510820"/>
      <sheetName val="6520820"/>
      <sheetName val="6530820"/>
      <sheetName val="6535820"/>
      <sheetName val="6536820"/>
      <sheetName val="6538820"/>
      <sheetName val="LawsonDrillInfo"/>
      <sheetName val="6511820"/>
      <sheetName val="6501820"/>
      <sheetName val="6631820"/>
      <sheetName val="7200820"/>
      <sheetName val="Shell"/>
      <sheetName val="6781820"/>
      <sheetName val="Shell2"/>
      <sheetName val="Shell 5"/>
      <sheetName val="Data"/>
      <sheetName val="desc"/>
      <sheetName val="9999999"/>
      <sheetName val="Shell Revised"/>
      <sheetName val="Implement Combined"/>
      <sheetName val="Implement"/>
      <sheetName val="Shell1"/>
      <sheetName val="Export"/>
      <sheetName val="Code1"/>
      <sheetName val="Sheet2"/>
      <sheetName val="GL Data"/>
      <sheetName val="AP Data"/>
      <sheetName val="AP Merge"/>
      <sheetName val="AP1"/>
      <sheetName val="AccountInfo"/>
      <sheetName val="Sheet1"/>
      <sheetName val="Summary"/>
      <sheetName val="GL1"/>
      <sheetName val="Variance"/>
      <sheetName val="VarRpt"/>
      <sheetName val="Recon (2)"/>
      <sheetName val="Sheet3"/>
    </sheetNames>
    <sheetDataSet>
      <sheetData sheetId="0">
        <row r="2">
          <cell r="A2">
            <v>2</v>
          </cell>
        </row>
        <row r="26">
          <cell r="H26" t="str">
            <v>0310</v>
          </cell>
        </row>
        <row r="27">
          <cell r="H27" t="str">
            <v>0410</v>
          </cell>
        </row>
        <row r="28">
          <cell r="H28" t="str">
            <v>0510</v>
          </cell>
        </row>
        <row r="29">
          <cell r="H29" t="str">
            <v>0610</v>
          </cell>
        </row>
        <row r="30">
          <cell r="H30" t="str">
            <v>0710</v>
          </cell>
        </row>
        <row r="31">
          <cell r="H31" t="str">
            <v>0810</v>
          </cell>
        </row>
        <row r="32">
          <cell r="H32" t="str">
            <v>0910</v>
          </cell>
        </row>
        <row r="33">
          <cell r="H33" t="str">
            <v>1010</v>
          </cell>
        </row>
        <row r="34">
          <cell r="H34" t="str">
            <v>1110</v>
          </cell>
        </row>
        <row r="35">
          <cell r="H35" t="str">
            <v>1210</v>
          </cell>
        </row>
        <row r="36">
          <cell r="H36" t="str">
            <v>0111</v>
          </cell>
        </row>
        <row r="37">
          <cell r="H37" t="str">
            <v>0211</v>
          </cell>
        </row>
        <row r="38">
          <cell r="H38" t="str">
            <v>0311</v>
          </cell>
        </row>
        <row r="39">
          <cell r="H39" t="str">
            <v>0411</v>
          </cell>
        </row>
        <row r="40">
          <cell r="H40" t="str">
            <v>0511</v>
          </cell>
        </row>
        <row r="41">
          <cell r="H41" t="str">
            <v>0611</v>
          </cell>
        </row>
        <row r="42">
          <cell r="H42" t="str">
            <v>0711</v>
          </cell>
        </row>
        <row r="43">
          <cell r="H43" t="str">
            <v>0811</v>
          </cell>
        </row>
        <row r="44">
          <cell r="H44" t="str">
            <v>0911</v>
          </cell>
        </row>
        <row r="45">
          <cell r="H45" t="str">
            <v>1011</v>
          </cell>
        </row>
        <row r="46">
          <cell r="H46" t="str">
            <v>1111</v>
          </cell>
        </row>
        <row r="47">
          <cell r="H47" t="str">
            <v>1211</v>
          </cell>
        </row>
        <row r="48">
          <cell r="H48" t="str">
            <v>0112</v>
          </cell>
        </row>
        <row r="49">
          <cell r="H49" t="str">
            <v>0212</v>
          </cell>
        </row>
        <row r="50">
          <cell r="H50" t="str">
            <v>0312</v>
          </cell>
        </row>
        <row r="51">
          <cell r="H51" t="str">
            <v>0412</v>
          </cell>
        </row>
        <row r="52">
          <cell r="H52" t="str">
            <v>0512</v>
          </cell>
        </row>
        <row r="53">
          <cell r="H53" t="str">
            <v>0612</v>
          </cell>
        </row>
        <row r="54">
          <cell r="H54" t="str">
            <v>0712</v>
          </cell>
        </row>
        <row r="55">
          <cell r="H55" t="str">
            <v>0812</v>
          </cell>
        </row>
        <row r="56">
          <cell r="H56" t="str">
            <v>0912</v>
          </cell>
        </row>
        <row r="57">
          <cell r="H57" t="str">
            <v>1012</v>
          </cell>
        </row>
        <row r="58">
          <cell r="H58" t="str">
            <v>1112</v>
          </cell>
        </row>
        <row r="59">
          <cell r="H59" t="str">
            <v>1212</v>
          </cell>
        </row>
        <row r="60">
          <cell r="H60" t="str">
            <v>0113</v>
          </cell>
        </row>
        <row r="61">
          <cell r="H61" t="str">
            <v>0213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06 worksheet"/>
      <sheetName val="Sheet1"/>
      <sheetName val="ca"/>
      <sheetName val="rev"/>
      <sheetName val="MC"/>
      <sheetName val="03-0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JournalEntry"/>
      <sheetName val="Tables"/>
      <sheetName val="4399501 - JEs"/>
      <sheetName val="5100FSS-PT ADMIN FY15"/>
      <sheetName val="FY15 email"/>
    </sheetNames>
    <sheetDataSet>
      <sheetData sheetId="0"/>
      <sheetData sheetId="1"/>
      <sheetData sheetId="2">
        <row r="5">
          <cell r="B5" t="str">
            <v>J</v>
          </cell>
          <cell r="E5" t="str">
            <v>N</v>
          </cell>
          <cell r="H5" t="str">
            <v>N</v>
          </cell>
        </row>
        <row r="6">
          <cell r="B6" t="str">
            <v>P</v>
          </cell>
          <cell r="E6" t="str">
            <v>Y</v>
          </cell>
          <cell r="H6" t="str">
            <v>I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>
      <selection activeCell="J91" sqref="J91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7" width="11.75" style="180"/>
    <col min="8" max="8" width="12.9140625" style="180" bestFit="1" customWidth="1"/>
    <col min="9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7"/>
      <c r="C18" s="235"/>
    </row>
    <row r="19" spans="1:6" ht="12.75" customHeight="1" x14ac:dyDescent="0.25">
      <c r="C19" s="235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17122227.149999999</v>
      </c>
      <c r="C47" s="184">
        <f>IFERROR(VLOOKUP(C$44,'SC 2019 Total'!$A:$L,12,0),0)</f>
        <v>595457.19000000006</v>
      </c>
      <c r="D47" s="184">
        <f>IFERROR(VLOOKUP(D$44,'SC 2019 Total'!$A:$L,12,0),0)</f>
        <v>0</v>
      </c>
      <c r="E47" s="184">
        <f>IFERROR(VLOOKUP(E$44,'SC 2019 Total'!$A:$L,12,0),0)</f>
        <v>2619198.5499999998</v>
      </c>
      <c r="F47" s="184">
        <f>IFERROR(VLOOKUP(F$44,'SC 2019 Total'!$A:$L,12,0),0)</f>
        <v>0</v>
      </c>
      <c r="G47" s="184">
        <f>IFERROR(VLOOKUP(G$44,'SC 2019 Total'!$A:$L,12,0),0)</f>
        <v>0</v>
      </c>
      <c r="H47" s="184">
        <f>IFERROR(VLOOKUP(H$44,'SC 2019 Total'!$A:$L,12,0),0)</f>
        <v>0</v>
      </c>
      <c r="I47" s="184">
        <f>IFERROR(VLOOKUP(I$44,'SC 2019 Total'!$A:$L,12,0),0)</f>
        <v>0</v>
      </c>
      <c r="J47" s="184">
        <f>IFERROR(VLOOKUP(J$44,'SC 2019 Total'!$A:$L,12,0),0)</f>
        <v>0</v>
      </c>
      <c r="K47" s="184">
        <f>IFERROR(VLOOKUP(K$44,'SC 2019 Total'!$A:$L,12,0),0)</f>
        <v>0</v>
      </c>
      <c r="L47" s="184">
        <f>IFERROR(VLOOKUP(L$44,'SC 2019 Total'!$A:$L,12,0),0)</f>
        <v>0</v>
      </c>
      <c r="M47" s="184">
        <f>IFERROR(VLOOKUP(M$44,'SC 2019 Total'!$A:$L,12,0),0)</f>
        <v>0</v>
      </c>
      <c r="N47" s="184">
        <f>IFERROR(VLOOKUP(N$44,'SC 2019 Total'!$A:$L,12,0),0)</f>
        <v>157.69999999999999</v>
      </c>
      <c r="O47" s="184">
        <f>IFERROR(VLOOKUP(O$44,'SC 2019 Total'!$A:$L,12,0),0)</f>
        <v>0</v>
      </c>
      <c r="P47" s="184">
        <f>IFERROR(VLOOKUP(P$44,'SC 2019 Total'!$A:$L,12,0),0)</f>
        <v>2064901.08</v>
      </c>
      <c r="Q47" s="184">
        <f>IFERROR(VLOOKUP(Q$44,'SC 2019 Total'!$A:$L,12,0),0)</f>
        <v>365373.94</v>
      </c>
      <c r="R47" s="184">
        <f>IFERROR(VLOOKUP(R$44,'SC 2019 Total'!$A:$L,12,0),0)</f>
        <v>0</v>
      </c>
      <c r="S47" s="184">
        <f>IFERROR(VLOOKUP(S$44,'SC 2019 Total'!$A:$L,12,0),0)</f>
        <v>286342.17</v>
      </c>
      <c r="T47" s="184">
        <f>IFERROR(VLOOKUP(T$44,'SC 2019 Total'!$A:$L,12,0),0)</f>
        <v>59615.290000000008</v>
      </c>
      <c r="U47" s="184">
        <f>IFERROR(VLOOKUP(U$44,'SC 2019 Total'!$A:$L,12,0),0)</f>
        <v>464756.27</v>
      </c>
      <c r="V47" s="184">
        <f>IFERROR(VLOOKUP(V$44,'SC 2019 Total'!$A:$L,12,0),0)</f>
        <v>0</v>
      </c>
      <c r="W47" s="184">
        <f>IFERROR(VLOOKUP(W$44,'SC 2019 Total'!$A:$L,12,0),0)</f>
        <v>0</v>
      </c>
      <c r="X47" s="184">
        <f>IFERROR(VLOOKUP(X$44,'SC 2019 Total'!$A:$L,12,0),0)</f>
        <v>136059</v>
      </c>
      <c r="Y47" s="184">
        <f>IFERROR(VLOOKUP(Y$44,'SC 2019 Total'!$A:$L,12,0),0)</f>
        <v>695323.86</v>
      </c>
      <c r="Z47" s="184">
        <f>IFERROR(VLOOKUP(Z$44,'SC 2019 Total'!$A:$L,12,0),0)</f>
        <v>0</v>
      </c>
      <c r="AA47" s="184">
        <f>IFERROR(VLOOKUP(AA$44,'SC 2019 Total'!$A:$L,12,0),0)</f>
        <v>60676.959999999992</v>
      </c>
      <c r="AB47" s="184">
        <f>IFERROR(VLOOKUP(AB$44,'SC 2019 Total'!$A:$L,12,0),0)</f>
        <v>635957.22</v>
      </c>
      <c r="AC47" s="184">
        <f>IFERROR(VLOOKUP(AC$44,'SC 2019 Total'!$A:$L,12,0),0)</f>
        <v>298107.73</v>
      </c>
      <c r="AD47" s="184">
        <f>IFERROR(VLOOKUP(AD$44,'SC 2019 Total'!$A:$L,12,0),0)</f>
        <v>0</v>
      </c>
      <c r="AE47" s="184">
        <f>IFERROR(VLOOKUP(AE$44,'SC 2019 Total'!$A:$L,12,0),0)</f>
        <v>317385.16000000003</v>
      </c>
      <c r="AF47" s="184">
        <f>IFERROR(VLOOKUP(AF$44,'SC 2019 Total'!$A:$L,12,0),0)</f>
        <v>0</v>
      </c>
      <c r="AG47" s="184">
        <f>IFERROR(VLOOKUP(AG$44,'SC 2019 Total'!$A:$L,12,0),0)</f>
        <v>1612774.4700000002</v>
      </c>
      <c r="AH47" s="184">
        <f>IFERROR(VLOOKUP(AH$44,'SC 2019 Total'!$A:$L,12,0),0)</f>
        <v>0</v>
      </c>
      <c r="AI47" s="184">
        <f>IFERROR(VLOOKUP(AI$44,'SC 2019 Total'!$A:$L,12,0),0)</f>
        <v>0</v>
      </c>
      <c r="AJ47" s="184">
        <f>IFERROR(VLOOKUP(AJ$44,'SC 2019 Total'!$A:$L,12,0),0)</f>
        <v>5002001.99</v>
      </c>
      <c r="AK47" s="184">
        <f>IFERROR(VLOOKUP(AK$44,'SC 2019 Total'!$A:$L,12,0),0)</f>
        <v>77359.299999999988</v>
      </c>
      <c r="AL47" s="184">
        <f>IFERROR(VLOOKUP(AL$44,'SC 2019 Total'!$A:$L,12,0),0)</f>
        <v>19044.169999999998</v>
      </c>
      <c r="AM47" s="184">
        <f>IFERROR(VLOOKUP(AM$44,'SC 2019 Total'!$A:$L,12,0),0)</f>
        <v>0</v>
      </c>
      <c r="AN47" s="184">
        <f>IFERROR(VLOOKUP(AN$44,'SC 2019 Total'!$A:$L,12,0),0)</f>
        <v>0</v>
      </c>
      <c r="AO47" s="184">
        <f>IFERROR(VLOOKUP(AO$44,'SC 2019 Total'!$A:$L,12,0),0)</f>
        <v>0</v>
      </c>
      <c r="AP47" s="184">
        <f>IFERROR(VLOOKUP(AP$44,'SC 2019 Total'!$A:$L,12,0),0)</f>
        <v>0</v>
      </c>
      <c r="AQ47" s="184">
        <f>IFERROR(VLOOKUP(AQ$44,'SC 2019 Total'!$A:$L,12,0),0)</f>
        <v>0</v>
      </c>
      <c r="AR47" s="184">
        <f>IFERROR(VLOOKUP(AR$44,'SC 2019 Total'!$A:$L,12,0),0)</f>
        <v>0</v>
      </c>
      <c r="AS47" s="184">
        <f>IFERROR(VLOOKUP(AS$44,'SC 2019 Total'!$A:$L,12,0),0)</f>
        <v>0</v>
      </c>
      <c r="AT47" s="184">
        <f>IFERROR(VLOOKUP(AT$44,'SC 2019 Total'!$A:$L,12,0),0)</f>
        <v>0</v>
      </c>
      <c r="AU47" s="184">
        <f>IFERROR(VLOOKUP(AU$44,'SC 2019 Total'!$A:$L,12,0),0)</f>
        <v>0</v>
      </c>
      <c r="AV47" s="184">
        <f>IFERROR(VLOOKUP(AV$44,'SC 2019 Total'!$A:$L,12,0),0)</f>
        <v>192278.12</v>
      </c>
      <c r="AW47" s="184">
        <f>IFERROR(VLOOKUP(AW$44,'SC 2019 Total'!$A:$L,12,0),0)</f>
        <v>0</v>
      </c>
      <c r="AX47" s="184">
        <f>IFERROR(VLOOKUP(AX$44,'SC 2019 Total'!$A:$L,12,0),0)</f>
        <v>0</v>
      </c>
      <c r="AY47" s="184">
        <f>IFERROR(VLOOKUP(AY$44,'SC 2019 Total'!$A:$L,12,0),0)</f>
        <v>0</v>
      </c>
      <c r="AZ47" s="184">
        <f>IFERROR(VLOOKUP(AZ$44,'SC 2019 Total'!$A:$L,12,0),0)</f>
        <v>566495.16</v>
      </c>
      <c r="BA47" s="184">
        <f>IFERROR(VLOOKUP(BA$44,'SC 2019 Total'!$A:$L,12,0),0)</f>
        <v>16757.989999999998</v>
      </c>
      <c r="BB47" s="184">
        <f>IFERROR(VLOOKUP(BB$44,'SC 2019 Total'!$A:$L,12,0),0)</f>
        <v>0</v>
      </c>
      <c r="BC47" s="184">
        <f>IFERROR(VLOOKUP(BC$44,'SC 2019 Total'!$A:$L,12,0),0)</f>
        <v>7545.7200000000012</v>
      </c>
      <c r="BD47" s="184">
        <f>IFERROR(VLOOKUP(BD$44,'SC 2019 Total'!$A:$L,12,0),0)</f>
        <v>0</v>
      </c>
      <c r="BE47" s="184">
        <f>IFERROR(VLOOKUP(BE$44,'SC 2019 Total'!$A:$L,12,0),0)</f>
        <v>108169.2</v>
      </c>
      <c r="BF47" s="184">
        <f>IFERROR(VLOOKUP(BF$44,'SC 2019 Total'!$A:$L,12,0),0)</f>
        <v>401768.1</v>
      </c>
      <c r="BG47" s="184">
        <f>IFERROR(VLOOKUP(BG$44,'SC 2019 Total'!$A:$L,12,0),0)</f>
        <v>0</v>
      </c>
      <c r="BH47" s="184">
        <f>IFERROR(VLOOKUP(BH$44,'SC 2019 Total'!$A:$L,12,0),0)</f>
        <v>0</v>
      </c>
      <c r="BI47" s="184">
        <f>IFERROR(VLOOKUP(BI$44,'SC 2019 Total'!$A:$L,12,0),0)</f>
        <v>4636.8099999999995</v>
      </c>
      <c r="BJ47" s="184">
        <f>IFERROR(VLOOKUP(BJ$44,'SC 2019 Total'!$A:$L,12,0),0)</f>
        <v>0</v>
      </c>
      <c r="BK47" s="184">
        <f>IFERROR(VLOOKUP(BK$44,'SC 2019 Total'!$A:$L,12,0),0)</f>
        <v>0</v>
      </c>
      <c r="BL47" s="184">
        <f>IFERROR(VLOOKUP(BL$44,'SC 2019 Total'!$A:$L,12,0),0)</f>
        <v>0</v>
      </c>
      <c r="BM47" s="184">
        <f>IFERROR(VLOOKUP(BM$44,'SC 2019 Total'!$A:$L,12,0),0)</f>
        <v>0</v>
      </c>
      <c r="BN47" s="184">
        <f>IFERROR(VLOOKUP(BN$44,'SC 2019 Total'!$A:$L,12,0),0)</f>
        <v>115668.39000000001</v>
      </c>
      <c r="BO47" s="184">
        <f>IFERROR(VLOOKUP(BO$44,'SC 2019 Total'!$A:$L,12,0),0)</f>
        <v>0</v>
      </c>
      <c r="BP47" s="184">
        <f>IFERROR(VLOOKUP(BP$44,'SC 2019 Total'!$A:$L,12,0),0)</f>
        <v>0</v>
      </c>
      <c r="BQ47" s="184">
        <f>IFERROR(VLOOKUP(BQ$44,'SC 2019 Total'!$A:$L,12,0),0)</f>
        <v>0</v>
      </c>
      <c r="BR47" s="184">
        <f>IFERROR(VLOOKUP(BR$44,'SC 2019 Total'!$A:$L,12,0),0)</f>
        <v>-175.28000000094718</v>
      </c>
      <c r="BS47" s="184">
        <f>IFERROR(VLOOKUP(BS$44,'SC 2019 Total'!$A:$L,12,0),0)</f>
        <v>0</v>
      </c>
      <c r="BT47" s="184">
        <f>IFERROR(VLOOKUP(BT$44,'SC 2019 Total'!$A:$L,12,0),0)</f>
        <v>0</v>
      </c>
      <c r="BU47" s="184">
        <f>IFERROR(VLOOKUP(BU$44,'SC 2019 Total'!$A:$L,12,0),0)</f>
        <v>0</v>
      </c>
      <c r="BV47" s="184">
        <f>IFERROR(VLOOKUP(BV$44,'SC 2019 Total'!$A:$L,12,0),0)</f>
        <v>0</v>
      </c>
      <c r="BW47" s="184">
        <f>IFERROR(VLOOKUP(BW$44,'SC 2019 Total'!$A:$L,12,0),0)</f>
        <v>0</v>
      </c>
      <c r="BX47" s="184">
        <f>IFERROR(VLOOKUP(BX$44,'SC 2019 Total'!$A:$L,12,0),0)</f>
        <v>0</v>
      </c>
      <c r="BY47" s="184">
        <f>IFERROR(VLOOKUP(BY$44,'SC 2019 Total'!$A:$L,12,0),0)</f>
        <v>301048.82</v>
      </c>
      <c r="BZ47" s="184">
        <f>IFERROR(VLOOKUP(BZ$44,'SC 2019 Total'!$A:$L,12,0),0)</f>
        <v>0</v>
      </c>
      <c r="CA47" s="184">
        <f>IFERROR(VLOOKUP(CA$44,'SC 2019 Total'!$A:$L,12,0),0)</f>
        <v>73350.790000000008</v>
      </c>
      <c r="CB47" s="184">
        <f>IFERROR(VLOOKUP(CB$44,'SC 2019 Total'!$A:$L,12,0),0)</f>
        <v>0</v>
      </c>
      <c r="CC47" s="184">
        <f>IFERROR(VLOOKUP(CC$44,'SC 2019 Total'!$A:$L,12,0),0)</f>
        <v>24191.280000000002</v>
      </c>
      <c r="CD47" s="195"/>
      <c r="CE47" s="195">
        <f>SUM(C47:CC47)</f>
        <v>17122227.149999999</v>
      </c>
    </row>
    <row r="48" spans="1:83" ht="12.6" customHeight="1" x14ac:dyDescent="0.25">
      <c r="A48" s="175" t="s">
        <v>205</v>
      </c>
      <c r="B48" s="183">
        <v>0</v>
      </c>
      <c r="C48" s="244">
        <f>ROUND(((B48/CE61)*C61),0)</f>
        <v>0</v>
      </c>
      <c r="D48" s="244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17122227.149999999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f>7607870.07-2878944.39</f>
        <v>4728925.68</v>
      </c>
      <c r="C51" s="184">
        <f>IFERROR(VLOOKUP(C$44,'SC 2019 Total'!$A:$O,15,0),0)</f>
        <v>40283.770000000004</v>
      </c>
      <c r="D51" s="184">
        <f>IFERROR(VLOOKUP(D$44,'SC 2019 Total'!$A:$O,15,0),0)</f>
        <v>0</v>
      </c>
      <c r="E51" s="184">
        <f>IFERROR(VLOOKUP(E$44,'SC 2019 Total'!$A:$O,15,0),0)</f>
        <v>80053.91</v>
      </c>
      <c r="F51" s="184">
        <f>IFERROR(VLOOKUP(F$44,'SC 2019 Total'!$A:$O,15,0),0)</f>
        <v>0</v>
      </c>
      <c r="G51" s="184">
        <f>IFERROR(VLOOKUP(G$44,'SC 2019 Total'!$A:$O,15,0),0)</f>
        <v>0</v>
      </c>
      <c r="H51" s="184">
        <f>IFERROR(VLOOKUP(H$44,'SC 2019 Total'!$A:$O,15,0),0)</f>
        <v>0</v>
      </c>
      <c r="I51" s="184">
        <f>IFERROR(VLOOKUP(I$44,'SC 2019 Total'!$A:$O,15,0),0)</f>
        <v>0</v>
      </c>
      <c r="J51" s="184">
        <f>IFERROR(VLOOKUP(J$44,'SC 2019 Total'!$A:$O,15,0),0)</f>
        <v>0</v>
      </c>
      <c r="K51" s="184">
        <f>IFERROR(VLOOKUP(K$44,'SC 2019 Total'!$A:$O,15,0),0)</f>
        <v>0</v>
      </c>
      <c r="L51" s="184">
        <f>IFERROR(VLOOKUP(L$44,'SC 2019 Total'!$A:$O,15,0),0)</f>
        <v>0</v>
      </c>
      <c r="M51" s="184">
        <f>IFERROR(VLOOKUP(M$44,'SC 2019 Total'!$A:$O,15,0),0)</f>
        <v>0</v>
      </c>
      <c r="N51" s="184">
        <f>IFERROR(VLOOKUP(N$44,'SC 2019 Total'!$A:$O,15,0),0)</f>
        <v>0</v>
      </c>
      <c r="O51" s="184">
        <f>IFERROR(VLOOKUP(O$44,'SC 2019 Total'!$A:$O,15,0),0)</f>
        <v>0</v>
      </c>
      <c r="P51" s="184">
        <f>IFERROR(VLOOKUP(P$44,'SC 2019 Total'!$A:$O,15,0),0)</f>
        <v>2329837.4</v>
      </c>
      <c r="Q51" s="184">
        <f>IFERROR(VLOOKUP(Q$44,'SC 2019 Total'!$A:$O,15,0),0)</f>
        <v>59429.53</v>
      </c>
      <c r="R51" s="184">
        <f>IFERROR(VLOOKUP(R$44,'SC 2019 Total'!$A:$O,15,0),0)</f>
        <v>0</v>
      </c>
      <c r="S51" s="184">
        <f>IFERROR(VLOOKUP(S$44,'SC 2019 Total'!$A:$O,15,0),0)</f>
        <v>38294.049999999996</v>
      </c>
      <c r="T51" s="184">
        <f>IFERROR(VLOOKUP(T$44,'SC 2019 Total'!$A:$O,15,0),0)</f>
        <v>358.28</v>
      </c>
      <c r="U51" s="184">
        <f>IFERROR(VLOOKUP(U$44,'SC 2019 Total'!$A:$O,15,0),0)</f>
        <v>119727.98999999999</v>
      </c>
      <c r="V51" s="184">
        <f>IFERROR(VLOOKUP(V$44,'SC 2019 Total'!$A:$O,15,0),0)</f>
        <v>0</v>
      </c>
      <c r="W51" s="184">
        <f>IFERROR(VLOOKUP(W$44,'SC 2019 Total'!$A:$O,15,0),0)</f>
        <v>0</v>
      </c>
      <c r="X51" s="184">
        <f>IFERROR(VLOOKUP(X$44,'SC 2019 Total'!$A:$O,15,0),0)</f>
        <v>45082.44</v>
      </c>
      <c r="Y51" s="184">
        <f>IFERROR(VLOOKUP(Y$44,'SC 2019 Total'!$A:$O,15,0),0)</f>
        <v>212713.78000000006</v>
      </c>
      <c r="Z51" s="184">
        <f>IFERROR(VLOOKUP(Z$44,'SC 2019 Total'!$A:$O,15,0),0)</f>
        <v>0</v>
      </c>
      <c r="AA51" s="184">
        <f>IFERROR(VLOOKUP(AA$44,'SC 2019 Total'!$A:$O,15,0),0)</f>
        <v>0</v>
      </c>
      <c r="AB51" s="184">
        <f>IFERROR(VLOOKUP(AB$44,'SC 2019 Total'!$A:$O,15,0),0)</f>
        <v>124238.78</v>
      </c>
      <c r="AC51" s="184">
        <f>IFERROR(VLOOKUP(AC$44,'SC 2019 Total'!$A:$O,15,0),0)</f>
        <v>15350</v>
      </c>
      <c r="AD51" s="184">
        <f>IFERROR(VLOOKUP(AD$44,'SC 2019 Total'!$A:$O,15,0),0)</f>
        <v>0</v>
      </c>
      <c r="AE51" s="184">
        <f>IFERROR(VLOOKUP(AE$44,'SC 2019 Total'!$A:$O,15,0),0)</f>
        <v>227.53</v>
      </c>
      <c r="AF51" s="184">
        <f>IFERROR(VLOOKUP(AF$44,'SC 2019 Total'!$A:$O,15,0),0)</f>
        <v>0</v>
      </c>
      <c r="AG51" s="184">
        <f>IFERROR(VLOOKUP(AG$44,'SC 2019 Total'!$A:$O,15,0),0)</f>
        <v>106385.3</v>
      </c>
      <c r="AH51" s="184">
        <f>IFERROR(VLOOKUP(AH$44,'SC 2019 Total'!$A:$O,15,0),0)</f>
        <v>0</v>
      </c>
      <c r="AI51" s="184">
        <f>IFERROR(VLOOKUP(AI$44,'SC 2019 Total'!$A:$O,15,0),0)</f>
        <v>0</v>
      </c>
      <c r="AJ51" s="184">
        <f>IFERROR(VLOOKUP(AJ$44,'SC 2019 Total'!$A:$O,15,0),0)</f>
        <v>1318898.95</v>
      </c>
      <c r="AK51" s="184">
        <f>IFERROR(VLOOKUP(AK$44,'SC 2019 Total'!$A:$O,15,0),0)</f>
        <v>0</v>
      </c>
      <c r="AL51" s="184">
        <f>IFERROR(VLOOKUP(AL$44,'SC 2019 Total'!$A:$O,15,0),0)</f>
        <v>0</v>
      </c>
      <c r="AM51" s="184">
        <f>IFERROR(VLOOKUP(AM$44,'SC 2019 Total'!$A:$O,15,0),0)</f>
        <v>0</v>
      </c>
      <c r="AN51" s="184">
        <f>IFERROR(VLOOKUP(AN$44,'SC 2019 Total'!$A:$O,15,0),0)</f>
        <v>0</v>
      </c>
      <c r="AO51" s="184">
        <f>IFERROR(VLOOKUP(AO$44,'SC 2019 Total'!$A:$O,15,0),0)</f>
        <v>0</v>
      </c>
      <c r="AP51" s="184">
        <f>IFERROR(VLOOKUP(AP$44,'SC 2019 Total'!$A:$O,15,0),0)</f>
        <v>0</v>
      </c>
      <c r="AQ51" s="184">
        <f>IFERROR(VLOOKUP(AQ$44,'SC 2019 Total'!$A:$O,15,0),0)</f>
        <v>0</v>
      </c>
      <c r="AR51" s="184">
        <f>IFERROR(VLOOKUP(AR$44,'SC 2019 Total'!$A:$O,15,0),0)</f>
        <v>0</v>
      </c>
      <c r="AS51" s="184">
        <f>IFERROR(VLOOKUP(AS$44,'SC 2019 Total'!$A:$O,15,0),0)</f>
        <v>0</v>
      </c>
      <c r="AT51" s="184">
        <f>IFERROR(VLOOKUP(AT$44,'SC 2019 Total'!$A:$O,15,0),0)</f>
        <v>0</v>
      </c>
      <c r="AU51" s="184">
        <f>IFERROR(VLOOKUP(AU$44,'SC 2019 Total'!$A:$O,15,0),0)</f>
        <v>0</v>
      </c>
      <c r="AV51" s="184">
        <f>IFERROR(VLOOKUP(AV$44,'SC 2019 Total'!$A:$O,15,0),0)</f>
        <v>44939.53</v>
      </c>
      <c r="AW51" s="184">
        <f>IFERROR(VLOOKUP(AW$44,'SC 2019 Total'!$A:$O,15,0),0)</f>
        <v>0</v>
      </c>
      <c r="AX51" s="184">
        <f>IFERROR(VLOOKUP(AX$44,'SC 2019 Total'!$A:$O,15,0),0)</f>
        <v>0</v>
      </c>
      <c r="AY51" s="184">
        <f>IFERROR(VLOOKUP(AY$44,'SC 2019 Total'!$A:$O,15,0),0)</f>
        <v>0</v>
      </c>
      <c r="AZ51" s="184">
        <f>IFERROR(VLOOKUP(AZ$44,'SC 2019 Total'!$A:$O,15,0),0)</f>
        <v>112810.76999999999</v>
      </c>
      <c r="BA51" s="184">
        <f>IFERROR(VLOOKUP(BA$44,'SC 2019 Total'!$A:$O,15,0),0)</f>
        <v>0</v>
      </c>
      <c r="BB51" s="184">
        <f>IFERROR(VLOOKUP(BB$44,'SC 2019 Total'!$A:$O,15,0),0)</f>
        <v>0</v>
      </c>
      <c r="BC51" s="184">
        <f>IFERROR(VLOOKUP(BC$44,'SC 2019 Total'!$A:$O,15,0),0)</f>
        <v>0</v>
      </c>
      <c r="BD51" s="184">
        <f>IFERROR(VLOOKUP(BD$44,'SC 2019 Total'!$A:$O,15,0),0)</f>
        <v>0</v>
      </c>
      <c r="BE51" s="184">
        <f>IFERROR(VLOOKUP(BE$44,'SC 2019 Total'!$A:$O,15,0),0)</f>
        <v>46488.47</v>
      </c>
      <c r="BF51" s="184">
        <f>IFERROR(VLOOKUP(BF$44,'SC 2019 Total'!$A:$O,15,0),0)</f>
        <v>13525.82</v>
      </c>
      <c r="BG51" s="184">
        <f>IFERROR(VLOOKUP(BG$44,'SC 2019 Total'!$A:$O,15,0),0)</f>
        <v>0</v>
      </c>
      <c r="BH51" s="184">
        <f>IFERROR(VLOOKUP(BH$44,'SC 2019 Total'!$A:$O,15,0),0)</f>
        <v>0</v>
      </c>
      <c r="BI51" s="184">
        <f>IFERROR(VLOOKUP(BI$44,'SC 2019 Total'!$A:$O,15,0),0)</f>
        <v>2678.59</v>
      </c>
      <c r="BJ51" s="184">
        <f>IFERROR(VLOOKUP(BJ$44,'SC 2019 Total'!$A:$O,15,0),0)</f>
        <v>0</v>
      </c>
      <c r="BK51" s="184">
        <f>IFERROR(VLOOKUP(BK$44,'SC 2019 Total'!$A:$O,15,0),0)</f>
        <v>0</v>
      </c>
      <c r="BL51" s="184">
        <f>IFERROR(VLOOKUP(BL$44,'SC 2019 Total'!$A:$O,15,0),0)</f>
        <v>0</v>
      </c>
      <c r="BM51" s="184">
        <f>IFERROR(VLOOKUP(BM$44,'SC 2019 Total'!$A:$O,15,0),0)</f>
        <v>0</v>
      </c>
      <c r="BN51" s="184">
        <f>IFERROR(VLOOKUP(BN$44,'SC 2019 Total'!$A:$O,15,0),0)</f>
        <v>17600.79</v>
      </c>
      <c r="BO51" s="184">
        <f>IFERROR(VLOOKUP(BO$44,'SC 2019 Total'!$A:$O,15,0),0)</f>
        <v>0</v>
      </c>
      <c r="BP51" s="184">
        <f>IFERROR(VLOOKUP(BP$44,'SC 2019 Total'!$A:$O,15,0),0)</f>
        <v>0</v>
      </c>
      <c r="BQ51" s="184">
        <f>IFERROR(VLOOKUP(BQ$44,'SC 2019 Total'!$A:$O,15,0),0)</f>
        <v>0</v>
      </c>
      <c r="BR51" s="184">
        <f>IFERROR(VLOOKUP(BR$44,'SC 2019 Total'!$A:$O,15,0),0)</f>
        <v>0</v>
      </c>
      <c r="BS51" s="184">
        <f>IFERROR(VLOOKUP(BS$44,'SC 2019 Total'!$A:$O,15,0),0)</f>
        <v>0</v>
      </c>
      <c r="BT51" s="184">
        <f>IFERROR(VLOOKUP(BT$44,'SC 2019 Total'!$A:$O,15,0),0)</f>
        <v>0</v>
      </c>
      <c r="BU51" s="184">
        <f>IFERROR(VLOOKUP(BU$44,'SC 2019 Total'!$A:$O,15,0),0)</f>
        <v>0</v>
      </c>
      <c r="BV51" s="184">
        <f>IFERROR(VLOOKUP(BV$44,'SC 2019 Total'!$A:$O,15,0),0)</f>
        <v>0</v>
      </c>
      <c r="BW51" s="184">
        <f>IFERROR(VLOOKUP(BW$44,'SC 2019 Total'!$A:$O,15,0),0)</f>
        <v>0</v>
      </c>
      <c r="BX51" s="184">
        <f>IFERROR(VLOOKUP(BX$44,'SC 2019 Total'!$A:$O,15,0),0)</f>
        <v>0</v>
      </c>
      <c r="BY51" s="184">
        <f>IFERROR(VLOOKUP(BY$44,'SC 2019 Total'!$A:$O,15,0),0)</f>
        <v>0</v>
      </c>
      <c r="BZ51" s="184">
        <f>IFERROR(VLOOKUP(BZ$44,'SC 2019 Total'!$A:$O,15,0),0)</f>
        <v>0</v>
      </c>
      <c r="CA51" s="184">
        <f>IFERROR(VLOOKUP(CA$44,'SC 2019 Total'!$A:$O,15,0),0)</f>
        <v>0</v>
      </c>
      <c r="CB51" s="184">
        <f>IFERROR(VLOOKUP(CB$44,'SC 2019 Total'!$A:$O,15,0),0)</f>
        <v>0</v>
      </c>
      <c r="CC51" s="184">
        <f>IFERROR(VLOOKUP(CC$44,'SC 2019 Total'!$A:$O,15,0),0)+8</f>
        <v>8</v>
      </c>
      <c r="CD51" s="195"/>
      <c r="CE51" s="195">
        <f>SUM(C51:CD51)</f>
        <v>4728933.6799999988</v>
      </c>
    </row>
    <row r="52" spans="1:84" ht="12.6" customHeight="1" x14ac:dyDescent="0.25">
      <c r="A52" s="171" t="s">
        <v>208</v>
      </c>
      <c r="B52" s="184">
        <f>2878944.39</f>
        <v>2878944.39</v>
      </c>
      <c r="C52" s="195">
        <f>ROUND((B52/(CE76+CF76)*C76),0)</f>
        <v>78187</v>
      </c>
      <c r="D52" s="195">
        <f>ROUND((B52/(CE76+CF76)*D76),0)</f>
        <v>0</v>
      </c>
      <c r="E52" s="195">
        <f>ROUND((B52/(CE76+CF76)*E76),0)</f>
        <v>633896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187696</v>
      </c>
      <c r="Q52" s="195">
        <f>ROUND((B52/(CE76+CF76)*Q76),0)</f>
        <v>67516</v>
      </c>
      <c r="R52" s="195">
        <f>ROUND((B52/(CE76+CF76)*R76),0)</f>
        <v>0</v>
      </c>
      <c r="S52" s="195">
        <f>ROUND((B52/(CE76+CF76)*S76),0)</f>
        <v>90276</v>
      </c>
      <c r="T52" s="195">
        <f>ROUND((B52/(CE76+CF76)*T76),0)</f>
        <v>0</v>
      </c>
      <c r="U52" s="195">
        <f>ROUND((B52/(CE76+CF76)*U76),0)</f>
        <v>83859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9471</v>
      </c>
      <c r="Y52" s="195">
        <f>ROUND((B52/(CE76+CF76)*Y76),0)</f>
        <v>274009</v>
      </c>
      <c r="Z52" s="195">
        <f>ROUND((B52/(CE76+CF76)*Z76),0)</f>
        <v>0</v>
      </c>
      <c r="AA52" s="195">
        <f>ROUND((B52/(CE76+CF76)*AA76),0)</f>
        <v>10307</v>
      </c>
      <c r="AB52" s="195">
        <f>ROUND((B52/(CE76+CF76)*AB76),0)</f>
        <v>47207</v>
      </c>
      <c r="AC52" s="195">
        <f>ROUND((B52/(CE76+CF76)*AC76),0)</f>
        <v>21197</v>
      </c>
      <c r="AD52" s="195">
        <f>ROUND((B52/(CE76+CF76)*AD76),0)</f>
        <v>0</v>
      </c>
      <c r="AE52" s="195">
        <f>ROUND((B52/(CE76+CF76)*AE76),0)</f>
        <v>123634</v>
      </c>
      <c r="AF52" s="195">
        <f>ROUND((B52/(CE76+CF76)*AF76),0)</f>
        <v>0</v>
      </c>
      <c r="AG52" s="195">
        <f>ROUND((B52/(CE76+CF76)*AG76),0)</f>
        <v>183570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162773</v>
      </c>
      <c r="AK52" s="195">
        <f>ROUND((B52/(CE76+CF76)*AK76),0)</f>
        <v>12447</v>
      </c>
      <c r="AL52" s="195">
        <f>ROUND((B52/(CE76+CF76)*AL76),0)</f>
        <v>6224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78842</v>
      </c>
      <c r="BA52" s="195">
        <f>ROUND((B52/(CE76+CF76)*BA76),0)</f>
        <v>8308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263320</v>
      </c>
      <c r="BF52" s="195">
        <f>ROUND((B52/(CE76+CF76)*BF76),0)</f>
        <v>23742</v>
      </c>
      <c r="BG52" s="195">
        <f>ROUND((B52/(CE76+CF76)*BG76),0)</f>
        <v>8144</v>
      </c>
      <c r="BH52" s="195">
        <f>ROUND((B52/(CE76+CF76)*BH76),0)</f>
        <v>0</v>
      </c>
      <c r="BI52" s="195">
        <f>ROUND((B52/(CE76+CF76)*BI76),0)</f>
        <v>2200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38757</v>
      </c>
      <c r="BM52" s="195">
        <f>ROUND((B52/(CE76+CF76)*BM76),0)</f>
        <v>0</v>
      </c>
      <c r="BN52" s="195">
        <f>ROUND((B52/(CE76+CF76)*BN76),0)</f>
        <v>388972</v>
      </c>
      <c r="BO52" s="195">
        <f>ROUND((B52/(CE76+CF76)*BO76),0)</f>
        <v>2181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20887</v>
      </c>
      <c r="BS52" s="195">
        <f>ROUND((B52/(CE76+CF76)*BS76),0)</f>
        <v>18361</v>
      </c>
      <c r="BT52" s="195">
        <f>ROUND((B52/(CE76+CF76)*BT76),0)</f>
        <v>4872</v>
      </c>
      <c r="BU52" s="195">
        <f>ROUND((B52/(CE76+CF76)*BU76),0)</f>
        <v>0</v>
      </c>
      <c r="BV52" s="195">
        <f>ROUND((B52/(CE76+CF76)*BV76),0)</f>
        <v>1212</v>
      </c>
      <c r="BW52" s="195">
        <f>ROUND((B52/(CE76+CF76)*BW76),0)</f>
        <v>0</v>
      </c>
      <c r="BX52" s="195">
        <f>ROUND((B52/(CE76+CF76)*BX76),0)</f>
        <v>4399</v>
      </c>
      <c r="BY52" s="195">
        <f>ROUND((B52/(CE76+CF76)*BY76),0)</f>
        <v>6853</v>
      </c>
      <c r="BZ52" s="195">
        <f>ROUND((B52/(CE76+CF76)*BZ76),0)</f>
        <v>0</v>
      </c>
      <c r="CA52" s="195">
        <f>ROUND((B52/(CE76+CF76)*CA76),0)</f>
        <v>15616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2878935</v>
      </c>
    </row>
    <row r="53" spans="1:84" ht="12.6" customHeight="1" x14ac:dyDescent="0.25">
      <c r="A53" s="175" t="s">
        <v>206</v>
      </c>
      <c r="B53" s="195">
        <f>B51+B52</f>
        <v>7607870.0700000003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299">
        <v>3400</v>
      </c>
      <c r="D59" s="299">
        <v>0</v>
      </c>
      <c r="E59" s="299">
        <f>20496+7684</f>
        <v>28180</v>
      </c>
      <c r="F59" s="299">
        <v>0</v>
      </c>
      <c r="G59" s="299">
        <v>0</v>
      </c>
      <c r="H59" s="299">
        <v>0</v>
      </c>
      <c r="I59" s="299">
        <v>0</v>
      </c>
      <c r="J59" s="299">
        <v>0</v>
      </c>
      <c r="K59" s="299">
        <v>0</v>
      </c>
      <c r="L59" s="299">
        <v>0</v>
      </c>
      <c r="M59" s="299">
        <v>0</v>
      </c>
      <c r="N59" s="299">
        <v>0</v>
      </c>
      <c r="O59" s="299">
        <v>0</v>
      </c>
      <c r="P59" s="300">
        <v>406773</v>
      </c>
      <c r="Q59" s="300">
        <v>13310</v>
      </c>
      <c r="R59" s="300">
        <v>0</v>
      </c>
      <c r="S59" s="247"/>
      <c r="T59" s="247"/>
      <c r="U59" s="301">
        <v>439688</v>
      </c>
      <c r="V59" s="300">
        <v>0</v>
      </c>
      <c r="W59" s="300">
        <v>0</v>
      </c>
      <c r="X59" s="300">
        <v>19733</v>
      </c>
      <c r="Y59" s="300">
        <v>120797</v>
      </c>
      <c r="Z59" s="300">
        <v>0</v>
      </c>
      <c r="AA59" s="300">
        <v>1050</v>
      </c>
      <c r="AB59" s="247"/>
      <c r="AC59" s="300">
        <v>56150</v>
      </c>
      <c r="AD59" s="300">
        <v>0</v>
      </c>
      <c r="AE59" s="300">
        <v>51374</v>
      </c>
      <c r="AF59" s="300">
        <v>0</v>
      </c>
      <c r="AG59" s="300">
        <v>41535</v>
      </c>
      <c r="AH59" s="300">
        <v>0</v>
      </c>
      <c r="AI59" s="300">
        <v>0</v>
      </c>
      <c r="AJ59" s="300">
        <v>7252</v>
      </c>
      <c r="AK59" s="300">
        <v>10865</v>
      </c>
      <c r="AL59" s="300">
        <v>1943</v>
      </c>
      <c r="AM59" s="300">
        <v>0</v>
      </c>
      <c r="AN59" s="300">
        <v>0</v>
      </c>
      <c r="AO59" s="300">
        <v>0</v>
      </c>
      <c r="AP59" s="300">
        <v>0</v>
      </c>
      <c r="AQ59" s="300">
        <v>0</v>
      </c>
      <c r="AR59" s="300">
        <v>0</v>
      </c>
      <c r="AS59" s="300">
        <v>0</v>
      </c>
      <c r="AT59" s="300">
        <v>0</v>
      </c>
      <c r="AU59" s="300">
        <v>0</v>
      </c>
      <c r="AV59" s="247"/>
      <c r="AW59" s="247"/>
      <c r="AX59" s="247"/>
      <c r="AY59" s="185">
        <v>146396.5</v>
      </c>
      <c r="AZ59" s="185">
        <v>190597</v>
      </c>
      <c r="BA59" s="247"/>
      <c r="BB59" s="247"/>
      <c r="BC59" s="247"/>
      <c r="BD59" s="247"/>
      <c r="BE59" s="185">
        <v>158368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>
        <f>SUMIF('SC 2019 Total'!$AS:$AS,C$44,'SC 2019 Total'!$AV:$AV)</f>
        <v>26.508846153846154</v>
      </c>
      <c r="D60" s="186">
        <f>SUMIF('SC 2019 Total'!$AS:$AS,D$44,'SC 2019 Total'!$AV:$AV)</f>
        <v>0</v>
      </c>
      <c r="E60" s="186">
        <f>SUMIF('SC 2019 Total'!$AS:$AS,E$44,'SC 2019 Total'!$AV:$AV)</f>
        <v>127.37569711538461</v>
      </c>
      <c r="F60" s="186">
        <f>SUMIF('SC 2019 Total'!$AS:$AS,F$44,'SC 2019 Total'!$AV:$AV)</f>
        <v>0</v>
      </c>
      <c r="G60" s="186">
        <f>SUMIF('SC 2019 Total'!$AS:$AS,G$44,'SC 2019 Total'!$AV:$AV)</f>
        <v>0</v>
      </c>
      <c r="H60" s="186">
        <f>SUMIF('SC 2019 Total'!$AS:$AS,H$44,'SC 2019 Total'!$AV:$AV)</f>
        <v>0</v>
      </c>
      <c r="I60" s="186">
        <f>SUMIF('SC 2019 Total'!$AS:$AS,I$44,'SC 2019 Total'!$AV:$AV)</f>
        <v>0</v>
      </c>
      <c r="J60" s="186">
        <f>SUMIF('SC 2019 Total'!$AS:$AS,J$44,'SC 2019 Total'!$AV:$AV)</f>
        <v>0</v>
      </c>
      <c r="K60" s="186">
        <f>SUMIF('SC 2019 Total'!$AS:$AS,K$44,'SC 2019 Total'!$AV:$AV)</f>
        <v>0</v>
      </c>
      <c r="L60" s="186">
        <f>SUMIF('SC 2019 Total'!$AS:$AS,L$44,'SC 2019 Total'!$AV:$AV)</f>
        <v>0</v>
      </c>
      <c r="M60" s="186">
        <f>SUMIF('SC 2019 Total'!$AS:$AS,M$44,'SC 2019 Total'!$AV:$AV)</f>
        <v>0</v>
      </c>
      <c r="N60" s="186">
        <f>SUMIF('SC 2019 Total'!$AS:$AS,N$44,'SC 2019 Total'!$AV:$AV)</f>
        <v>0</v>
      </c>
      <c r="O60" s="186">
        <f>SUMIF('SC 2019 Total'!$AS:$AS,O$44,'SC 2019 Total'!$AV:$AV)</f>
        <v>0</v>
      </c>
      <c r="P60" s="186">
        <f>SUMIF('SC 2019 Total'!$AS:$AS,P$44,'SC 2019 Total'!$AV:$AV)</f>
        <v>99.166384615384629</v>
      </c>
      <c r="Q60" s="186">
        <f>SUMIF('SC 2019 Total'!$AS:$AS,Q$44,'SC 2019 Total'!$AV:$AV)</f>
        <v>15.411067307692308</v>
      </c>
      <c r="R60" s="186">
        <f>SUMIF('SC 2019 Total'!$AS:$AS,R$44,'SC 2019 Total'!$AV:$AV)</f>
        <v>0</v>
      </c>
      <c r="S60" s="186">
        <f>SUMIF('SC 2019 Total'!$AS:$AS,S$44,'SC 2019 Total'!$AV:$AV)</f>
        <v>17.051091346153846</v>
      </c>
      <c r="T60" s="186">
        <f>SUMIF('SC 2019 Total'!$AS:$AS,T$44,'SC 2019 Total'!$AV:$AV)</f>
        <v>2.4587067307692312</v>
      </c>
      <c r="U60" s="186">
        <f>SUMIF('SC 2019 Total'!$AS:$AS,U$44,'SC 2019 Total'!$AV:$AV)</f>
        <v>24.391995192307697</v>
      </c>
      <c r="V60" s="186">
        <f>SUMIF('SC 2019 Total'!$AS:$AS,V$44,'SC 2019 Total'!$AV:$AV)</f>
        <v>0</v>
      </c>
      <c r="W60" s="186">
        <f>SUMIF('SC 2019 Total'!$AS:$AS,W$44,'SC 2019 Total'!$AV:$AV)</f>
        <v>0</v>
      </c>
      <c r="X60" s="186">
        <f>SUMIF('SC 2019 Total'!$AS:$AS,X$44,'SC 2019 Total'!$AV:$AV)</f>
        <v>5.9012836538461535</v>
      </c>
      <c r="Y60" s="186">
        <f>SUMIF('SC 2019 Total'!$AS:$AS,Y$44,'SC 2019 Total'!$AV:$AV)</f>
        <v>30.152759615384621</v>
      </c>
      <c r="Z60" s="186">
        <f>SUMIF('SC 2019 Total'!$AS:$AS,Z$44,'SC 2019 Total'!$AV:$AV)</f>
        <v>0</v>
      </c>
      <c r="AA60" s="186">
        <f>SUMIF('SC 2019 Total'!$AS:$AS,AA$44,'SC 2019 Total'!$AV:$AV)</f>
        <v>2.3655769230769232</v>
      </c>
      <c r="AB60" s="186">
        <f>SUMIF('SC 2019 Total'!$AS:$AS,AB$44,'SC 2019 Total'!$AV:$AV)</f>
        <v>26.260197115384614</v>
      </c>
      <c r="AC60" s="186">
        <f>SUMIF('SC 2019 Total'!$AS:$AS,AC$44,'SC 2019 Total'!$AV:$AV)</f>
        <v>13.424461538461539</v>
      </c>
      <c r="AD60" s="186">
        <f>SUMIF('SC 2019 Total'!$AS:$AS,AD$44,'SC 2019 Total'!$AV:$AV)</f>
        <v>0</v>
      </c>
      <c r="AE60" s="186">
        <f>SUMIF('SC 2019 Total'!$AS:$AS,AE$44,'SC 2019 Total'!$AV:$AV)</f>
        <v>13.939951923076922</v>
      </c>
      <c r="AF60" s="186">
        <f>SUMIF('SC 2019 Total'!$AS:$AS,AF$44,'SC 2019 Total'!$AV:$AV)</f>
        <v>0</v>
      </c>
      <c r="AG60" s="186">
        <f>SUMIF('SC 2019 Total'!$AS:$AS,AG$44,'SC 2019 Total'!$AV:$AV)</f>
        <v>79.132706730769229</v>
      </c>
      <c r="AH60" s="186">
        <f>SUMIF('SC 2019 Total'!$AS:$AS,AH$44,'SC 2019 Total'!$AV:$AV)</f>
        <v>0</v>
      </c>
      <c r="AI60" s="186">
        <f>SUMIF('SC 2019 Total'!$AS:$AS,AI$44,'SC 2019 Total'!$AV:$AV)</f>
        <v>0</v>
      </c>
      <c r="AJ60" s="186">
        <f>SUMIF('SC 2019 Total'!$AS:$AS,AJ$44,'SC 2019 Total'!$AV:$AV)</f>
        <v>255.44291826923077</v>
      </c>
      <c r="AK60" s="186">
        <f>SUMIF('SC 2019 Total'!$AS:$AS,AK$44,'SC 2019 Total'!$AV:$AV)</f>
        <v>3.2804230769230771</v>
      </c>
      <c r="AL60" s="186">
        <f>SUMIF('SC 2019 Total'!$AS:$AS,AL$44,'SC 2019 Total'!$AV:$AV)</f>
        <v>0.91164423076923073</v>
      </c>
      <c r="AM60" s="186">
        <f>SUMIF('SC 2019 Total'!$AS:$AS,AM$44,'SC 2019 Total'!$AV:$AV)</f>
        <v>0</v>
      </c>
      <c r="AN60" s="186">
        <f>SUMIF('SC 2019 Total'!$AS:$AS,AN$44,'SC 2019 Total'!$AV:$AV)</f>
        <v>0</v>
      </c>
      <c r="AO60" s="186">
        <f>SUMIF('SC 2019 Total'!$AS:$AS,AO$44,'SC 2019 Total'!$AV:$AV)</f>
        <v>0</v>
      </c>
      <c r="AP60" s="186">
        <f>SUMIF('SC 2019 Total'!$AS:$AS,AP$44,'SC 2019 Total'!$AV:$AV)</f>
        <v>0</v>
      </c>
      <c r="AQ60" s="186">
        <f>SUMIF('SC 2019 Total'!$AS:$AS,AQ$44,'SC 2019 Total'!$AV:$AV)</f>
        <v>0</v>
      </c>
      <c r="AR60" s="186">
        <f>SUMIF('SC 2019 Total'!$AS:$AS,AR$44,'SC 2019 Total'!$AV:$AV)</f>
        <v>0</v>
      </c>
      <c r="AS60" s="186">
        <f>SUMIF('SC 2019 Total'!$AS:$AS,AS$44,'SC 2019 Total'!$AV:$AV)</f>
        <v>0</v>
      </c>
      <c r="AT60" s="186">
        <f>SUMIF('SC 2019 Total'!$AS:$AS,AT$44,'SC 2019 Total'!$AV:$AV)</f>
        <v>0</v>
      </c>
      <c r="AU60" s="186">
        <f>SUMIF('SC 2019 Total'!$AS:$AS,AU$44,'SC 2019 Total'!$AV:$AV)</f>
        <v>0</v>
      </c>
      <c r="AV60" s="186">
        <f>SUMIF('SC 2019 Total'!$AS:$AS,AV$44,'SC 2019 Total'!$AV:$AV)</f>
        <v>9.0579471153846161</v>
      </c>
      <c r="AW60" s="186">
        <f>SUMIF('SC 2019 Total'!$AS:$AS,AW$44,'SC 2019 Total'!$AV:$AV)</f>
        <v>0</v>
      </c>
      <c r="AX60" s="186">
        <f>SUMIF('SC 2019 Total'!$AS:$AS,AX$44,'SC 2019 Total'!$AV:$AV)</f>
        <v>0</v>
      </c>
      <c r="AY60" s="186">
        <f>SUMIF('SC 2019 Total'!$AS:$AS,AY$44,'SC 2019 Total'!$AV:$AV)</f>
        <v>0</v>
      </c>
      <c r="AZ60" s="186">
        <f>SUMIF('SC 2019 Total'!$AS:$AS,AZ$44,'SC 2019 Total'!$AV:$AV)</f>
        <v>34.573471153846157</v>
      </c>
      <c r="BA60" s="186">
        <f>SUMIF('SC 2019 Total'!$AS:$AS,BA$44,'SC 2019 Total'!$AV:$AV)</f>
        <v>1.0181249999999999</v>
      </c>
      <c r="BB60" s="186">
        <f>SUMIF('SC 2019 Total'!$AS:$AS,BB$44,'SC 2019 Total'!$AV:$AV)</f>
        <v>0</v>
      </c>
      <c r="BC60" s="186">
        <f>SUMIF('SC 2019 Total'!$AS:$AS,BC$44,'SC 2019 Total'!$AV:$AV)</f>
        <v>0.45397115384615383</v>
      </c>
      <c r="BD60" s="186">
        <f>SUMIF('SC 2019 Total'!$AS:$AS,BD$44,'SC 2019 Total'!$AV:$AV)</f>
        <v>0</v>
      </c>
      <c r="BE60" s="186">
        <f>SUMIF('SC 2019 Total'!$AS:$AS,BE$44,'SC 2019 Total'!$AV:$AV)</f>
        <v>5.5509711538461532</v>
      </c>
      <c r="BF60" s="186">
        <f>SUMIF('SC 2019 Total'!$AS:$AS,BF$44,'SC 2019 Total'!$AV:$AV)</f>
        <v>25.184120192307692</v>
      </c>
      <c r="BG60" s="186">
        <f>SUMIF('SC 2019 Total'!$AS:$AS,BG$44,'SC 2019 Total'!$AV:$AV)</f>
        <v>0</v>
      </c>
      <c r="BH60" s="186">
        <f>SUMIF('SC 2019 Total'!$AS:$AS,BH$44,'SC 2019 Total'!$AV:$AV)</f>
        <v>0</v>
      </c>
      <c r="BI60" s="186">
        <f>SUMIF('SC 2019 Total'!$AS:$AS,BI$44,'SC 2019 Total'!$AV:$AV)</f>
        <v>0.30480769230769234</v>
      </c>
      <c r="BJ60" s="186">
        <f>SUMIF('SC 2019 Total'!$AS:$AS,BJ$44,'SC 2019 Total'!$AV:$AV)</f>
        <v>0</v>
      </c>
      <c r="BK60" s="186">
        <f>SUMIF('SC 2019 Total'!$AS:$AS,BK$44,'SC 2019 Total'!$AV:$AV)</f>
        <v>0</v>
      </c>
      <c r="BL60" s="186">
        <f>SUMIF('SC 2019 Total'!$AS:$AS,BL$44,'SC 2019 Total'!$AV:$AV)</f>
        <v>0</v>
      </c>
      <c r="BM60" s="186">
        <f>SUMIF('SC 2019 Total'!$AS:$AS,BM$44,'SC 2019 Total'!$AV:$AV)</f>
        <v>0</v>
      </c>
      <c r="BN60" s="186">
        <f>SUMIF('SC 2019 Total'!$AS:$AS,BN$44,'SC 2019 Total'!$AV:$AV)</f>
        <v>6.1693750000000005</v>
      </c>
      <c r="BO60" s="186">
        <f>SUMIF('SC 2019 Total'!$AS:$AS,BO$44,'SC 2019 Total'!$AV:$AV)</f>
        <v>0</v>
      </c>
      <c r="BP60" s="186">
        <f>SUMIF('SC 2019 Total'!$AS:$AS,BP$44,'SC 2019 Total'!$AV:$AV)</f>
        <v>0</v>
      </c>
      <c r="BQ60" s="186">
        <f>SUMIF('SC 2019 Total'!$AS:$AS,BQ$44,'SC 2019 Total'!$AV:$AV)</f>
        <v>0</v>
      </c>
      <c r="BR60" s="186">
        <f>SUMIF('SC 2019 Total'!$AS:$AS,BR$44,'SC 2019 Total'!$AV:$AV)</f>
        <v>0</v>
      </c>
      <c r="BS60" s="186">
        <f>SUMIF('SC 2019 Total'!$AS:$AS,BS$44,'SC 2019 Total'!$AV:$AV)</f>
        <v>0</v>
      </c>
      <c r="BT60" s="186">
        <f>SUMIF('SC 2019 Total'!$AS:$AS,BT$44,'SC 2019 Total'!$AV:$AV)</f>
        <v>0</v>
      </c>
      <c r="BU60" s="186">
        <f>SUMIF('SC 2019 Total'!$AS:$AS,BU$44,'SC 2019 Total'!$AV:$AV)</f>
        <v>0</v>
      </c>
      <c r="BV60" s="186">
        <f>SUMIF('SC 2019 Total'!$AS:$AS,BV$44,'SC 2019 Total'!$AV:$AV)</f>
        <v>0</v>
      </c>
      <c r="BW60" s="186">
        <f>SUMIF('SC 2019 Total'!$AS:$AS,BW$44,'SC 2019 Total'!$AV:$AV)</f>
        <v>0</v>
      </c>
      <c r="BX60" s="186">
        <f>SUMIF('SC 2019 Total'!$AS:$AS,BX$44,'SC 2019 Total'!$AV:$AV)</f>
        <v>0</v>
      </c>
      <c r="BY60" s="186">
        <f>SUMIF('SC 2019 Total'!$AS:$AS,BY$44,'SC 2019 Total'!$AV:$AV)</f>
        <v>13.082326923076922</v>
      </c>
      <c r="BZ60" s="186">
        <f>SUMIF('SC 2019 Total'!$AS:$AS,BZ$44,'SC 2019 Total'!$AV:$AV)</f>
        <v>0</v>
      </c>
      <c r="CA60" s="186">
        <f>SUMIF('SC 2019 Total'!$AS:$AS,CA$44,'SC 2019 Total'!$AV:$AV)</f>
        <v>2.9009423076923078</v>
      </c>
      <c r="CB60" s="186">
        <f>SUMIF('SC 2019 Total'!$AS:$AS,CB$44,'SC 2019 Total'!$AV:$AV)</f>
        <v>0</v>
      </c>
      <c r="CC60" s="186">
        <f>SUMIF('SC 2019 Total'!$AS:$AS,CC$44,'SC 2019 Total'!$AV:$AV)</f>
        <v>3.8461538461538464E-3</v>
      </c>
      <c r="CD60" s="248" t="s">
        <v>221</v>
      </c>
      <c r="CE60" s="250">
        <f t="shared" ref="CE60:CE70" si="0">SUM(C60:CD60)</f>
        <v>841.47561538461525</v>
      </c>
    </row>
    <row r="61" spans="1:84" ht="12.6" customHeight="1" x14ac:dyDescent="0.25">
      <c r="A61" s="171" t="s">
        <v>235</v>
      </c>
      <c r="B61" s="175"/>
      <c r="C61" s="184">
        <f>IFERROR(VLOOKUP(C$44,'SC 2019 Total'!$A:$J,10,0),0)</f>
        <v>3176401.5300000003</v>
      </c>
      <c r="D61" s="184">
        <f>IFERROR(VLOOKUP(D$44,'SC 2019 Total'!$A:$J,10,0),0)</f>
        <v>0</v>
      </c>
      <c r="E61" s="184">
        <f>IFERROR(VLOOKUP(E$44,'SC 2019 Total'!$A:$J,10,0),0)</f>
        <v>10445820.289999999</v>
      </c>
      <c r="F61" s="184">
        <f>IFERROR(VLOOKUP(F$44,'SC 2019 Total'!$A:$J,10,0),0)</f>
        <v>0</v>
      </c>
      <c r="G61" s="184">
        <f>IFERROR(VLOOKUP(G$44,'SC 2019 Total'!$A:$J,10,0),0)</f>
        <v>0</v>
      </c>
      <c r="H61" s="184">
        <f>IFERROR(VLOOKUP(H$44,'SC 2019 Total'!$A:$J,10,0),0)</f>
        <v>0</v>
      </c>
      <c r="I61" s="184">
        <f>IFERROR(VLOOKUP(I$44,'SC 2019 Total'!$A:$J,10,0),0)</f>
        <v>0</v>
      </c>
      <c r="J61" s="184">
        <f>IFERROR(VLOOKUP(J$44,'SC 2019 Total'!$A:$J,10,0),0)</f>
        <v>0</v>
      </c>
      <c r="K61" s="184">
        <f>IFERROR(VLOOKUP(K$44,'SC 2019 Total'!$A:$J,10,0),0)</f>
        <v>0</v>
      </c>
      <c r="L61" s="184">
        <f>IFERROR(VLOOKUP(L$44,'SC 2019 Total'!$A:$J,10,0),0)</f>
        <v>0</v>
      </c>
      <c r="M61" s="184">
        <f>IFERROR(VLOOKUP(M$44,'SC 2019 Total'!$A:$J,10,0),0)</f>
        <v>0</v>
      </c>
      <c r="N61" s="184">
        <f>IFERROR(VLOOKUP(N$44,'SC 2019 Total'!$A:$J,10,0),0)</f>
        <v>0</v>
      </c>
      <c r="O61" s="184">
        <f>IFERROR(VLOOKUP(O$44,'SC 2019 Total'!$A:$J,10,0),0)</f>
        <v>0</v>
      </c>
      <c r="P61" s="184">
        <f>IFERROR(VLOOKUP(P$44,'SC 2019 Total'!$A:$J,10,0),0)</f>
        <v>8442660.5299999993</v>
      </c>
      <c r="Q61" s="184">
        <f>IFERROR(VLOOKUP(Q$44,'SC 2019 Total'!$A:$J,10,0),0)</f>
        <v>1625251.5</v>
      </c>
      <c r="R61" s="184">
        <f>IFERROR(VLOOKUP(R$44,'SC 2019 Total'!$A:$J,10,0),0)</f>
        <v>0</v>
      </c>
      <c r="S61" s="184">
        <f>IFERROR(VLOOKUP(S$44,'SC 2019 Total'!$A:$J,10,0),0)</f>
        <v>799185.8899999999</v>
      </c>
      <c r="T61" s="184">
        <f>IFERROR(VLOOKUP(T$44,'SC 2019 Total'!$A:$J,10,0),0)</f>
        <v>258741.88999999996</v>
      </c>
      <c r="U61" s="184">
        <f>IFERROR(VLOOKUP(U$44,'SC 2019 Total'!$A:$J,10,0),0)</f>
        <v>1545120.7299999997</v>
      </c>
      <c r="V61" s="184">
        <f>IFERROR(VLOOKUP(V$44,'SC 2019 Total'!$A:$J,10,0),0)</f>
        <v>0</v>
      </c>
      <c r="W61" s="184">
        <f>IFERROR(VLOOKUP(W$44,'SC 2019 Total'!$A:$J,10,0),0)</f>
        <v>0</v>
      </c>
      <c r="X61" s="184">
        <f>IFERROR(VLOOKUP(X$44,'SC 2019 Total'!$A:$J,10,0),0)</f>
        <v>590393.9800000001</v>
      </c>
      <c r="Y61" s="184">
        <f>IFERROR(VLOOKUP(Y$44,'SC 2019 Total'!$A:$J,10,0),0)</f>
        <v>2919245.95</v>
      </c>
      <c r="Z61" s="184">
        <f>IFERROR(VLOOKUP(Z$44,'SC 2019 Total'!$A:$J,10,0),0)</f>
        <v>0</v>
      </c>
      <c r="AA61" s="184">
        <f>IFERROR(VLOOKUP(AA$44,'SC 2019 Total'!$A:$J,10,0),0)</f>
        <v>282205.39</v>
      </c>
      <c r="AB61" s="184">
        <f>IFERROR(VLOOKUP(AB$44,'SC 2019 Total'!$A:$J,10,0),0)</f>
        <v>2893653.1499999994</v>
      </c>
      <c r="AC61" s="184">
        <f>IFERROR(VLOOKUP(AC$44,'SC 2019 Total'!$A:$J,10,0),0)</f>
        <v>1207618.43</v>
      </c>
      <c r="AD61" s="184">
        <f>IFERROR(VLOOKUP(AD$44,'SC 2019 Total'!$A:$J,10,0),0)</f>
        <v>0</v>
      </c>
      <c r="AE61" s="184">
        <f>IFERROR(VLOOKUP(AE$44,'SC 2019 Total'!$A:$J,10,0),0)</f>
        <v>1303353.6399999999</v>
      </c>
      <c r="AF61" s="184">
        <f>IFERROR(VLOOKUP(AF$44,'SC 2019 Total'!$A:$J,10,0),0)</f>
        <v>0</v>
      </c>
      <c r="AG61" s="184">
        <f>IFERROR(VLOOKUP(AG$44,'SC 2019 Total'!$A:$J,10,0),0)</f>
        <v>7318727.4300000006</v>
      </c>
      <c r="AH61" s="184">
        <f>IFERROR(VLOOKUP(AH$44,'SC 2019 Total'!$A:$J,10,0),0)</f>
        <v>0</v>
      </c>
      <c r="AI61" s="184">
        <f>IFERROR(VLOOKUP(AI$44,'SC 2019 Total'!$A:$J,10,0),0)</f>
        <v>0</v>
      </c>
      <c r="AJ61" s="184">
        <f>IFERROR(VLOOKUP(AJ$44,'SC 2019 Total'!$A:$J,10,0),0)</f>
        <v>25681932.539999995</v>
      </c>
      <c r="AK61" s="184">
        <f>IFERROR(VLOOKUP(AK$44,'SC 2019 Total'!$A:$J,10,0),0)</f>
        <v>333446.46999999991</v>
      </c>
      <c r="AL61" s="184">
        <f>IFERROR(VLOOKUP(AL$44,'SC 2019 Total'!$A:$J,10,0),0)</f>
        <v>71020.150000000009</v>
      </c>
      <c r="AM61" s="184">
        <f>IFERROR(VLOOKUP(AM$44,'SC 2019 Total'!$A:$J,10,0),0)</f>
        <v>0</v>
      </c>
      <c r="AN61" s="184">
        <f>IFERROR(VLOOKUP(AN$44,'SC 2019 Total'!$A:$J,10,0),0)</f>
        <v>0</v>
      </c>
      <c r="AO61" s="184">
        <f>IFERROR(VLOOKUP(AO$44,'SC 2019 Total'!$A:$J,10,0),0)</f>
        <v>0</v>
      </c>
      <c r="AP61" s="184">
        <f>IFERROR(VLOOKUP(AP$44,'SC 2019 Total'!$A:$J,10,0),0)</f>
        <v>0</v>
      </c>
      <c r="AQ61" s="184">
        <f>IFERROR(VLOOKUP(AQ$44,'SC 2019 Total'!$A:$J,10,0),0)</f>
        <v>0</v>
      </c>
      <c r="AR61" s="184">
        <f>IFERROR(VLOOKUP(AR$44,'SC 2019 Total'!$A:$J,10,0),0)</f>
        <v>0</v>
      </c>
      <c r="AS61" s="184">
        <f>IFERROR(VLOOKUP(AS$44,'SC 2019 Total'!$A:$J,10,0),0)</f>
        <v>0</v>
      </c>
      <c r="AT61" s="184">
        <f>IFERROR(VLOOKUP(AT$44,'SC 2019 Total'!$A:$J,10,0),0)</f>
        <v>0</v>
      </c>
      <c r="AU61" s="184">
        <f>IFERROR(VLOOKUP(AU$44,'SC 2019 Total'!$A:$J,10,0),0)</f>
        <v>0</v>
      </c>
      <c r="AV61" s="184">
        <f>IFERROR(VLOOKUP(AV$44,'SC 2019 Total'!$A:$J,10,0),0)</f>
        <v>743642.71999999986</v>
      </c>
      <c r="AW61" s="184">
        <f>IFERROR(VLOOKUP(AW$44,'SC 2019 Total'!$A:$J,10,0),0)</f>
        <v>0</v>
      </c>
      <c r="AX61" s="184">
        <f>IFERROR(VLOOKUP(AX$44,'SC 2019 Total'!$A:$J,10,0),0)</f>
        <v>0</v>
      </c>
      <c r="AY61" s="184">
        <f>IFERROR(VLOOKUP(AY$44,'SC 2019 Total'!$A:$J,10,0),0)</f>
        <v>0</v>
      </c>
      <c r="AZ61" s="184">
        <f>IFERROR(VLOOKUP(AZ$44,'SC 2019 Total'!$A:$J,10,0),0)</f>
        <v>1521103.5900000003</v>
      </c>
      <c r="BA61" s="184">
        <f>IFERROR(VLOOKUP(BA$44,'SC 2019 Total'!$A:$J,10,0),0)</f>
        <v>43315.679999999993</v>
      </c>
      <c r="BB61" s="184">
        <f>IFERROR(VLOOKUP(BB$44,'SC 2019 Total'!$A:$J,10,0),0)</f>
        <v>0</v>
      </c>
      <c r="BC61" s="184">
        <f>IFERROR(VLOOKUP(BC$44,'SC 2019 Total'!$A:$J,10,0),0)</f>
        <v>20655.88</v>
      </c>
      <c r="BD61" s="184">
        <f>IFERROR(VLOOKUP(BD$44,'SC 2019 Total'!$A:$J,10,0),0)</f>
        <v>0</v>
      </c>
      <c r="BE61" s="184">
        <f>IFERROR(VLOOKUP(BE$44,'SC 2019 Total'!$A:$J,10,0),0)</f>
        <v>379539.76</v>
      </c>
      <c r="BF61" s="184">
        <f>IFERROR(VLOOKUP(BF$44,'SC 2019 Total'!$A:$J,10,0),0)</f>
        <v>1079340.7200000002</v>
      </c>
      <c r="BG61" s="184">
        <f>IFERROR(VLOOKUP(BG$44,'SC 2019 Total'!$A:$J,10,0),0)</f>
        <v>0</v>
      </c>
      <c r="BH61" s="184">
        <f>IFERROR(VLOOKUP(BH$44,'SC 2019 Total'!$A:$J,10,0),0)</f>
        <v>0</v>
      </c>
      <c r="BI61" s="184">
        <f>IFERROR(VLOOKUP(BI$44,'SC 2019 Total'!$A:$J,10,0),0)</f>
        <v>11340.830000000002</v>
      </c>
      <c r="BJ61" s="184">
        <f>IFERROR(VLOOKUP(BJ$44,'SC 2019 Total'!$A:$J,10,0),0)</f>
        <v>0</v>
      </c>
      <c r="BK61" s="184">
        <f>IFERROR(VLOOKUP(BK$44,'SC 2019 Total'!$A:$J,10,0),0)</f>
        <v>0</v>
      </c>
      <c r="BL61" s="184">
        <f>IFERROR(VLOOKUP(BL$44,'SC 2019 Total'!$A:$J,10,0),0)</f>
        <v>0</v>
      </c>
      <c r="BM61" s="184">
        <f>IFERROR(VLOOKUP(BM$44,'SC 2019 Total'!$A:$J,10,0),0)</f>
        <v>0</v>
      </c>
      <c r="BN61" s="184">
        <f>IFERROR(VLOOKUP(BN$44,'SC 2019 Total'!$A:$J,10,0),0)</f>
        <v>530833.37000000011</v>
      </c>
      <c r="BO61" s="184">
        <f>IFERROR(VLOOKUP(BO$44,'SC 2019 Total'!$A:$J,10,0),0)</f>
        <v>0</v>
      </c>
      <c r="BP61" s="184">
        <f>IFERROR(VLOOKUP(BP$44,'SC 2019 Total'!$A:$J,10,0),0)</f>
        <v>0</v>
      </c>
      <c r="BQ61" s="184">
        <f>IFERROR(VLOOKUP(BQ$44,'SC 2019 Total'!$A:$J,10,0),0)</f>
        <v>0</v>
      </c>
      <c r="BR61" s="184">
        <f>IFERROR(VLOOKUP(BR$44,'SC 2019 Total'!$A:$J,10,0),0)</f>
        <v>0</v>
      </c>
      <c r="BS61" s="184">
        <f>IFERROR(VLOOKUP(BS$44,'SC 2019 Total'!$A:$J,10,0),0)</f>
        <v>0</v>
      </c>
      <c r="BT61" s="184">
        <f>IFERROR(VLOOKUP(BT$44,'SC 2019 Total'!$A:$J,10,0),0)</f>
        <v>0</v>
      </c>
      <c r="BU61" s="184">
        <f>IFERROR(VLOOKUP(BU$44,'SC 2019 Total'!$A:$J,10,0),0)</f>
        <v>0</v>
      </c>
      <c r="BV61" s="184">
        <f>IFERROR(VLOOKUP(BV$44,'SC 2019 Total'!$A:$J,10,0),0)</f>
        <v>0</v>
      </c>
      <c r="BW61" s="184">
        <f>IFERROR(VLOOKUP(BW$44,'SC 2019 Total'!$A:$J,10,0),0)</f>
        <v>0</v>
      </c>
      <c r="BX61" s="184">
        <f>IFERROR(VLOOKUP(BX$44,'SC 2019 Total'!$A:$J,10,0),0)</f>
        <v>0</v>
      </c>
      <c r="BY61" s="184">
        <f>IFERROR(VLOOKUP(BY$44,'SC 2019 Total'!$A:$J,10,0),0)</f>
        <v>1256315.6700000002</v>
      </c>
      <c r="BZ61" s="184">
        <f>IFERROR(VLOOKUP(BZ$44,'SC 2019 Total'!$A:$J,10,0),0)</f>
        <v>0</v>
      </c>
      <c r="CA61" s="184">
        <f>IFERROR(VLOOKUP(CA$44,'SC 2019 Total'!$A:$J,10,0),0)</f>
        <v>303701.01000000007</v>
      </c>
      <c r="CB61" s="184">
        <f>IFERROR(VLOOKUP(CB$44,'SC 2019 Total'!$A:$J,10,0),0)</f>
        <v>0</v>
      </c>
      <c r="CC61" s="297">
        <f>IFERROR(VLOOKUP(CC$44,'SC 2019 Total'!$A:$J,10,0),0)+59200</f>
        <v>146633.79999999999</v>
      </c>
      <c r="CD61" s="248" t="s">
        <v>221</v>
      </c>
      <c r="CE61" s="195">
        <f t="shared" si="0"/>
        <v>74931202.520000026</v>
      </c>
      <c r="CF61" s="251"/>
    </row>
    <row r="62" spans="1:84" ht="12.6" customHeight="1" x14ac:dyDescent="0.25">
      <c r="A62" s="171" t="s">
        <v>3</v>
      </c>
      <c r="B62" s="175"/>
      <c r="C62" s="195">
        <f>ROUND(C47+C48,0)</f>
        <v>595457</v>
      </c>
      <c r="D62" s="195">
        <f t="shared" ref="D62:BN62" si="1">ROUND(D47+D48,0)</f>
        <v>0</v>
      </c>
      <c r="E62" s="195">
        <f t="shared" si="1"/>
        <v>2619199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158</v>
      </c>
      <c r="O62" s="195">
        <f t="shared" si="1"/>
        <v>0</v>
      </c>
      <c r="P62" s="195">
        <f t="shared" si="1"/>
        <v>2064901</v>
      </c>
      <c r="Q62" s="195">
        <f t="shared" si="1"/>
        <v>365374</v>
      </c>
      <c r="R62" s="195">
        <f t="shared" si="1"/>
        <v>0</v>
      </c>
      <c r="S62" s="195">
        <f t="shared" si="1"/>
        <v>286342</v>
      </c>
      <c r="T62" s="195">
        <f t="shared" si="1"/>
        <v>59615</v>
      </c>
      <c r="U62" s="195">
        <f t="shared" si="1"/>
        <v>464756</v>
      </c>
      <c r="V62" s="195">
        <f t="shared" si="1"/>
        <v>0</v>
      </c>
      <c r="W62" s="195">
        <f t="shared" si="1"/>
        <v>0</v>
      </c>
      <c r="X62" s="195">
        <f t="shared" si="1"/>
        <v>136059</v>
      </c>
      <c r="Y62" s="195">
        <f t="shared" si="1"/>
        <v>695324</v>
      </c>
      <c r="Z62" s="195">
        <f t="shared" si="1"/>
        <v>0</v>
      </c>
      <c r="AA62" s="195">
        <f t="shared" si="1"/>
        <v>60677</v>
      </c>
      <c r="AB62" s="195">
        <f t="shared" si="1"/>
        <v>635957</v>
      </c>
      <c r="AC62" s="195">
        <f t="shared" si="1"/>
        <v>298108</v>
      </c>
      <c r="AD62" s="195">
        <f t="shared" si="1"/>
        <v>0</v>
      </c>
      <c r="AE62" s="195">
        <f t="shared" si="1"/>
        <v>317385</v>
      </c>
      <c r="AF62" s="195">
        <f t="shared" si="1"/>
        <v>0</v>
      </c>
      <c r="AG62" s="195">
        <f t="shared" si="1"/>
        <v>1612774</v>
      </c>
      <c r="AH62" s="195">
        <f t="shared" si="1"/>
        <v>0</v>
      </c>
      <c r="AI62" s="195">
        <f t="shared" si="1"/>
        <v>0</v>
      </c>
      <c r="AJ62" s="195">
        <f t="shared" si="1"/>
        <v>5002002</v>
      </c>
      <c r="AK62" s="195">
        <f t="shared" si="1"/>
        <v>77359</v>
      </c>
      <c r="AL62" s="195">
        <f t="shared" si="1"/>
        <v>19044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192278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566495</v>
      </c>
      <c r="BA62" s="195">
        <f>ROUND(BA47+BA48,0)</f>
        <v>16758</v>
      </c>
      <c r="BB62" s="195">
        <f t="shared" si="1"/>
        <v>0</v>
      </c>
      <c r="BC62" s="195">
        <f t="shared" si="1"/>
        <v>7546</v>
      </c>
      <c r="BD62" s="195">
        <f t="shared" si="1"/>
        <v>0</v>
      </c>
      <c r="BE62" s="195">
        <f t="shared" si="1"/>
        <v>108169</v>
      </c>
      <c r="BF62" s="195">
        <f t="shared" si="1"/>
        <v>401768</v>
      </c>
      <c r="BG62" s="195">
        <f t="shared" si="1"/>
        <v>0</v>
      </c>
      <c r="BH62" s="195">
        <f t="shared" si="1"/>
        <v>0</v>
      </c>
      <c r="BI62" s="195">
        <f t="shared" si="1"/>
        <v>4637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115668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-175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301049</v>
      </c>
      <c r="BZ62" s="195">
        <f t="shared" si="2"/>
        <v>0</v>
      </c>
      <c r="CA62" s="195">
        <f t="shared" si="2"/>
        <v>73351</v>
      </c>
      <c r="CB62" s="195">
        <f t="shared" si="2"/>
        <v>0</v>
      </c>
      <c r="CC62" s="195">
        <f t="shared" si="2"/>
        <v>24191</v>
      </c>
      <c r="CD62" s="248" t="s">
        <v>221</v>
      </c>
      <c r="CE62" s="195">
        <f t="shared" si="0"/>
        <v>17122226</v>
      </c>
      <c r="CF62" s="251"/>
    </row>
    <row r="63" spans="1:84" ht="12.6" customHeight="1" x14ac:dyDescent="0.25">
      <c r="A63" s="171" t="s">
        <v>236</v>
      </c>
      <c r="B63" s="175"/>
      <c r="C63" s="184">
        <f>IFERROR(VLOOKUP(C$44,'SC 2019 Total'!$A:$K,11,0),0)</f>
        <v>868320.28999999992</v>
      </c>
      <c r="D63" s="184">
        <f>IFERROR(VLOOKUP(D$44,'SC 2019 Total'!$A:$K,11,0),0)</f>
        <v>0</v>
      </c>
      <c r="E63" s="184">
        <f>IFERROR(VLOOKUP(E$44,'SC 2019 Total'!$A:$K,11,0),0)</f>
        <v>46500</v>
      </c>
      <c r="F63" s="184">
        <f>IFERROR(VLOOKUP(F$44,'SC 2019 Total'!$A:$K,11,0),0)</f>
        <v>0</v>
      </c>
      <c r="G63" s="184">
        <f>IFERROR(VLOOKUP(G$44,'SC 2019 Total'!$A:$K,11,0),0)</f>
        <v>0</v>
      </c>
      <c r="H63" s="184">
        <f>IFERROR(VLOOKUP(H$44,'SC 2019 Total'!$A:$K,11,0),0)</f>
        <v>0</v>
      </c>
      <c r="I63" s="184">
        <f>IFERROR(VLOOKUP(I$44,'SC 2019 Total'!$A:$K,11,0),0)</f>
        <v>0</v>
      </c>
      <c r="J63" s="184">
        <f>IFERROR(VLOOKUP(J$44,'SC 2019 Total'!$A:$K,11,0),0)</f>
        <v>0</v>
      </c>
      <c r="K63" s="184">
        <f>IFERROR(VLOOKUP(K$44,'SC 2019 Total'!$A:$K,11,0),0)</f>
        <v>0</v>
      </c>
      <c r="L63" s="184">
        <f>IFERROR(VLOOKUP(L$44,'SC 2019 Total'!$A:$K,11,0),0)</f>
        <v>0</v>
      </c>
      <c r="M63" s="184">
        <f>IFERROR(VLOOKUP(M$44,'SC 2019 Total'!$A:$K,11,0),0)</f>
        <v>0</v>
      </c>
      <c r="N63" s="184">
        <f>IFERROR(VLOOKUP(N$44,'SC 2019 Total'!$A:$K,11,0),0)</f>
        <v>0</v>
      </c>
      <c r="O63" s="184">
        <f>IFERROR(VLOOKUP(O$44,'SC 2019 Total'!$A:$K,11,0),0)</f>
        <v>0</v>
      </c>
      <c r="P63" s="184">
        <f>IFERROR(VLOOKUP(P$44,'SC 2019 Total'!$A:$K,11,0),0)</f>
        <v>1183992.71</v>
      </c>
      <c r="Q63" s="184">
        <f>IFERROR(VLOOKUP(Q$44,'SC 2019 Total'!$A:$K,11,0),0)</f>
        <v>0</v>
      </c>
      <c r="R63" s="184">
        <f>IFERROR(VLOOKUP(R$44,'SC 2019 Total'!$A:$K,11,0),0)</f>
        <v>0</v>
      </c>
      <c r="S63" s="184">
        <f>IFERROR(VLOOKUP(S$44,'SC 2019 Total'!$A:$K,11,0),0)</f>
        <v>0</v>
      </c>
      <c r="T63" s="184">
        <f>IFERROR(VLOOKUP(T$44,'SC 2019 Total'!$A:$K,11,0),0)</f>
        <v>0</v>
      </c>
      <c r="U63" s="184">
        <f>IFERROR(VLOOKUP(U$44,'SC 2019 Total'!$A:$K,11,0),0)</f>
        <v>41464.949999999997</v>
      </c>
      <c r="V63" s="184">
        <f>IFERROR(VLOOKUP(V$44,'SC 2019 Total'!$A:$K,11,0),0)</f>
        <v>0</v>
      </c>
      <c r="W63" s="184">
        <f>IFERROR(VLOOKUP(W$44,'SC 2019 Total'!$A:$K,11,0),0)</f>
        <v>0</v>
      </c>
      <c r="X63" s="184">
        <f>IFERROR(VLOOKUP(X$44,'SC 2019 Total'!$A:$K,11,0),0)</f>
        <v>0</v>
      </c>
      <c r="Y63" s="184">
        <f>IFERROR(VLOOKUP(Y$44,'SC 2019 Total'!$A:$K,11,0),0)</f>
        <v>20136.2</v>
      </c>
      <c r="Z63" s="184">
        <f>IFERROR(VLOOKUP(Z$44,'SC 2019 Total'!$A:$K,11,0),0)</f>
        <v>0</v>
      </c>
      <c r="AA63" s="184">
        <f>IFERROR(VLOOKUP(AA$44,'SC 2019 Total'!$A:$K,11,0),0)</f>
        <v>0</v>
      </c>
      <c r="AB63" s="184">
        <f>IFERROR(VLOOKUP(AB$44,'SC 2019 Total'!$A:$K,11,0),0)</f>
        <v>0</v>
      </c>
      <c r="AC63" s="184">
        <f>IFERROR(VLOOKUP(AC$44,'SC 2019 Total'!$A:$K,11,0),0)</f>
        <v>11092.2</v>
      </c>
      <c r="AD63" s="184">
        <f>IFERROR(VLOOKUP(AD$44,'SC 2019 Total'!$A:$K,11,0),0)</f>
        <v>0</v>
      </c>
      <c r="AE63" s="184">
        <f>IFERROR(VLOOKUP(AE$44,'SC 2019 Total'!$A:$K,11,0),0)</f>
        <v>0</v>
      </c>
      <c r="AF63" s="184">
        <f>IFERROR(VLOOKUP(AF$44,'SC 2019 Total'!$A:$K,11,0),0)</f>
        <v>0</v>
      </c>
      <c r="AG63" s="184">
        <f>IFERROR(VLOOKUP(AG$44,'SC 2019 Total'!$A:$K,11,0),0)</f>
        <v>1334373.4100000001</v>
      </c>
      <c r="AH63" s="184">
        <f>IFERROR(VLOOKUP(AH$44,'SC 2019 Total'!$A:$K,11,0),0)</f>
        <v>0</v>
      </c>
      <c r="AI63" s="184">
        <f>IFERROR(VLOOKUP(AI$44,'SC 2019 Total'!$A:$K,11,0),0)</f>
        <v>0</v>
      </c>
      <c r="AJ63" s="184">
        <f>IFERROR(VLOOKUP(AJ$44,'SC 2019 Total'!$A:$K,11,0),0)</f>
        <v>457377.68999999994</v>
      </c>
      <c r="AK63" s="184">
        <f>IFERROR(VLOOKUP(AK$44,'SC 2019 Total'!$A:$K,11,0),0)</f>
        <v>0</v>
      </c>
      <c r="AL63" s="184">
        <f>IFERROR(VLOOKUP(AL$44,'SC 2019 Total'!$A:$K,11,0),0)</f>
        <v>0</v>
      </c>
      <c r="AM63" s="184">
        <f>IFERROR(VLOOKUP(AM$44,'SC 2019 Total'!$A:$K,11,0),0)</f>
        <v>0</v>
      </c>
      <c r="AN63" s="184">
        <f>IFERROR(VLOOKUP(AN$44,'SC 2019 Total'!$A:$K,11,0),0)</f>
        <v>0</v>
      </c>
      <c r="AO63" s="184">
        <f>IFERROR(VLOOKUP(AO$44,'SC 2019 Total'!$A:$K,11,0),0)</f>
        <v>0</v>
      </c>
      <c r="AP63" s="184">
        <f>IFERROR(VLOOKUP(AP$44,'SC 2019 Total'!$A:$K,11,0),0)</f>
        <v>0</v>
      </c>
      <c r="AQ63" s="184">
        <f>IFERROR(VLOOKUP(AQ$44,'SC 2019 Total'!$A:$K,11,0),0)</f>
        <v>0</v>
      </c>
      <c r="AR63" s="184">
        <f>IFERROR(VLOOKUP(AR$44,'SC 2019 Total'!$A:$K,11,0),0)</f>
        <v>0</v>
      </c>
      <c r="AS63" s="184">
        <f>IFERROR(VLOOKUP(AS$44,'SC 2019 Total'!$A:$K,11,0),0)</f>
        <v>0</v>
      </c>
      <c r="AT63" s="184">
        <f>IFERROR(VLOOKUP(AT$44,'SC 2019 Total'!$A:$K,11,0),0)</f>
        <v>0</v>
      </c>
      <c r="AU63" s="184">
        <f>IFERROR(VLOOKUP(AU$44,'SC 2019 Total'!$A:$K,11,0),0)</f>
        <v>0</v>
      </c>
      <c r="AV63" s="184">
        <f>IFERROR(VLOOKUP(AV$44,'SC 2019 Total'!$A:$K,11,0),0)</f>
        <v>36960</v>
      </c>
      <c r="AW63" s="184">
        <f>IFERROR(VLOOKUP(AW$44,'SC 2019 Total'!$A:$K,11,0),0)</f>
        <v>0</v>
      </c>
      <c r="AX63" s="184">
        <f>IFERROR(VLOOKUP(AX$44,'SC 2019 Total'!$A:$K,11,0),0)</f>
        <v>0</v>
      </c>
      <c r="AY63" s="184">
        <f>IFERROR(VLOOKUP(AY$44,'SC 2019 Total'!$A:$K,11,0),0)</f>
        <v>0</v>
      </c>
      <c r="AZ63" s="184">
        <f>IFERROR(VLOOKUP(AZ$44,'SC 2019 Total'!$A:$K,11,0),0)</f>
        <v>0</v>
      </c>
      <c r="BA63" s="184">
        <f>IFERROR(VLOOKUP(BA$44,'SC 2019 Total'!$A:$K,11,0),0)</f>
        <v>0</v>
      </c>
      <c r="BB63" s="184">
        <f>IFERROR(VLOOKUP(BB$44,'SC 2019 Total'!$A:$K,11,0),0)</f>
        <v>0</v>
      </c>
      <c r="BC63" s="184">
        <f>IFERROR(VLOOKUP(BC$44,'SC 2019 Total'!$A:$K,11,0),0)</f>
        <v>0</v>
      </c>
      <c r="BD63" s="184">
        <f>IFERROR(VLOOKUP(BD$44,'SC 2019 Total'!$A:$K,11,0),0)</f>
        <v>0</v>
      </c>
      <c r="BE63" s="184">
        <f>IFERROR(VLOOKUP(BE$44,'SC 2019 Total'!$A:$K,11,0),0)</f>
        <v>0</v>
      </c>
      <c r="BF63" s="184">
        <f>IFERROR(VLOOKUP(BF$44,'SC 2019 Total'!$A:$K,11,0),0)</f>
        <v>0</v>
      </c>
      <c r="BG63" s="184">
        <f>IFERROR(VLOOKUP(BG$44,'SC 2019 Total'!$A:$K,11,0),0)</f>
        <v>0</v>
      </c>
      <c r="BH63" s="184">
        <f>IFERROR(VLOOKUP(BH$44,'SC 2019 Total'!$A:$K,11,0),0)</f>
        <v>0</v>
      </c>
      <c r="BI63" s="184">
        <f>IFERROR(VLOOKUP(BI$44,'SC 2019 Total'!$A:$K,11,0),0)</f>
        <v>0</v>
      </c>
      <c r="BJ63" s="184">
        <f>IFERROR(VLOOKUP(BJ$44,'SC 2019 Total'!$A:$K,11,0),0)</f>
        <v>0</v>
      </c>
      <c r="BK63" s="184">
        <f>IFERROR(VLOOKUP(BK$44,'SC 2019 Total'!$A:$K,11,0),0)</f>
        <v>0</v>
      </c>
      <c r="BL63" s="184">
        <f>IFERROR(VLOOKUP(BL$44,'SC 2019 Total'!$A:$K,11,0),0)</f>
        <v>0</v>
      </c>
      <c r="BM63" s="184">
        <f>IFERROR(VLOOKUP(BM$44,'SC 2019 Total'!$A:$K,11,0),0)</f>
        <v>0</v>
      </c>
      <c r="BN63" s="184">
        <f>IFERROR(VLOOKUP(BN$44,'SC 2019 Total'!$A:$K,11,0),0)+3718729.8</f>
        <v>3718729.8</v>
      </c>
      <c r="BO63" s="184">
        <f>IFERROR(VLOOKUP(BO$44,'SC 2019 Total'!$A:$K,11,0),0)</f>
        <v>0</v>
      </c>
      <c r="BP63" s="184">
        <f>IFERROR(VLOOKUP(BP$44,'SC 2019 Total'!$A:$K,11,0),0)</f>
        <v>0</v>
      </c>
      <c r="BQ63" s="184">
        <f>IFERROR(VLOOKUP(BQ$44,'SC 2019 Total'!$A:$K,11,0),0)</f>
        <v>0</v>
      </c>
      <c r="BR63" s="184">
        <f>IFERROR(VLOOKUP(BR$44,'SC 2019 Total'!$A:$K,11,0),0)</f>
        <v>0</v>
      </c>
      <c r="BS63" s="184">
        <f>IFERROR(VLOOKUP(BS$44,'SC 2019 Total'!$A:$K,11,0),0)</f>
        <v>0</v>
      </c>
      <c r="BT63" s="184">
        <f>IFERROR(VLOOKUP(BT$44,'SC 2019 Total'!$A:$K,11,0),0)</f>
        <v>0</v>
      </c>
      <c r="BU63" s="184">
        <f>IFERROR(VLOOKUP(BU$44,'SC 2019 Total'!$A:$K,11,0),0)</f>
        <v>0</v>
      </c>
      <c r="BV63" s="184">
        <f>IFERROR(VLOOKUP(BV$44,'SC 2019 Total'!$A:$K,11,0),0)</f>
        <v>0</v>
      </c>
      <c r="BW63" s="184">
        <f>IFERROR(VLOOKUP(BW$44,'SC 2019 Total'!$A:$K,11,0),0)</f>
        <v>0</v>
      </c>
      <c r="BX63" s="184">
        <f>IFERROR(VLOOKUP(BX$44,'SC 2019 Total'!$A:$K,11,0),0)</f>
        <v>0</v>
      </c>
      <c r="BY63" s="184">
        <f>IFERROR(VLOOKUP(BY$44,'SC 2019 Total'!$A:$K,11,0),0)</f>
        <v>0</v>
      </c>
      <c r="BZ63" s="184">
        <f>IFERROR(VLOOKUP(BZ$44,'SC 2019 Total'!$A:$K,11,0),0)</f>
        <v>0</v>
      </c>
      <c r="CA63" s="184">
        <f>IFERROR(VLOOKUP(CA$44,'SC 2019 Total'!$A:$K,11,0),0)</f>
        <v>0</v>
      </c>
      <c r="CB63" s="184">
        <f>IFERROR(VLOOKUP(CB$44,'SC 2019 Total'!$A:$K,11,0),0)</f>
        <v>0</v>
      </c>
      <c r="CC63" s="184">
        <f>IFERROR(VLOOKUP(CC$44,'SC 2019 Total'!$A:$K,11,0),0)</f>
        <v>0</v>
      </c>
      <c r="CD63" s="248" t="s">
        <v>221</v>
      </c>
      <c r="CE63" s="195">
        <f t="shared" si="0"/>
        <v>7718947.25</v>
      </c>
      <c r="CF63" s="251"/>
    </row>
    <row r="64" spans="1:84" ht="12.6" customHeight="1" x14ac:dyDescent="0.25">
      <c r="A64" s="171" t="s">
        <v>237</v>
      </c>
      <c r="B64" s="175"/>
      <c r="C64" s="184">
        <f>IFERROR(VLOOKUP(C$44,'SC 2019 Total'!$A:$N,14,0),0)</f>
        <v>546162.85</v>
      </c>
      <c r="D64" s="184">
        <f>IFERROR(VLOOKUP(D$44,'SC 2019 Total'!$A:$N,14,0),0)</f>
        <v>0</v>
      </c>
      <c r="E64" s="184">
        <f>IFERROR(VLOOKUP(E$44,'SC 2019 Total'!$A:$N,14,0),0)</f>
        <v>893899.51</v>
      </c>
      <c r="F64" s="184">
        <f>IFERROR(VLOOKUP(F$44,'SC 2019 Total'!$A:$N,14,0),0)</f>
        <v>0</v>
      </c>
      <c r="G64" s="184">
        <f>IFERROR(VLOOKUP(G$44,'SC 2019 Total'!$A:$N,14,0),0)</f>
        <v>0</v>
      </c>
      <c r="H64" s="184">
        <f>IFERROR(VLOOKUP(H$44,'SC 2019 Total'!$A:$N,14,0),0)</f>
        <v>0</v>
      </c>
      <c r="I64" s="184">
        <f>IFERROR(VLOOKUP(I$44,'SC 2019 Total'!$A:$N,14,0),0)</f>
        <v>0</v>
      </c>
      <c r="J64" s="184">
        <f>IFERROR(VLOOKUP(J$44,'SC 2019 Total'!$A:$N,14,0),0)</f>
        <v>0</v>
      </c>
      <c r="K64" s="184">
        <f>IFERROR(VLOOKUP(K$44,'SC 2019 Total'!$A:$N,14,0),0)</f>
        <v>0</v>
      </c>
      <c r="L64" s="184">
        <f>IFERROR(VLOOKUP(L$44,'SC 2019 Total'!$A:$N,14,0),0)</f>
        <v>0</v>
      </c>
      <c r="M64" s="184">
        <f>IFERROR(VLOOKUP(M$44,'SC 2019 Total'!$A:$N,14,0),0)</f>
        <v>0</v>
      </c>
      <c r="N64" s="184">
        <f>IFERROR(VLOOKUP(N$44,'SC 2019 Total'!$A:$N,14,0),0)</f>
        <v>-40.47</v>
      </c>
      <c r="O64" s="184">
        <f>IFERROR(VLOOKUP(O$44,'SC 2019 Total'!$A:$N,14,0),0)</f>
        <v>0</v>
      </c>
      <c r="P64" s="184">
        <f>IFERROR(VLOOKUP(P$44,'SC 2019 Total'!$A:$N,14,0),0)</f>
        <v>11189294.620000003</v>
      </c>
      <c r="Q64" s="184">
        <f>IFERROR(VLOOKUP(Q$44,'SC 2019 Total'!$A:$N,14,0),0)</f>
        <v>173937.44</v>
      </c>
      <c r="R64" s="184">
        <f>IFERROR(VLOOKUP(R$44,'SC 2019 Total'!$A:$N,14,0),0)</f>
        <v>0</v>
      </c>
      <c r="S64" s="184">
        <f>IFERROR(VLOOKUP(S$44,'SC 2019 Total'!$A:$N,14,0),0)</f>
        <v>-108426.01000000007</v>
      </c>
      <c r="T64" s="184">
        <f>IFERROR(VLOOKUP(T$44,'SC 2019 Total'!$A:$N,14,0),0)</f>
        <v>122988.26000000001</v>
      </c>
      <c r="U64" s="184">
        <f>IFERROR(VLOOKUP(U$44,'SC 2019 Total'!$A:$N,14,0),0)</f>
        <v>1487134.68</v>
      </c>
      <c r="V64" s="184">
        <f>IFERROR(VLOOKUP(V$44,'SC 2019 Total'!$A:$N,14,0),0)</f>
        <v>0</v>
      </c>
      <c r="W64" s="184">
        <f>IFERROR(VLOOKUP(W$44,'SC 2019 Total'!$A:$N,14,0),0)</f>
        <v>0</v>
      </c>
      <c r="X64" s="184">
        <f>IFERROR(VLOOKUP(X$44,'SC 2019 Total'!$A:$N,14,0),0)</f>
        <v>142062.96999999997</v>
      </c>
      <c r="Y64" s="184">
        <f>IFERROR(VLOOKUP(Y$44,'SC 2019 Total'!$A:$N,14,0),0)</f>
        <v>800482.40999999992</v>
      </c>
      <c r="Z64" s="184">
        <f>IFERROR(VLOOKUP(Z$44,'SC 2019 Total'!$A:$N,14,0),0)</f>
        <v>0</v>
      </c>
      <c r="AA64" s="184">
        <f>IFERROR(VLOOKUP(AA$44,'SC 2019 Total'!$A:$N,14,0),0)</f>
        <v>260123.04000000004</v>
      </c>
      <c r="AB64" s="184">
        <f>IFERROR(VLOOKUP(AB$44,'SC 2019 Total'!$A:$N,14,0),0)</f>
        <v>7171534.9899999993</v>
      </c>
      <c r="AC64" s="184">
        <f>IFERROR(VLOOKUP(AC$44,'SC 2019 Total'!$A:$N,14,0),0)</f>
        <v>244367.83</v>
      </c>
      <c r="AD64" s="184">
        <f>IFERROR(VLOOKUP(AD$44,'SC 2019 Total'!$A:$N,14,0),0)</f>
        <v>0</v>
      </c>
      <c r="AE64" s="184">
        <f>IFERROR(VLOOKUP(AE$44,'SC 2019 Total'!$A:$N,14,0),0)</f>
        <v>11521.73</v>
      </c>
      <c r="AF64" s="184">
        <f>IFERROR(VLOOKUP(AF$44,'SC 2019 Total'!$A:$N,14,0),0)</f>
        <v>0</v>
      </c>
      <c r="AG64" s="184">
        <f>IFERROR(VLOOKUP(AG$44,'SC 2019 Total'!$A:$N,14,0),0)</f>
        <v>1322290.43</v>
      </c>
      <c r="AH64" s="184">
        <f>IFERROR(VLOOKUP(AH$44,'SC 2019 Total'!$A:$N,14,0),0)</f>
        <v>0</v>
      </c>
      <c r="AI64" s="184">
        <f>IFERROR(VLOOKUP(AI$44,'SC 2019 Total'!$A:$N,14,0),0)</f>
        <v>0</v>
      </c>
      <c r="AJ64" s="184">
        <f>IFERROR(VLOOKUP(AJ$44,'SC 2019 Total'!$A:$N,14,0),0)</f>
        <v>1725670.4700000004</v>
      </c>
      <c r="AK64" s="184">
        <f>IFERROR(VLOOKUP(AK$44,'SC 2019 Total'!$A:$N,14,0),0)</f>
        <v>1142.5500000000002</v>
      </c>
      <c r="AL64" s="184">
        <f>IFERROR(VLOOKUP(AL$44,'SC 2019 Total'!$A:$N,14,0),0)</f>
        <v>22.51</v>
      </c>
      <c r="AM64" s="184">
        <f>IFERROR(VLOOKUP(AM$44,'SC 2019 Total'!$A:$N,14,0),0)</f>
        <v>0</v>
      </c>
      <c r="AN64" s="184">
        <f>IFERROR(VLOOKUP(AN$44,'SC 2019 Total'!$A:$N,14,0),0)</f>
        <v>0</v>
      </c>
      <c r="AO64" s="184">
        <f>IFERROR(VLOOKUP(AO$44,'SC 2019 Total'!$A:$N,14,0),0)</f>
        <v>0</v>
      </c>
      <c r="AP64" s="184">
        <f>IFERROR(VLOOKUP(AP$44,'SC 2019 Total'!$A:$N,14,0),0)</f>
        <v>0</v>
      </c>
      <c r="AQ64" s="184">
        <f>IFERROR(VLOOKUP(AQ$44,'SC 2019 Total'!$A:$N,14,0),0)</f>
        <v>0</v>
      </c>
      <c r="AR64" s="184">
        <f>IFERROR(VLOOKUP(AR$44,'SC 2019 Total'!$A:$N,14,0),0)</f>
        <v>0</v>
      </c>
      <c r="AS64" s="184">
        <f>IFERROR(VLOOKUP(AS$44,'SC 2019 Total'!$A:$N,14,0),0)</f>
        <v>0</v>
      </c>
      <c r="AT64" s="184">
        <f>IFERROR(VLOOKUP(AT$44,'SC 2019 Total'!$A:$N,14,0),0)</f>
        <v>0</v>
      </c>
      <c r="AU64" s="184">
        <f>IFERROR(VLOOKUP(AU$44,'SC 2019 Total'!$A:$N,14,0),0)</f>
        <v>0</v>
      </c>
      <c r="AV64" s="184">
        <f>IFERROR(VLOOKUP(AV$44,'SC 2019 Total'!$A:$N,14,0),0)</f>
        <v>132323.08000000002</v>
      </c>
      <c r="AW64" s="184">
        <f>IFERROR(VLOOKUP(AW$44,'SC 2019 Total'!$A:$N,14,0),0)</f>
        <v>0</v>
      </c>
      <c r="AX64" s="184">
        <f>IFERROR(VLOOKUP(AX$44,'SC 2019 Total'!$A:$N,14,0),0)</f>
        <v>0</v>
      </c>
      <c r="AY64" s="184">
        <f>IFERROR(VLOOKUP(AY$44,'SC 2019 Total'!$A:$N,14,0),0)</f>
        <v>0</v>
      </c>
      <c r="AZ64" s="184">
        <f>IFERROR(VLOOKUP(AZ$44,'SC 2019 Total'!$A:$N,14,0),0)</f>
        <v>644795.76</v>
      </c>
      <c r="BA64" s="184">
        <f>IFERROR(VLOOKUP(BA$44,'SC 2019 Total'!$A:$N,14,0),0)</f>
        <v>0</v>
      </c>
      <c r="BB64" s="184">
        <f>IFERROR(VLOOKUP(BB$44,'SC 2019 Total'!$A:$N,14,0),0)</f>
        <v>0</v>
      </c>
      <c r="BC64" s="184">
        <f>IFERROR(VLOOKUP(BC$44,'SC 2019 Total'!$A:$N,14,0),0)</f>
        <v>0</v>
      </c>
      <c r="BD64" s="184">
        <f>IFERROR(VLOOKUP(BD$44,'SC 2019 Total'!$A:$N,14,0),0)</f>
        <v>0</v>
      </c>
      <c r="BE64" s="184">
        <f>IFERROR(VLOOKUP(BE$44,'SC 2019 Total'!$A:$N,14,0),0)</f>
        <v>14748.700000000003</v>
      </c>
      <c r="BF64" s="184">
        <f>IFERROR(VLOOKUP(BF$44,'SC 2019 Total'!$A:$N,14,0),0)</f>
        <v>166222.24</v>
      </c>
      <c r="BG64" s="184">
        <f>IFERROR(VLOOKUP(BG$44,'SC 2019 Total'!$A:$N,14,0),0)</f>
        <v>0</v>
      </c>
      <c r="BH64" s="184">
        <f>IFERROR(VLOOKUP(BH$44,'SC 2019 Total'!$A:$N,14,0),0)</f>
        <v>0</v>
      </c>
      <c r="BI64" s="184">
        <f>IFERROR(VLOOKUP(BI$44,'SC 2019 Total'!$A:$N,14,0),0)</f>
        <v>38526.67</v>
      </c>
      <c r="BJ64" s="184">
        <f>IFERROR(VLOOKUP(BJ$44,'SC 2019 Total'!$A:$N,14,0),0)</f>
        <v>0</v>
      </c>
      <c r="BK64" s="184">
        <f>IFERROR(VLOOKUP(BK$44,'SC 2019 Total'!$A:$N,14,0),0)</f>
        <v>0</v>
      </c>
      <c r="BL64" s="184">
        <f>IFERROR(VLOOKUP(BL$44,'SC 2019 Total'!$A:$N,14,0),0)</f>
        <v>33637.07</v>
      </c>
      <c r="BM64" s="184">
        <f>IFERROR(VLOOKUP(BM$44,'SC 2019 Total'!$A:$N,14,0),0)</f>
        <v>0</v>
      </c>
      <c r="BN64" s="184">
        <f>IFERROR(VLOOKUP(BN$44,'SC 2019 Total'!$A:$N,14,0),0)+68100.54</f>
        <v>172463.83</v>
      </c>
      <c r="BO64" s="184">
        <f>IFERROR(VLOOKUP(BO$44,'SC 2019 Total'!$A:$N,14,0),0)</f>
        <v>0</v>
      </c>
      <c r="BP64" s="184">
        <f>IFERROR(VLOOKUP(BP$44,'SC 2019 Total'!$A:$N,14,0),0)</f>
        <v>0</v>
      </c>
      <c r="BQ64" s="184">
        <f>IFERROR(VLOOKUP(BQ$44,'SC 2019 Total'!$A:$N,14,0),0)</f>
        <v>0</v>
      </c>
      <c r="BR64" s="184">
        <f>IFERROR(VLOOKUP(BR$44,'SC 2019 Total'!$A:$N,14,0),0)</f>
        <v>0</v>
      </c>
      <c r="BS64" s="184">
        <f>IFERROR(VLOOKUP(BS$44,'SC 2019 Total'!$A:$N,14,0),0)</f>
        <v>0</v>
      </c>
      <c r="BT64" s="184">
        <f>IFERROR(VLOOKUP(BT$44,'SC 2019 Total'!$A:$N,14,0),0)</f>
        <v>0</v>
      </c>
      <c r="BU64" s="184">
        <f>IFERROR(VLOOKUP(BU$44,'SC 2019 Total'!$A:$N,14,0),0)</f>
        <v>0</v>
      </c>
      <c r="BV64" s="184">
        <f>IFERROR(VLOOKUP(BV$44,'SC 2019 Total'!$A:$N,14,0),0)</f>
        <v>0</v>
      </c>
      <c r="BW64" s="184">
        <f>IFERROR(VLOOKUP(BW$44,'SC 2019 Total'!$A:$N,14,0),0)</f>
        <v>0</v>
      </c>
      <c r="BX64" s="184">
        <f>IFERROR(VLOOKUP(BX$44,'SC 2019 Total'!$A:$N,14,0),0)</f>
        <v>0</v>
      </c>
      <c r="BY64" s="184">
        <f>IFERROR(VLOOKUP(BY$44,'SC 2019 Total'!$A:$N,14,0),0)</f>
        <v>6453.42</v>
      </c>
      <c r="BZ64" s="184">
        <f>IFERROR(VLOOKUP(BZ$44,'SC 2019 Total'!$A:$N,14,0),0)</f>
        <v>0</v>
      </c>
      <c r="CA64" s="184">
        <f>IFERROR(VLOOKUP(CA$44,'SC 2019 Total'!$A:$N,14,0),0)</f>
        <v>0</v>
      </c>
      <c r="CB64" s="184">
        <f>IFERROR(VLOOKUP(CB$44,'SC 2019 Total'!$A:$N,14,0),0)</f>
        <v>0</v>
      </c>
      <c r="CC64" s="187">
        <f>IFERROR(VLOOKUP(CC$44,'SC 2019 Total'!$A:$N,14,0),0)-62</f>
        <v>-45.010000000000005</v>
      </c>
      <c r="CD64" s="248" t="s">
        <v>221</v>
      </c>
      <c r="CE64" s="195">
        <f t="shared" si="0"/>
        <v>27193295.57</v>
      </c>
      <c r="CF64" s="251"/>
    </row>
    <row r="65" spans="1:84" ht="12.6" customHeight="1" x14ac:dyDescent="0.25">
      <c r="A65" s="171" t="s">
        <v>238</v>
      </c>
      <c r="B65" s="175"/>
      <c r="C65" s="184">
        <f>IFERROR(VLOOKUP(C$44,'SC 2019 Total'!$A:$P,16,0),0)</f>
        <v>775.1400000000001</v>
      </c>
      <c r="D65" s="184">
        <f>IFERROR(VLOOKUP(D$44,'SC 2019 Total'!$A:$P,16,0),0)</f>
        <v>0</v>
      </c>
      <c r="E65" s="184">
        <f>IFERROR(VLOOKUP(E$44,'SC 2019 Total'!$A:$P,16,0),0)</f>
        <v>2025.63</v>
      </c>
      <c r="F65" s="184">
        <f>IFERROR(VLOOKUP(F$44,'SC 2019 Total'!$A:$P,16,0),0)</f>
        <v>0</v>
      </c>
      <c r="G65" s="184">
        <f>IFERROR(VLOOKUP(G$44,'SC 2019 Total'!$A:$P,16,0),0)</f>
        <v>0</v>
      </c>
      <c r="H65" s="184">
        <f>IFERROR(VLOOKUP(H$44,'SC 2019 Total'!$A:$P,16,0),0)</f>
        <v>0</v>
      </c>
      <c r="I65" s="184">
        <f>IFERROR(VLOOKUP(I$44,'SC 2019 Total'!$A:$P,16,0),0)</f>
        <v>0</v>
      </c>
      <c r="J65" s="184">
        <f>IFERROR(VLOOKUP(J$44,'SC 2019 Total'!$A:$P,16,0),0)</f>
        <v>0</v>
      </c>
      <c r="K65" s="184">
        <f>IFERROR(VLOOKUP(K$44,'SC 2019 Total'!$A:$P,16,0),0)</f>
        <v>0</v>
      </c>
      <c r="L65" s="184">
        <f>IFERROR(VLOOKUP(L$44,'SC 2019 Total'!$A:$P,16,0),0)</f>
        <v>0</v>
      </c>
      <c r="M65" s="184">
        <f>IFERROR(VLOOKUP(M$44,'SC 2019 Total'!$A:$P,16,0),0)</f>
        <v>0</v>
      </c>
      <c r="N65" s="184">
        <f>IFERROR(VLOOKUP(N$44,'SC 2019 Total'!$A:$P,16,0),0)</f>
        <v>0</v>
      </c>
      <c r="O65" s="184">
        <f>IFERROR(VLOOKUP(O$44,'SC 2019 Total'!$A:$P,16,0),0)</f>
        <v>0</v>
      </c>
      <c r="P65" s="184">
        <f>IFERROR(VLOOKUP(P$44,'SC 2019 Total'!$A:$P,16,0),0)</f>
        <v>2848.6699999999996</v>
      </c>
      <c r="Q65" s="184">
        <f>IFERROR(VLOOKUP(Q$44,'SC 2019 Total'!$A:$P,16,0),0)</f>
        <v>697.52</v>
      </c>
      <c r="R65" s="184">
        <f>IFERROR(VLOOKUP(R$44,'SC 2019 Total'!$A:$P,16,0),0)</f>
        <v>0</v>
      </c>
      <c r="S65" s="184">
        <f>IFERROR(VLOOKUP(S$44,'SC 2019 Total'!$A:$P,16,0),0)</f>
        <v>0</v>
      </c>
      <c r="T65" s="184">
        <f>IFERROR(VLOOKUP(T$44,'SC 2019 Total'!$A:$P,16,0),0)</f>
        <v>0</v>
      </c>
      <c r="U65" s="184">
        <f>IFERROR(VLOOKUP(U$44,'SC 2019 Total'!$A:$P,16,0),0)</f>
        <v>124.91</v>
      </c>
      <c r="V65" s="184">
        <f>IFERROR(VLOOKUP(V$44,'SC 2019 Total'!$A:$P,16,0),0)</f>
        <v>0</v>
      </c>
      <c r="W65" s="184">
        <f>IFERROR(VLOOKUP(W$44,'SC 2019 Total'!$A:$P,16,0),0)</f>
        <v>0</v>
      </c>
      <c r="X65" s="184">
        <f>IFERROR(VLOOKUP(X$44,'SC 2019 Total'!$A:$P,16,0),0)</f>
        <v>1760.0400000000002</v>
      </c>
      <c r="Y65" s="184">
        <f>IFERROR(VLOOKUP(Y$44,'SC 2019 Total'!$A:$P,16,0),0)</f>
        <v>10692.35</v>
      </c>
      <c r="Z65" s="184">
        <f>IFERROR(VLOOKUP(Z$44,'SC 2019 Total'!$A:$P,16,0),0)</f>
        <v>0</v>
      </c>
      <c r="AA65" s="184">
        <f>IFERROR(VLOOKUP(AA$44,'SC 2019 Total'!$A:$P,16,0),0)</f>
        <v>210.25</v>
      </c>
      <c r="AB65" s="184">
        <f>IFERROR(VLOOKUP(AB$44,'SC 2019 Total'!$A:$P,16,0),0)</f>
        <v>2125.25</v>
      </c>
      <c r="AC65" s="184">
        <f>IFERROR(VLOOKUP(AC$44,'SC 2019 Total'!$A:$P,16,0),0)</f>
        <v>900.74</v>
      </c>
      <c r="AD65" s="184">
        <f>IFERROR(VLOOKUP(AD$44,'SC 2019 Total'!$A:$P,16,0),0)</f>
        <v>0</v>
      </c>
      <c r="AE65" s="184">
        <f>IFERROR(VLOOKUP(AE$44,'SC 2019 Total'!$A:$P,16,0),0)</f>
        <v>8402.27</v>
      </c>
      <c r="AF65" s="184">
        <f>IFERROR(VLOOKUP(AF$44,'SC 2019 Total'!$A:$P,16,0),0)</f>
        <v>0</v>
      </c>
      <c r="AG65" s="184">
        <f>IFERROR(VLOOKUP(AG$44,'SC 2019 Total'!$A:$P,16,0),0)</f>
        <v>1735.54</v>
      </c>
      <c r="AH65" s="184">
        <f>IFERROR(VLOOKUP(AH$44,'SC 2019 Total'!$A:$P,16,0),0)</f>
        <v>0</v>
      </c>
      <c r="AI65" s="184">
        <f>IFERROR(VLOOKUP(AI$44,'SC 2019 Total'!$A:$P,16,0),0)</f>
        <v>0</v>
      </c>
      <c r="AJ65" s="184">
        <f>IFERROR(VLOOKUP(AJ$44,'SC 2019 Total'!$A:$P,16,0),0)</f>
        <v>103644.54</v>
      </c>
      <c r="AK65" s="184">
        <f>IFERROR(VLOOKUP(AK$44,'SC 2019 Total'!$A:$P,16,0),0)</f>
        <v>63.82</v>
      </c>
      <c r="AL65" s="184">
        <f>IFERROR(VLOOKUP(AL$44,'SC 2019 Total'!$A:$P,16,0),0)</f>
        <v>0</v>
      </c>
      <c r="AM65" s="184">
        <f>IFERROR(VLOOKUP(AM$44,'SC 2019 Total'!$A:$P,16,0),0)</f>
        <v>0</v>
      </c>
      <c r="AN65" s="184">
        <f>IFERROR(VLOOKUP(AN$44,'SC 2019 Total'!$A:$P,16,0),0)</f>
        <v>0</v>
      </c>
      <c r="AO65" s="184">
        <f>IFERROR(VLOOKUP(AO$44,'SC 2019 Total'!$A:$P,16,0),0)</f>
        <v>0</v>
      </c>
      <c r="AP65" s="184">
        <f>IFERROR(VLOOKUP(AP$44,'SC 2019 Total'!$A:$P,16,0),0)</f>
        <v>0</v>
      </c>
      <c r="AQ65" s="184">
        <f>IFERROR(VLOOKUP(AQ$44,'SC 2019 Total'!$A:$P,16,0),0)</f>
        <v>0</v>
      </c>
      <c r="AR65" s="184">
        <f>IFERROR(VLOOKUP(AR$44,'SC 2019 Total'!$A:$P,16,0),0)</f>
        <v>0</v>
      </c>
      <c r="AS65" s="184">
        <f>IFERROR(VLOOKUP(AS$44,'SC 2019 Total'!$A:$P,16,0),0)</f>
        <v>0</v>
      </c>
      <c r="AT65" s="184">
        <f>IFERROR(VLOOKUP(AT$44,'SC 2019 Total'!$A:$P,16,0),0)</f>
        <v>0</v>
      </c>
      <c r="AU65" s="184">
        <f>IFERROR(VLOOKUP(AU$44,'SC 2019 Total'!$A:$P,16,0),0)</f>
        <v>0</v>
      </c>
      <c r="AV65" s="184">
        <f>IFERROR(VLOOKUP(AV$44,'SC 2019 Total'!$A:$P,16,0),0)</f>
        <v>0</v>
      </c>
      <c r="AW65" s="184">
        <f>IFERROR(VLOOKUP(AW$44,'SC 2019 Total'!$A:$P,16,0),0)</f>
        <v>0</v>
      </c>
      <c r="AX65" s="184">
        <f>IFERROR(VLOOKUP(AX$44,'SC 2019 Total'!$A:$P,16,0),0)</f>
        <v>0</v>
      </c>
      <c r="AY65" s="184">
        <f>IFERROR(VLOOKUP(AY$44,'SC 2019 Total'!$A:$P,16,0),0)</f>
        <v>0</v>
      </c>
      <c r="AZ65" s="184">
        <f>IFERROR(VLOOKUP(AZ$44,'SC 2019 Total'!$A:$P,16,0),0)</f>
        <v>151.38</v>
      </c>
      <c r="BA65" s="184">
        <f>IFERROR(VLOOKUP(BA$44,'SC 2019 Total'!$A:$P,16,0),0)</f>
        <v>0</v>
      </c>
      <c r="BB65" s="184">
        <f>IFERROR(VLOOKUP(BB$44,'SC 2019 Total'!$A:$P,16,0),0)</f>
        <v>0</v>
      </c>
      <c r="BC65" s="184">
        <f>IFERROR(VLOOKUP(BC$44,'SC 2019 Total'!$A:$P,16,0),0)</f>
        <v>0</v>
      </c>
      <c r="BD65" s="184">
        <f>IFERROR(VLOOKUP(BD$44,'SC 2019 Total'!$A:$P,16,0),0)</f>
        <v>0</v>
      </c>
      <c r="BE65" s="184">
        <f>IFERROR(VLOOKUP(BE$44,'SC 2019 Total'!$A:$P,16,0),0)</f>
        <v>812594.57999999984</v>
      </c>
      <c r="BF65" s="184">
        <f>IFERROR(VLOOKUP(BF$44,'SC 2019 Total'!$A:$P,16,0),0)</f>
        <v>941.06</v>
      </c>
      <c r="BG65" s="184">
        <f>IFERROR(VLOOKUP(BG$44,'SC 2019 Total'!$A:$P,16,0),0)</f>
        <v>0</v>
      </c>
      <c r="BH65" s="184">
        <f>IFERROR(VLOOKUP(BH$44,'SC 2019 Total'!$A:$P,16,0),0)</f>
        <v>0</v>
      </c>
      <c r="BI65" s="184">
        <f>IFERROR(VLOOKUP(BI$44,'SC 2019 Total'!$A:$P,16,0),0)</f>
        <v>0</v>
      </c>
      <c r="BJ65" s="184">
        <f>IFERROR(VLOOKUP(BJ$44,'SC 2019 Total'!$A:$P,16,0),0)</f>
        <v>0</v>
      </c>
      <c r="BK65" s="184">
        <f>IFERROR(VLOOKUP(BK$44,'SC 2019 Total'!$A:$P,16,0),0)</f>
        <v>0</v>
      </c>
      <c r="BL65" s="184">
        <f>IFERROR(VLOOKUP(BL$44,'SC 2019 Total'!$A:$P,16,0),0)</f>
        <v>0</v>
      </c>
      <c r="BM65" s="184">
        <f>IFERROR(VLOOKUP(BM$44,'SC 2019 Total'!$A:$P,16,0),0)</f>
        <v>0</v>
      </c>
      <c r="BN65" s="184">
        <f>IFERROR(VLOOKUP(BN$44,'SC 2019 Total'!$A:$P,16,0),0)</f>
        <v>336.21</v>
      </c>
      <c r="BO65" s="184">
        <f>IFERROR(VLOOKUP(BO$44,'SC 2019 Total'!$A:$P,16,0),0)</f>
        <v>0</v>
      </c>
      <c r="BP65" s="184">
        <f>IFERROR(VLOOKUP(BP$44,'SC 2019 Total'!$A:$P,16,0),0)</f>
        <v>0</v>
      </c>
      <c r="BQ65" s="184">
        <f>IFERROR(VLOOKUP(BQ$44,'SC 2019 Total'!$A:$P,16,0),0)</f>
        <v>0</v>
      </c>
      <c r="BR65" s="184">
        <f>IFERROR(VLOOKUP(BR$44,'SC 2019 Total'!$A:$P,16,0),0)</f>
        <v>0</v>
      </c>
      <c r="BS65" s="184">
        <f>IFERROR(VLOOKUP(BS$44,'SC 2019 Total'!$A:$P,16,0),0)</f>
        <v>0</v>
      </c>
      <c r="BT65" s="184">
        <f>IFERROR(VLOOKUP(BT$44,'SC 2019 Total'!$A:$P,16,0),0)</f>
        <v>0</v>
      </c>
      <c r="BU65" s="184">
        <f>IFERROR(VLOOKUP(BU$44,'SC 2019 Total'!$A:$P,16,0),0)</f>
        <v>0</v>
      </c>
      <c r="BV65" s="184">
        <f>IFERROR(VLOOKUP(BV$44,'SC 2019 Total'!$A:$P,16,0),0)</f>
        <v>0</v>
      </c>
      <c r="BW65" s="184">
        <f>IFERROR(VLOOKUP(BW$44,'SC 2019 Total'!$A:$P,16,0),0)</f>
        <v>0</v>
      </c>
      <c r="BX65" s="184">
        <f>IFERROR(VLOOKUP(BX$44,'SC 2019 Total'!$A:$P,16,0),0)</f>
        <v>0</v>
      </c>
      <c r="BY65" s="184">
        <f>IFERROR(VLOOKUP(BY$44,'SC 2019 Total'!$A:$P,16,0),0)</f>
        <v>1011.3699999999999</v>
      </c>
      <c r="BZ65" s="184">
        <f>IFERROR(VLOOKUP(BZ$44,'SC 2019 Total'!$A:$P,16,0),0)</f>
        <v>0</v>
      </c>
      <c r="CA65" s="184">
        <f>IFERROR(VLOOKUP(CA$44,'SC 2019 Total'!$A:$P,16,0),0)</f>
        <v>0</v>
      </c>
      <c r="CB65" s="184">
        <f>IFERROR(VLOOKUP(CB$44,'SC 2019 Total'!$A:$P,16,0),0)</f>
        <v>0</v>
      </c>
      <c r="CC65" s="184">
        <f>IFERROR(VLOOKUP(CC$44,'SC 2019 Total'!$A:$P,16,0),0)</f>
        <v>0</v>
      </c>
      <c r="CD65" s="248" t="s">
        <v>221</v>
      </c>
      <c r="CE65" s="195">
        <f t="shared" si="0"/>
        <v>951041.2699999999</v>
      </c>
      <c r="CF65" s="251"/>
    </row>
    <row r="66" spans="1:84" ht="12.6" customHeight="1" x14ac:dyDescent="0.25">
      <c r="A66" s="171" t="s">
        <v>239</v>
      </c>
      <c r="B66" s="175"/>
      <c r="C66" s="184">
        <f>IFERROR(VLOOKUP(C$44,'SC 2019 Total'!$A:$AA,13,0),0)</f>
        <v>88877.15</v>
      </c>
      <c r="D66" s="184">
        <f>IFERROR(VLOOKUP(D$44,'SC 2019 Total'!$A:$AA,13,0),0)</f>
        <v>0</v>
      </c>
      <c r="E66" s="184">
        <f>IFERROR(VLOOKUP(E$44,'SC 2019 Total'!$A:$AA,13,0),0)</f>
        <v>404478.14519000007</v>
      </c>
      <c r="F66" s="184">
        <f>IFERROR(VLOOKUP(F$44,'SC 2019 Total'!$A:$AA,13,0),0)</f>
        <v>0</v>
      </c>
      <c r="G66" s="184">
        <f>IFERROR(VLOOKUP(G$44,'SC 2019 Total'!$A:$AA,13,0),0)</f>
        <v>37851.948609999999</v>
      </c>
      <c r="H66" s="184">
        <f>IFERROR(VLOOKUP(H$44,'SC 2019 Total'!$A:$AA,13,0),0)</f>
        <v>0</v>
      </c>
      <c r="I66" s="184">
        <f>IFERROR(VLOOKUP(I$44,'SC 2019 Total'!$A:$AA,13,0),0)</f>
        <v>0</v>
      </c>
      <c r="J66" s="184">
        <f>IFERROR(VLOOKUP(J$44,'SC 2019 Total'!$A:$AA,13,0),0)</f>
        <v>0</v>
      </c>
      <c r="K66" s="184">
        <f>IFERROR(VLOOKUP(K$44,'SC 2019 Total'!$A:$AA,13,0),0)</f>
        <v>0</v>
      </c>
      <c r="L66" s="184">
        <f>IFERROR(VLOOKUP(L$44,'SC 2019 Total'!$A:$AA,13,0),0)</f>
        <v>0</v>
      </c>
      <c r="M66" s="184">
        <f>IFERROR(VLOOKUP(M$44,'SC 2019 Total'!$A:$AA,13,0),0)</f>
        <v>0</v>
      </c>
      <c r="N66" s="184">
        <f>IFERROR(VLOOKUP(N$44,'SC 2019 Total'!$A:$AA,13,0),0)</f>
        <v>0</v>
      </c>
      <c r="O66" s="184">
        <f>IFERROR(VLOOKUP(O$44,'SC 2019 Total'!$A:$AA,13,0),0)</f>
        <v>0</v>
      </c>
      <c r="P66" s="184">
        <f>IFERROR(VLOOKUP(P$44,'SC 2019 Total'!$A:$AA,13,0),0)</f>
        <v>853913.83314</v>
      </c>
      <c r="Q66" s="184">
        <f>IFERROR(VLOOKUP(Q$44,'SC 2019 Total'!$A:$AA,13,0),0)</f>
        <v>25953.989999999998</v>
      </c>
      <c r="R66" s="184">
        <f>IFERROR(VLOOKUP(R$44,'SC 2019 Total'!$A:$AA,13,0),0)</f>
        <v>0</v>
      </c>
      <c r="S66" s="184">
        <f>IFERROR(VLOOKUP(S$44,'SC 2019 Total'!$A:$AA,13,0),0)</f>
        <v>235659.69514699001</v>
      </c>
      <c r="T66" s="184">
        <f>IFERROR(VLOOKUP(T$44,'SC 2019 Total'!$A:$AA,13,0),0)</f>
        <v>68284.28525999999</v>
      </c>
      <c r="U66" s="184">
        <f>IFERROR(VLOOKUP(U$44,'SC 2019 Total'!$A:$AA,13,0),0)</f>
        <v>744564.5</v>
      </c>
      <c r="V66" s="184">
        <f>IFERROR(VLOOKUP(V$44,'SC 2019 Total'!$A:$AA,13,0),0)</f>
        <v>0</v>
      </c>
      <c r="W66" s="184">
        <f>IFERROR(VLOOKUP(W$44,'SC 2019 Total'!$A:$AA,13,0),0)</f>
        <v>0</v>
      </c>
      <c r="X66" s="184">
        <f>IFERROR(VLOOKUP(X$44,'SC 2019 Total'!$A:$AA,13,0),0)</f>
        <v>164476.69999999998</v>
      </c>
      <c r="Y66" s="184">
        <f>IFERROR(VLOOKUP(Y$44,'SC 2019 Total'!$A:$AA,13,0),0)</f>
        <v>853474.91999999993</v>
      </c>
      <c r="Z66" s="184">
        <f>IFERROR(VLOOKUP(Z$44,'SC 2019 Total'!$A:$AA,13,0),0)</f>
        <v>0</v>
      </c>
      <c r="AA66" s="184">
        <f>IFERROR(VLOOKUP(AA$44,'SC 2019 Total'!$A:$AA,13,0),0)</f>
        <v>52317.75</v>
      </c>
      <c r="AB66" s="184">
        <f>IFERROR(VLOOKUP(AB$44,'SC 2019 Total'!$A:$AA,13,0),0)</f>
        <v>391770.20000000007</v>
      </c>
      <c r="AC66" s="184">
        <f>IFERROR(VLOOKUP(AC$44,'SC 2019 Total'!$A:$AA,13,0),0)</f>
        <v>3982.4</v>
      </c>
      <c r="AD66" s="184">
        <f>IFERROR(VLOOKUP(AD$44,'SC 2019 Total'!$A:$AA,13,0),0)</f>
        <v>0</v>
      </c>
      <c r="AE66" s="184">
        <f>IFERROR(VLOOKUP(AE$44,'SC 2019 Total'!$A:$AA,13,0),0)</f>
        <v>20524.599999999999</v>
      </c>
      <c r="AF66" s="184">
        <f>IFERROR(VLOOKUP(AF$44,'SC 2019 Total'!$A:$AA,13,0),0)</f>
        <v>0</v>
      </c>
      <c r="AG66" s="184">
        <f>IFERROR(VLOOKUP(AG$44,'SC 2019 Total'!$A:$AA,13,0),0)</f>
        <v>1700682.6290000002</v>
      </c>
      <c r="AH66" s="184">
        <f>IFERROR(VLOOKUP(AH$44,'SC 2019 Total'!$A:$AA,13,0),0)</f>
        <v>0</v>
      </c>
      <c r="AI66" s="184">
        <f>IFERROR(VLOOKUP(AI$44,'SC 2019 Total'!$A:$AA,13,0),0)</f>
        <v>0</v>
      </c>
      <c r="AJ66" s="184">
        <f>IFERROR(VLOOKUP(AJ$44,'SC 2019 Total'!$A:$AA,13,0),0)</f>
        <v>5766203.6700000009</v>
      </c>
      <c r="AK66" s="184">
        <f>IFERROR(VLOOKUP(AK$44,'SC 2019 Total'!$A:$AA,13,0),0)</f>
        <v>480</v>
      </c>
      <c r="AL66" s="184">
        <f>IFERROR(VLOOKUP(AL$44,'SC 2019 Total'!$A:$AA,13,0),0)</f>
        <v>158.5</v>
      </c>
      <c r="AM66" s="184">
        <f>IFERROR(VLOOKUP(AM$44,'SC 2019 Total'!$A:$AA,13,0),0)</f>
        <v>0</v>
      </c>
      <c r="AN66" s="184">
        <f>IFERROR(VLOOKUP(AN$44,'SC 2019 Total'!$A:$AA,13,0),0)</f>
        <v>0</v>
      </c>
      <c r="AO66" s="184">
        <f>IFERROR(VLOOKUP(AO$44,'SC 2019 Total'!$A:$AA,13,0),0)</f>
        <v>0</v>
      </c>
      <c r="AP66" s="184">
        <f>IFERROR(VLOOKUP(AP$44,'SC 2019 Total'!$A:$AA,13,0),0)</f>
        <v>0</v>
      </c>
      <c r="AQ66" s="184">
        <f>IFERROR(VLOOKUP(AQ$44,'SC 2019 Total'!$A:$AA,13,0),0)</f>
        <v>0</v>
      </c>
      <c r="AR66" s="184">
        <f>IFERROR(VLOOKUP(AR$44,'SC 2019 Total'!$A:$AA,13,0),0)</f>
        <v>0</v>
      </c>
      <c r="AS66" s="184">
        <f>IFERROR(VLOOKUP(AS$44,'SC 2019 Total'!$A:$AA,13,0),0)</f>
        <v>0</v>
      </c>
      <c r="AT66" s="184">
        <f>IFERROR(VLOOKUP(AT$44,'SC 2019 Total'!$A:$AA,13,0),0)</f>
        <v>0</v>
      </c>
      <c r="AU66" s="184">
        <f>IFERROR(VLOOKUP(AU$44,'SC 2019 Total'!$A:$AA,13,0),0)</f>
        <v>0</v>
      </c>
      <c r="AV66" s="184">
        <f>IFERROR(VLOOKUP(AV$44,'SC 2019 Total'!$A:$AA,13,0),0)</f>
        <v>749394.90649999992</v>
      </c>
      <c r="AW66" s="184">
        <f>IFERROR(VLOOKUP(AW$44,'SC 2019 Total'!$A:$AA,13,0),0)</f>
        <v>0</v>
      </c>
      <c r="AX66" s="184">
        <f>IFERROR(VLOOKUP(AX$44,'SC 2019 Total'!$A:$AA,13,0),0)</f>
        <v>61583.520959999987</v>
      </c>
      <c r="AY66" s="184">
        <f>IFERROR(VLOOKUP(AY$44,'SC 2019 Total'!$A:$AA,13,0),0)</f>
        <v>0</v>
      </c>
      <c r="AZ66" s="184">
        <f>IFERROR(VLOOKUP(AZ$44,'SC 2019 Total'!$A:$AA,13,0),0)</f>
        <v>546636.12999999989</v>
      </c>
      <c r="BA66" s="184">
        <f>IFERROR(VLOOKUP(BA$44,'SC 2019 Total'!$A:$AA,13,0),0)</f>
        <v>-38378.879999999997</v>
      </c>
      <c r="BB66" s="184">
        <f>IFERROR(VLOOKUP(BB$44,'SC 2019 Total'!$A:$AA,13,0),0)</f>
        <v>0</v>
      </c>
      <c r="BC66" s="184">
        <f>IFERROR(VLOOKUP(BC$44,'SC 2019 Total'!$A:$AA,13,0),0)</f>
        <v>0</v>
      </c>
      <c r="BD66" s="184">
        <f>IFERROR(VLOOKUP(BD$44,'SC 2019 Total'!$A:$AA,13,0),0)</f>
        <v>0</v>
      </c>
      <c r="BE66" s="184">
        <f>IFERROR(VLOOKUP(BE$44,'SC 2019 Total'!$A:$AA,13,0),0)</f>
        <v>3433611.0795200001</v>
      </c>
      <c r="BF66" s="184">
        <f>IFERROR(VLOOKUP(BF$44,'SC 2019 Total'!$A:$AA,13,0),0)</f>
        <v>134979.77999999997</v>
      </c>
      <c r="BG66" s="184">
        <f>IFERROR(VLOOKUP(BG$44,'SC 2019 Total'!$A:$AA,13,0),0)</f>
        <v>265110.72247000004</v>
      </c>
      <c r="BH66" s="184">
        <f>IFERROR(VLOOKUP(BH$44,'SC 2019 Total'!$A:$AA,13,0),0)</f>
        <v>1154955.0518</v>
      </c>
      <c r="BI66" s="184">
        <f>IFERROR(VLOOKUP(BI$44,'SC 2019 Total'!$A:$AA,13,0),0)</f>
        <v>562.94000000000005</v>
      </c>
      <c r="BJ66" s="184">
        <f>IFERROR(VLOOKUP(BJ$44,'SC 2019 Total'!$A:$AA,13,0),0)</f>
        <v>275755.05922999996</v>
      </c>
      <c r="BK66" s="184">
        <f>IFERROR(VLOOKUP(BK$44,'SC 2019 Total'!$A:$AA,13,0),0)</f>
        <v>1839605.3946385807</v>
      </c>
      <c r="BL66" s="184">
        <f>IFERROR(VLOOKUP(BL$44,'SC 2019 Total'!$A:$AA,13,0),0)</f>
        <v>2024281.6871799999</v>
      </c>
      <c r="BM66" s="184">
        <f>IFERROR(VLOOKUP(BM$44,'SC 2019 Total'!$A:$AA,13,0),0)</f>
        <v>0</v>
      </c>
      <c r="BN66" s="299">
        <f>IFERROR(VLOOKUP(BN$44,'SC 2019 Total'!$A:$AA,13,0),0)</f>
        <v>1994058.2788950552</v>
      </c>
      <c r="BO66" s="184">
        <f>IFERROR(VLOOKUP(BO$44,'SC 2019 Total'!$A:$AA,13,0),0)</f>
        <v>201000.09974000001</v>
      </c>
      <c r="BP66" s="299">
        <f>IFERROR(VLOOKUP(BP$44,'SC 2019 Total'!$A:$AA,13,0),0)</f>
        <v>1059258.2422199999</v>
      </c>
      <c r="BQ66" s="184">
        <f>IFERROR(VLOOKUP(BQ$44,'SC 2019 Total'!$A:$AA,13,0),0)</f>
        <v>0</v>
      </c>
      <c r="BR66" s="184">
        <f>IFERROR(VLOOKUP(BR$44,'SC 2019 Total'!$A:$AA,13,0),0)</f>
        <v>676284.91229000001</v>
      </c>
      <c r="BS66" s="184">
        <f>IFERROR(VLOOKUP(BS$44,'SC 2019 Total'!$A:$AA,13,0),0)</f>
        <v>55538.990009999987</v>
      </c>
      <c r="BT66" s="184">
        <f>IFERROR(VLOOKUP(BT$44,'SC 2019 Total'!$A:$AA,13,0),0)</f>
        <v>95089.526309999987</v>
      </c>
      <c r="BU66" s="184">
        <f>IFERROR(VLOOKUP(BU$44,'SC 2019 Total'!$A:$AA,13,0),0)</f>
        <v>33125.498690000008</v>
      </c>
      <c r="BV66" s="184">
        <f>IFERROR(VLOOKUP(BV$44,'SC 2019 Total'!$A:$AA,13,0),0)</f>
        <v>2539650.4506033165</v>
      </c>
      <c r="BW66" s="184">
        <f>IFERROR(VLOOKUP(BW$44,'SC 2019 Total'!$A:$AA,13,0),0)</f>
        <v>488070.43864214496</v>
      </c>
      <c r="BX66" s="184">
        <f>IFERROR(VLOOKUP(BX$44,'SC 2019 Total'!$A:$AA,13,0),0)</f>
        <v>2977816.2635309757</v>
      </c>
      <c r="BY66" s="184">
        <f>IFERROR(VLOOKUP(BY$44,'SC 2019 Total'!$A:$AA,13,0),0)</f>
        <v>93224.91124999999</v>
      </c>
      <c r="BZ66" s="184">
        <f>IFERROR(VLOOKUP(BZ$44,'SC 2019 Total'!$A:$AA,13,0),0)</f>
        <v>0</v>
      </c>
      <c r="CA66" s="184">
        <f>IFERROR(VLOOKUP(CA$44,'SC 2019 Total'!$A:$AA,13,0),0)</f>
        <v>293986.11911999999</v>
      </c>
      <c r="CB66" s="184">
        <f>IFERROR(VLOOKUP(CB$44,'SC 2019 Total'!$A:$AA,13,0),0)</f>
        <v>35563.925329999998</v>
      </c>
      <c r="CC66" s="184">
        <f>IFERROR(VLOOKUP(CC$44,'SC 2019 Total'!$A:$AA,13,0),0)+'SC 2019 Total'!M50</f>
        <v>8995429.5977274831</v>
      </c>
      <c r="CD66" s="248" t="s">
        <v>221</v>
      </c>
      <c r="CE66" s="195">
        <f t="shared" si="0"/>
        <v>41399849.563004553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118471</v>
      </c>
      <c r="D67" s="195">
        <f>ROUND(D51+D52,0)</f>
        <v>0</v>
      </c>
      <c r="E67" s="195">
        <f t="shared" ref="E67:BP67" si="3">ROUND(E51+E52,0)</f>
        <v>713950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2517533</v>
      </c>
      <c r="Q67" s="195">
        <f t="shared" si="3"/>
        <v>126946</v>
      </c>
      <c r="R67" s="195">
        <f t="shared" si="3"/>
        <v>0</v>
      </c>
      <c r="S67" s="195">
        <f t="shared" si="3"/>
        <v>128570</v>
      </c>
      <c r="T67" s="195">
        <f t="shared" si="3"/>
        <v>358</v>
      </c>
      <c r="U67" s="195">
        <f t="shared" si="3"/>
        <v>203587</v>
      </c>
      <c r="V67" s="195">
        <f t="shared" si="3"/>
        <v>0</v>
      </c>
      <c r="W67" s="195">
        <f t="shared" si="3"/>
        <v>0</v>
      </c>
      <c r="X67" s="195">
        <f t="shared" si="3"/>
        <v>54553</v>
      </c>
      <c r="Y67" s="195">
        <f t="shared" si="3"/>
        <v>486723</v>
      </c>
      <c r="Z67" s="195">
        <f t="shared" si="3"/>
        <v>0</v>
      </c>
      <c r="AA67" s="195">
        <f t="shared" si="3"/>
        <v>10307</v>
      </c>
      <c r="AB67" s="195">
        <f t="shared" si="3"/>
        <v>171446</v>
      </c>
      <c r="AC67" s="195">
        <f t="shared" si="3"/>
        <v>36547</v>
      </c>
      <c r="AD67" s="195">
        <f t="shared" si="3"/>
        <v>0</v>
      </c>
      <c r="AE67" s="195">
        <f t="shared" si="3"/>
        <v>123862</v>
      </c>
      <c r="AF67" s="195">
        <f t="shared" si="3"/>
        <v>0</v>
      </c>
      <c r="AG67" s="195">
        <f t="shared" si="3"/>
        <v>289955</v>
      </c>
      <c r="AH67" s="195">
        <f t="shared" si="3"/>
        <v>0</v>
      </c>
      <c r="AI67" s="195">
        <f t="shared" si="3"/>
        <v>0</v>
      </c>
      <c r="AJ67" s="195">
        <f t="shared" si="3"/>
        <v>1481672</v>
      </c>
      <c r="AK67" s="195">
        <f t="shared" si="3"/>
        <v>12447</v>
      </c>
      <c r="AL67" s="195">
        <f t="shared" si="3"/>
        <v>6224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44940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191653</v>
      </c>
      <c r="BA67" s="195">
        <f>ROUND(BA51+BA52,0)</f>
        <v>8308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309808</v>
      </c>
      <c r="BF67" s="195">
        <f t="shared" si="3"/>
        <v>37268</v>
      </c>
      <c r="BG67" s="195">
        <f t="shared" si="3"/>
        <v>8144</v>
      </c>
      <c r="BH67" s="195">
        <f t="shared" si="3"/>
        <v>0</v>
      </c>
      <c r="BI67" s="195">
        <f t="shared" si="3"/>
        <v>4879</v>
      </c>
      <c r="BJ67" s="195">
        <f t="shared" si="3"/>
        <v>0</v>
      </c>
      <c r="BK67" s="195">
        <f t="shared" si="3"/>
        <v>0</v>
      </c>
      <c r="BL67" s="195">
        <f t="shared" si="3"/>
        <v>38757</v>
      </c>
      <c r="BM67" s="195">
        <f t="shared" si="3"/>
        <v>0</v>
      </c>
      <c r="BN67" s="195">
        <f t="shared" si="3"/>
        <v>406573</v>
      </c>
      <c r="BO67" s="195">
        <f t="shared" si="3"/>
        <v>2181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20887</v>
      </c>
      <c r="BS67" s="195">
        <f t="shared" si="4"/>
        <v>18361</v>
      </c>
      <c r="BT67" s="195">
        <f t="shared" si="4"/>
        <v>4872</v>
      </c>
      <c r="BU67" s="195">
        <f t="shared" si="4"/>
        <v>0</v>
      </c>
      <c r="BV67" s="195">
        <f t="shared" si="4"/>
        <v>1212</v>
      </c>
      <c r="BW67" s="195">
        <f t="shared" si="4"/>
        <v>0</v>
      </c>
      <c r="BX67" s="195">
        <f t="shared" si="4"/>
        <v>4399</v>
      </c>
      <c r="BY67" s="195">
        <f t="shared" si="4"/>
        <v>6853</v>
      </c>
      <c r="BZ67" s="195">
        <f t="shared" si="4"/>
        <v>0</v>
      </c>
      <c r="CA67" s="195">
        <f t="shared" si="4"/>
        <v>15616</v>
      </c>
      <c r="CB67" s="195">
        <f t="shared" si="4"/>
        <v>0</v>
      </c>
      <c r="CC67" s="195">
        <f t="shared" si="4"/>
        <v>8</v>
      </c>
      <c r="CD67" s="248" t="s">
        <v>221</v>
      </c>
      <c r="CE67" s="195">
        <f t="shared" si="0"/>
        <v>7607870</v>
      </c>
      <c r="CF67" s="251"/>
    </row>
    <row r="68" spans="1:84" ht="12.6" customHeight="1" x14ac:dyDescent="0.25">
      <c r="A68" s="171" t="s">
        <v>240</v>
      </c>
      <c r="B68" s="175"/>
      <c r="C68" s="184">
        <f>IFERROR(VLOOKUP(C$44,'SC 2019 Total'!$A:$Q,17,0),0)</f>
        <v>3471.74</v>
      </c>
      <c r="D68" s="184">
        <f>IFERROR(VLOOKUP(D$44,'SC 2019 Total'!$A:$Q,17,0),0)</f>
        <v>0</v>
      </c>
      <c r="E68" s="184">
        <f>IFERROR(VLOOKUP(E$44,'SC 2019 Total'!$A:$Q,17,0),0)</f>
        <v>-2747.6400000000003</v>
      </c>
      <c r="F68" s="184">
        <f>IFERROR(VLOOKUP(F$44,'SC 2019 Total'!$A:$Q,17,0),0)</f>
        <v>0</v>
      </c>
      <c r="G68" s="184">
        <f>IFERROR(VLOOKUP(G$44,'SC 2019 Total'!$A:$Q,17,0),0)</f>
        <v>0</v>
      </c>
      <c r="H68" s="184">
        <f>IFERROR(VLOOKUP(H$44,'SC 2019 Total'!$A:$Q,17,0),0)</f>
        <v>0</v>
      </c>
      <c r="I68" s="184">
        <f>IFERROR(VLOOKUP(I$44,'SC 2019 Total'!$A:$Q,17,0),0)</f>
        <v>0</v>
      </c>
      <c r="J68" s="184">
        <f>IFERROR(VLOOKUP(J$44,'SC 2019 Total'!$A:$Q,17,0),0)</f>
        <v>0</v>
      </c>
      <c r="K68" s="184">
        <f>IFERROR(VLOOKUP(K$44,'SC 2019 Total'!$A:$Q,17,0),0)</f>
        <v>0</v>
      </c>
      <c r="L68" s="184">
        <f>IFERROR(VLOOKUP(L$44,'SC 2019 Total'!$A:$Q,17,0),0)</f>
        <v>0</v>
      </c>
      <c r="M68" s="184">
        <f>IFERROR(VLOOKUP(M$44,'SC 2019 Total'!$A:$Q,17,0),0)</f>
        <v>0</v>
      </c>
      <c r="N68" s="184">
        <f>IFERROR(VLOOKUP(N$44,'SC 2019 Total'!$A:$Q,17,0),0)</f>
        <v>-825.34</v>
      </c>
      <c r="O68" s="184">
        <f>IFERROR(VLOOKUP(O$44,'SC 2019 Total'!$A:$Q,17,0),0)</f>
        <v>0</v>
      </c>
      <c r="P68" s="184">
        <f>IFERROR(VLOOKUP(P$44,'SC 2019 Total'!$A:$Q,17,0),0)</f>
        <v>119150.59</v>
      </c>
      <c r="Q68" s="184">
        <f>IFERROR(VLOOKUP(Q$44,'SC 2019 Total'!$A:$Q,17,0),0)</f>
        <v>1325.25</v>
      </c>
      <c r="R68" s="184">
        <f>IFERROR(VLOOKUP(R$44,'SC 2019 Total'!$A:$Q,17,0),0)</f>
        <v>0</v>
      </c>
      <c r="S68" s="184">
        <f>IFERROR(VLOOKUP(S$44,'SC 2019 Total'!$A:$Q,17,0),0)</f>
        <v>29579.780000000002</v>
      </c>
      <c r="T68" s="184">
        <f>IFERROR(VLOOKUP(T$44,'SC 2019 Total'!$A:$Q,17,0),0)</f>
        <v>0</v>
      </c>
      <c r="U68" s="184">
        <f>IFERROR(VLOOKUP(U$44,'SC 2019 Total'!$A:$Q,17,0),0)</f>
        <v>159599.22999999998</v>
      </c>
      <c r="V68" s="184">
        <f>IFERROR(VLOOKUP(V$44,'SC 2019 Total'!$A:$Q,17,0),0)</f>
        <v>0</v>
      </c>
      <c r="W68" s="184">
        <f>IFERROR(VLOOKUP(W$44,'SC 2019 Total'!$A:$Q,17,0),0)</f>
        <v>0</v>
      </c>
      <c r="X68" s="184">
        <f>IFERROR(VLOOKUP(X$44,'SC 2019 Total'!$A:$Q,17,0),0)</f>
        <v>29853.95</v>
      </c>
      <c r="Y68" s="184">
        <f>IFERROR(VLOOKUP(Y$44,'SC 2019 Total'!$A:$Q,17,0),0)</f>
        <v>318259.15000000002</v>
      </c>
      <c r="Z68" s="184">
        <f>IFERROR(VLOOKUP(Z$44,'SC 2019 Total'!$A:$Q,17,0),0)</f>
        <v>0</v>
      </c>
      <c r="AA68" s="184">
        <f>IFERROR(VLOOKUP(AA$44,'SC 2019 Total'!$A:$Q,17,0),0)</f>
        <v>0</v>
      </c>
      <c r="AB68" s="184">
        <f>IFERROR(VLOOKUP(AB$44,'SC 2019 Total'!$A:$Q,17,0),0)</f>
        <v>67611.39</v>
      </c>
      <c r="AC68" s="184">
        <f>IFERROR(VLOOKUP(AC$44,'SC 2019 Total'!$A:$Q,17,0),0)</f>
        <v>-1175.3</v>
      </c>
      <c r="AD68" s="184">
        <f>IFERROR(VLOOKUP(AD$44,'SC 2019 Total'!$A:$Q,17,0),0)</f>
        <v>0</v>
      </c>
      <c r="AE68" s="184">
        <f>IFERROR(VLOOKUP(AE$44,'SC 2019 Total'!$A:$Q,17,0),0)</f>
        <v>239547.89</v>
      </c>
      <c r="AF68" s="184">
        <f>IFERROR(VLOOKUP(AF$44,'SC 2019 Total'!$A:$Q,17,0),0)</f>
        <v>0</v>
      </c>
      <c r="AG68" s="184">
        <f>IFERROR(VLOOKUP(AG$44,'SC 2019 Total'!$A:$Q,17,0),0)</f>
        <v>11015.49</v>
      </c>
      <c r="AH68" s="184">
        <f>IFERROR(VLOOKUP(AH$44,'SC 2019 Total'!$A:$Q,17,0),0)</f>
        <v>0</v>
      </c>
      <c r="AI68" s="184">
        <f>IFERROR(VLOOKUP(AI$44,'SC 2019 Total'!$A:$Q,17,0),0)</f>
        <v>0</v>
      </c>
      <c r="AJ68" s="184">
        <f>IFERROR(VLOOKUP(AJ$44,'SC 2019 Total'!$A:$Q,17,0),0)</f>
        <v>2371737.1100000003</v>
      </c>
      <c r="AK68" s="184">
        <f>IFERROR(VLOOKUP(AK$44,'SC 2019 Total'!$A:$Q,17,0),0)</f>
        <v>0</v>
      </c>
      <c r="AL68" s="184">
        <f>IFERROR(VLOOKUP(AL$44,'SC 2019 Total'!$A:$Q,17,0),0)</f>
        <v>0</v>
      </c>
      <c r="AM68" s="184">
        <f>IFERROR(VLOOKUP(AM$44,'SC 2019 Total'!$A:$Q,17,0),0)</f>
        <v>0</v>
      </c>
      <c r="AN68" s="184">
        <f>IFERROR(VLOOKUP(AN$44,'SC 2019 Total'!$A:$Q,17,0),0)</f>
        <v>0</v>
      </c>
      <c r="AO68" s="184">
        <f>IFERROR(VLOOKUP(AO$44,'SC 2019 Total'!$A:$Q,17,0),0)</f>
        <v>0</v>
      </c>
      <c r="AP68" s="184">
        <f>IFERROR(VLOOKUP(AP$44,'SC 2019 Total'!$A:$Q,17,0),0)</f>
        <v>0</v>
      </c>
      <c r="AQ68" s="184">
        <f>IFERROR(VLOOKUP(AQ$44,'SC 2019 Total'!$A:$Q,17,0),0)</f>
        <v>0</v>
      </c>
      <c r="AR68" s="184">
        <f>IFERROR(VLOOKUP(AR$44,'SC 2019 Total'!$A:$Q,17,0),0)</f>
        <v>0</v>
      </c>
      <c r="AS68" s="184">
        <f>IFERROR(VLOOKUP(AS$44,'SC 2019 Total'!$A:$Q,17,0),0)</f>
        <v>0</v>
      </c>
      <c r="AT68" s="184">
        <f>IFERROR(VLOOKUP(AT$44,'SC 2019 Total'!$A:$Q,17,0),0)</f>
        <v>0</v>
      </c>
      <c r="AU68" s="184">
        <f>IFERROR(VLOOKUP(AU$44,'SC 2019 Total'!$A:$Q,17,0),0)</f>
        <v>0</v>
      </c>
      <c r="AV68" s="184">
        <f>IFERROR(VLOOKUP(AV$44,'SC 2019 Total'!$A:$Q,17,0),0)</f>
        <v>281402.95999999996</v>
      </c>
      <c r="AW68" s="184">
        <f>IFERROR(VLOOKUP(AW$44,'SC 2019 Total'!$A:$Q,17,0),0)</f>
        <v>0</v>
      </c>
      <c r="AX68" s="184">
        <f>IFERROR(VLOOKUP(AX$44,'SC 2019 Total'!$A:$Q,17,0),0)</f>
        <v>0</v>
      </c>
      <c r="AY68" s="184">
        <f>IFERROR(VLOOKUP(AY$44,'SC 2019 Total'!$A:$Q,17,0),0)</f>
        <v>0</v>
      </c>
      <c r="AZ68" s="184">
        <f>IFERROR(VLOOKUP(AZ$44,'SC 2019 Total'!$A:$Q,17,0),0)</f>
        <v>7167.1400000000012</v>
      </c>
      <c r="BA68" s="184">
        <f>IFERROR(VLOOKUP(BA$44,'SC 2019 Total'!$A:$Q,17,0),0)</f>
        <v>0</v>
      </c>
      <c r="BB68" s="184">
        <f>IFERROR(VLOOKUP(BB$44,'SC 2019 Total'!$A:$Q,17,0),0)</f>
        <v>0</v>
      </c>
      <c r="BC68" s="184">
        <f>IFERROR(VLOOKUP(BC$44,'SC 2019 Total'!$A:$Q,17,0),0)</f>
        <v>0</v>
      </c>
      <c r="BD68" s="184">
        <f>IFERROR(VLOOKUP(BD$44,'SC 2019 Total'!$A:$Q,17,0),0)</f>
        <v>0</v>
      </c>
      <c r="BE68" s="184">
        <f>IFERROR(VLOOKUP(BE$44,'SC 2019 Total'!$A:$Q,17,0),0)</f>
        <v>2032.11</v>
      </c>
      <c r="BF68" s="184">
        <f>IFERROR(VLOOKUP(BF$44,'SC 2019 Total'!$A:$Q,17,0),0)</f>
        <v>613.97</v>
      </c>
      <c r="BG68" s="184">
        <f>IFERROR(VLOOKUP(BG$44,'SC 2019 Total'!$A:$Q,17,0),0)</f>
        <v>0</v>
      </c>
      <c r="BH68" s="184">
        <f>IFERROR(VLOOKUP(BH$44,'SC 2019 Total'!$A:$Q,17,0),0)</f>
        <v>0</v>
      </c>
      <c r="BI68" s="184">
        <f>IFERROR(VLOOKUP(BI$44,'SC 2019 Total'!$A:$Q,17,0),0)</f>
        <v>573.97</v>
      </c>
      <c r="BJ68" s="184">
        <f>IFERROR(VLOOKUP(BJ$44,'SC 2019 Total'!$A:$Q,17,0),0)</f>
        <v>0</v>
      </c>
      <c r="BK68" s="184">
        <f>IFERROR(VLOOKUP(BK$44,'SC 2019 Total'!$A:$Q,17,0),0)</f>
        <v>0</v>
      </c>
      <c r="BL68" s="184">
        <f>IFERROR(VLOOKUP(BL$44,'SC 2019 Total'!$A:$Q,17,0),0)</f>
        <v>6292.57</v>
      </c>
      <c r="BM68" s="184">
        <f>IFERROR(VLOOKUP(BM$44,'SC 2019 Total'!$A:$Q,17,0),0)</f>
        <v>0</v>
      </c>
      <c r="BN68" s="184">
        <f>IFERROR(VLOOKUP(BN$44,'SC 2019 Total'!$A:$Q,17,0),0)+402815.79</f>
        <v>574326.39999999991</v>
      </c>
      <c r="BO68" s="184">
        <f>IFERROR(VLOOKUP(BO$44,'SC 2019 Total'!$A:$Q,17,0),0)</f>
        <v>0</v>
      </c>
      <c r="BP68" s="184">
        <f>IFERROR(VLOOKUP(BP$44,'SC 2019 Total'!$A:$Q,17,0),0)</f>
        <v>0</v>
      </c>
      <c r="BQ68" s="184">
        <f>IFERROR(VLOOKUP(BQ$44,'SC 2019 Total'!$A:$Q,17,0),0)</f>
        <v>0</v>
      </c>
      <c r="BR68" s="184">
        <f>IFERROR(VLOOKUP(BR$44,'SC 2019 Total'!$A:$Q,17,0),0)</f>
        <v>0</v>
      </c>
      <c r="BS68" s="184">
        <f>IFERROR(VLOOKUP(BS$44,'SC 2019 Total'!$A:$Q,17,0),0)</f>
        <v>0</v>
      </c>
      <c r="BT68" s="184">
        <f>IFERROR(VLOOKUP(BT$44,'SC 2019 Total'!$A:$Q,17,0),0)</f>
        <v>0</v>
      </c>
      <c r="BU68" s="184">
        <f>IFERROR(VLOOKUP(BU$44,'SC 2019 Total'!$A:$Q,17,0),0)</f>
        <v>0</v>
      </c>
      <c r="BV68" s="184">
        <f>IFERROR(VLOOKUP(BV$44,'SC 2019 Total'!$A:$Q,17,0),0)</f>
        <v>0</v>
      </c>
      <c r="BW68" s="184">
        <f>IFERROR(VLOOKUP(BW$44,'SC 2019 Total'!$A:$Q,17,0),0)</f>
        <v>0</v>
      </c>
      <c r="BX68" s="184">
        <f>IFERROR(VLOOKUP(BX$44,'SC 2019 Total'!$A:$Q,17,0),0)</f>
        <v>0</v>
      </c>
      <c r="BY68" s="184">
        <f>IFERROR(VLOOKUP(BY$44,'SC 2019 Total'!$A:$Q,17,0),0)</f>
        <v>29541.299999999996</v>
      </c>
      <c r="BZ68" s="184">
        <f>IFERROR(VLOOKUP(BZ$44,'SC 2019 Total'!$A:$Q,17,0),0)</f>
        <v>0</v>
      </c>
      <c r="CA68" s="184">
        <f>IFERROR(VLOOKUP(CA$44,'SC 2019 Total'!$A:$Q,17,0),0)</f>
        <v>0</v>
      </c>
      <c r="CB68" s="184">
        <f>IFERROR(VLOOKUP(CB$44,'SC 2019 Total'!$A:$Q,17,0),0)</f>
        <v>0</v>
      </c>
      <c r="CC68" s="184">
        <f>IFERROR(VLOOKUP(CC$44,'SC 2019 Total'!$A:$Q,17,0),0)</f>
        <v>0</v>
      </c>
      <c r="CD68" s="248" t="s">
        <v>221</v>
      </c>
      <c r="CE68" s="195">
        <f t="shared" si="0"/>
        <v>4248353.71</v>
      </c>
      <c r="CF68" s="251"/>
    </row>
    <row r="69" spans="1:84" ht="12.6" customHeight="1" x14ac:dyDescent="0.25">
      <c r="A69" s="171" t="s">
        <v>241</v>
      </c>
      <c r="B69" s="175"/>
      <c r="C69" s="184">
        <f>IFERROR(VLOOKUP(C$44,'SC 2019 Total'!$A:$Z,26,0),0)</f>
        <v>23599.9</v>
      </c>
      <c r="D69" s="184">
        <f>IFERROR(VLOOKUP(D$44,'SC 2019 Total'!$A:$Z,26,0),0)</f>
        <v>0</v>
      </c>
      <c r="E69" s="184">
        <f>IFERROR(VLOOKUP(E$44,'SC 2019 Total'!$A:$Z,26,0),0)</f>
        <v>36273.990000000005</v>
      </c>
      <c r="F69" s="184">
        <f>IFERROR(VLOOKUP(F$44,'SC 2019 Total'!$A:$Z,26,0),0)</f>
        <v>0</v>
      </c>
      <c r="G69" s="184">
        <f>IFERROR(VLOOKUP(G$44,'SC 2019 Total'!$A:$Z,26,0),0)</f>
        <v>0</v>
      </c>
      <c r="H69" s="184">
        <f>IFERROR(VLOOKUP(H$44,'SC 2019 Total'!$A:$Z,26,0),0)</f>
        <v>0</v>
      </c>
      <c r="I69" s="184">
        <f>IFERROR(VLOOKUP(I$44,'SC 2019 Total'!$A:$Z,26,0),0)</f>
        <v>0</v>
      </c>
      <c r="J69" s="184">
        <f>IFERROR(VLOOKUP(J$44,'SC 2019 Total'!$A:$Z,26,0),0)</f>
        <v>0</v>
      </c>
      <c r="K69" s="184">
        <f>IFERROR(VLOOKUP(K$44,'SC 2019 Total'!$A:$Z,26,0),0)</f>
        <v>0</v>
      </c>
      <c r="L69" s="184">
        <f>IFERROR(VLOOKUP(L$44,'SC 2019 Total'!$A:$Z,26,0),0)</f>
        <v>0</v>
      </c>
      <c r="M69" s="184">
        <f>IFERROR(VLOOKUP(M$44,'SC 2019 Total'!$A:$Z,26,0),0)</f>
        <v>0</v>
      </c>
      <c r="N69" s="184">
        <f>IFERROR(VLOOKUP(N$44,'SC 2019 Total'!$A:$Z,26,0),0)</f>
        <v>0</v>
      </c>
      <c r="O69" s="184">
        <f>IFERROR(VLOOKUP(O$44,'SC 2019 Total'!$A:$Z,26,0),0)</f>
        <v>0</v>
      </c>
      <c r="P69" s="184">
        <f>IFERROR(VLOOKUP(P$44,'SC 2019 Total'!$A:$Z,26,0),0)</f>
        <v>36893.790000000008</v>
      </c>
      <c r="Q69" s="184">
        <f>IFERROR(VLOOKUP(Q$44,'SC 2019 Total'!$A:$Z,26,0),0)</f>
        <v>4237.3500000000004</v>
      </c>
      <c r="R69" s="184">
        <f>IFERROR(VLOOKUP(R$44,'SC 2019 Total'!$A:$Z,26,0),0)</f>
        <v>0</v>
      </c>
      <c r="S69" s="184">
        <f>IFERROR(VLOOKUP(S$44,'SC 2019 Total'!$A:$Z,26,0),0)</f>
        <v>16387.060000000001</v>
      </c>
      <c r="T69" s="184">
        <f>IFERROR(VLOOKUP(T$44,'SC 2019 Total'!$A:$Z,26,0),0)</f>
        <v>779.55</v>
      </c>
      <c r="U69" s="184">
        <f>IFERROR(VLOOKUP(U$44,'SC 2019 Total'!$A:$Z,26,0),0)</f>
        <v>44010.99</v>
      </c>
      <c r="V69" s="184">
        <f>IFERROR(VLOOKUP(V$44,'SC 2019 Total'!$A:$Z,26,0),0)</f>
        <v>0</v>
      </c>
      <c r="W69" s="184">
        <f>IFERROR(VLOOKUP(W$44,'SC 2019 Total'!$A:$Z,26,0),0)</f>
        <v>0</v>
      </c>
      <c r="X69" s="184">
        <f>IFERROR(VLOOKUP(X$44,'SC 2019 Total'!$A:$Z,26,0),0)</f>
        <v>189.56</v>
      </c>
      <c r="Y69" s="184">
        <f>IFERROR(VLOOKUP(Y$44,'SC 2019 Total'!$A:$Z,26,0),0)</f>
        <v>5335.8600000000006</v>
      </c>
      <c r="Z69" s="184">
        <f>IFERROR(VLOOKUP(Z$44,'SC 2019 Total'!$A:$Z,26,0),0)</f>
        <v>0</v>
      </c>
      <c r="AA69" s="184">
        <f>IFERROR(VLOOKUP(AA$44,'SC 2019 Total'!$A:$Z,26,0),0)</f>
        <v>0</v>
      </c>
      <c r="AB69" s="184">
        <f>IFERROR(VLOOKUP(AB$44,'SC 2019 Total'!$A:$Z,26,0),0)</f>
        <v>1020340.6100000002</v>
      </c>
      <c r="AC69" s="184">
        <f>IFERROR(VLOOKUP(AC$44,'SC 2019 Total'!$A:$Z,26,0),0)</f>
        <v>3538.9199999999996</v>
      </c>
      <c r="AD69" s="184">
        <f>IFERROR(VLOOKUP(AD$44,'SC 2019 Total'!$A:$Z,26,0),0)</f>
        <v>0</v>
      </c>
      <c r="AE69" s="184">
        <f>IFERROR(VLOOKUP(AE$44,'SC 2019 Total'!$A:$Z,26,0),0)</f>
        <v>4702.7299999999996</v>
      </c>
      <c r="AF69" s="184">
        <f>IFERROR(VLOOKUP(AF$44,'SC 2019 Total'!$A:$Z,26,0),0)</f>
        <v>0</v>
      </c>
      <c r="AG69" s="184">
        <f>IFERROR(VLOOKUP(AG$44,'SC 2019 Total'!$A:$Z,26,0),0)</f>
        <v>44341.110000000008</v>
      </c>
      <c r="AH69" s="184">
        <f>IFERROR(VLOOKUP(AH$44,'SC 2019 Total'!$A:$Z,26,0),0)</f>
        <v>0</v>
      </c>
      <c r="AI69" s="184">
        <f>IFERROR(VLOOKUP(AI$44,'SC 2019 Total'!$A:$Z,26,0),0)</f>
        <v>0</v>
      </c>
      <c r="AJ69" s="184">
        <f>IFERROR(VLOOKUP(AJ$44,'SC 2019 Total'!$A:$Z,26,0),0)</f>
        <v>4391.29</v>
      </c>
      <c r="AK69" s="184">
        <f>IFERROR(VLOOKUP(AK$44,'SC 2019 Total'!$A:$Z,26,0),0)</f>
        <v>1090.9399999999998</v>
      </c>
      <c r="AL69" s="184">
        <f>IFERROR(VLOOKUP(AL$44,'SC 2019 Total'!$A:$Z,26,0),0)</f>
        <v>36</v>
      </c>
      <c r="AM69" s="184">
        <f>IFERROR(VLOOKUP(AM$44,'SC 2019 Total'!$A:$Z,26,0),0)</f>
        <v>0</v>
      </c>
      <c r="AN69" s="184">
        <f>IFERROR(VLOOKUP(AN$44,'SC 2019 Total'!$A:$Z,26,0),0)</f>
        <v>0</v>
      </c>
      <c r="AO69" s="184">
        <f>IFERROR(VLOOKUP(AO$44,'SC 2019 Total'!$A:$Z,26,0),0)</f>
        <v>0</v>
      </c>
      <c r="AP69" s="184">
        <f>IFERROR(VLOOKUP(AP$44,'SC 2019 Total'!$A:$Z,26,0),0)</f>
        <v>0</v>
      </c>
      <c r="AQ69" s="184">
        <f>IFERROR(VLOOKUP(AQ$44,'SC 2019 Total'!$A:$Z,26,0),0)</f>
        <v>0</v>
      </c>
      <c r="AR69" s="184">
        <f>IFERROR(VLOOKUP(AR$44,'SC 2019 Total'!$A:$Z,26,0),0)</f>
        <v>0</v>
      </c>
      <c r="AS69" s="184">
        <f>IFERROR(VLOOKUP(AS$44,'SC 2019 Total'!$A:$Z,26,0),0)</f>
        <v>0</v>
      </c>
      <c r="AT69" s="184">
        <f>IFERROR(VLOOKUP(AT$44,'SC 2019 Total'!$A:$Z,26,0),0)</f>
        <v>0</v>
      </c>
      <c r="AU69" s="184">
        <f>IFERROR(VLOOKUP(AU$44,'SC 2019 Total'!$A:$Z,26,0),0)</f>
        <v>0</v>
      </c>
      <c r="AV69" s="184">
        <f>IFERROR(VLOOKUP(AV$44,'SC 2019 Total'!$A:$Z,26,0),0)</f>
        <v>5685.94</v>
      </c>
      <c r="AW69" s="184">
        <f>IFERROR(VLOOKUP(AW$44,'SC 2019 Total'!$A:$Z,26,0),0)</f>
        <v>0</v>
      </c>
      <c r="AX69" s="184">
        <f>IFERROR(VLOOKUP(AX$44,'SC 2019 Total'!$A:$Z,26,0),0)</f>
        <v>0</v>
      </c>
      <c r="AY69" s="184">
        <f>IFERROR(VLOOKUP(AY$44,'SC 2019 Total'!$A:$Z,26,0),0)</f>
        <v>0</v>
      </c>
      <c r="AZ69" s="184">
        <f>IFERROR(VLOOKUP(AZ$44,'SC 2019 Total'!$A:$Z,26,0),0)</f>
        <v>13088.89</v>
      </c>
      <c r="BA69" s="184">
        <f>IFERROR(VLOOKUP(BA$44,'SC 2019 Total'!$A:$Z,26,0),0)</f>
        <v>0</v>
      </c>
      <c r="BB69" s="184">
        <f>IFERROR(VLOOKUP(BB$44,'SC 2019 Total'!$A:$Z,26,0),0)</f>
        <v>0</v>
      </c>
      <c r="BC69" s="184">
        <f>IFERROR(VLOOKUP(BC$44,'SC 2019 Total'!$A:$Z,26,0),0)</f>
        <v>0</v>
      </c>
      <c r="BD69" s="184">
        <f>IFERROR(VLOOKUP(BD$44,'SC 2019 Total'!$A:$Z,26,0),0)</f>
        <v>0</v>
      </c>
      <c r="BE69" s="184">
        <f>IFERROR(VLOOKUP(BE$44,'SC 2019 Total'!$A:$Z,26,0),0)</f>
        <v>7801.6</v>
      </c>
      <c r="BF69" s="184">
        <f>IFERROR(VLOOKUP(BF$44,'SC 2019 Total'!$A:$Z,26,0),0)</f>
        <v>1569.22</v>
      </c>
      <c r="BG69" s="184">
        <f>IFERROR(VLOOKUP(BG$44,'SC 2019 Total'!$A:$Z,26,0),0)</f>
        <v>0</v>
      </c>
      <c r="BH69" s="184">
        <f>IFERROR(VLOOKUP(BH$44,'SC 2019 Total'!$A:$Z,26,0),0)</f>
        <v>0</v>
      </c>
      <c r="BI69" s="184">
        <f>IFERROR(VLOOKUP(BI$44,'SC 2019 Total'!$A:$Z,26,0),0)</f>
        <v>-4484.0599999999995</v>
      </c>
      <c r="BJ69" s="184">
        <f>IFERROR(VLOOKUP(BJ$44,'SC 2019 Total'!$A:$Z,26,0),0)</f>
        <v>0</v>
      </c>
      <c r="BK69" s="184">
        <f>IFERROR(VLOOKUP(BK$44,'SC 2019 Total'!$A:$Z,26,0),0)</f>
        <v>0</v>
      </c>
      <c r="BL69" s="184">
        <f>IFERROR(VLOOKUP(BL$44,'SC 2019 Total'!$A:$Z,26,0),0)</f>
        <v>699.68000000000006</v>
      </c>
      <c r="BM69" s="184">
        <f>IFERROR(VLOOKUP(BM$44,'SC 2019 Total'!$A:$Z,26,0),0)</f>
        <v>0</v>
      </c>
      <c r="BN69" s="184">
        <f>IFERROR(VLOOKUP(BN$44,'SC 2019 Total'!$A:$Z,26,0),0)+1432479.52</f>
        <v>1527567.03</v>
      </c>
      <c r="BO69" s="184">
        <f>IFERROR(VLOOKUP(BO$44,'SC 2019 Total'!$A:$Z,26,0),0)</f>
        <v>0</v>
      </c>
      <c r="BP69" s="184">
        <f>IFERROR(VLOOKUP(BP$44,'SC 2019 Total'!$A:$Z,26,0),0)</f>
        <v>0</v>
      </c>
      <c r="BQ69" s="184">
        <f>IFERROR(VLOOKUP(BQ$44,'SC 2019 Total'!$A:$Z,26,0),0)</f>
        <v>0</v>
      </c>
      <c r="BR69" s="184">
        <f>IFERROR(VLOOKUP(BR$44,'SC 2019 Total'!$A:$Z,26,0),0)</f>
        <v>0</v>
      </c>
      <c r="BS69" s="184">
        <f>IFERROR(VLOOKUP(BS$44,'SC 2019 Total'!$A:$Z,26,0),0)</f>
        <v>0</v>
      </c>
      <c r="BT69" s="184">
        <f>IFERROR(VLOOKUP(BT$44,'SC 2019 Total'!$A:$Z,26,0),0)</f>
        <v>0</v>
      </c>
      <c r="BU69" s="184">
        <f>IFERROR(VLOOKUP(BU$44,'SC 2019 Total'!$A:$Z,26,0),0)</f>
        <v>0</v>
      </c>
      <c r="BV69" s="184">
        <f>IFERROR(VLOOKUP(BV$44,'SC 2019 Total'!$A:$Z,26,0),0)</f>
        <v>0</v>
      </c>
      <c r="BW69" s="184">
        <f>IFERROR(VLOOKUP(BW$44,'SC 2019 Total'!$A:$Z,26,0),0)</f>
        <v>0</v>
      </c>
      <c r="BX69" s="184">
        <f>IFERROR(VLOOKUP(BX$44,'SC 2019 Total'!$A:$Z,26,0),0)</f>
        <v>0</v>
      </c>
      <c r="BY69" s="184">
        <f>IFERROR(VLOOKUP(BY$44,'SC 2019 Total'!$A:$Z,26,0),0)</f>
        <v>39325.070000000007</v>
      </c>
      <c r="BZ69" s="184">
        <f>IFERROR(VLOOKUP(BZ$44,'SC 2019 Total'!$A:$Z,26,0),0)</f>
        <v>0</v>
      </c>
      <c r="CA69" s="184">
        <f>IFERROR(VLOOKUP(CA$44,'SC 2019 Total'!$A:$Z,26,0),0)</f>
        <v>754.76</v>
      </c>
      <c r="CB69" s="184">
        <f>IFERROR(VLOOKUP(CB$44,'SC 2019 Total'!$A:$Z,26,0),0)</f>
        <v>0</v>
      </c>
      <c r="CC69" s="184">
        <f>IFERROR(VLOOKUP(CC$44,'SC 2019 Total'!$A:$Z,26,0),0)</f>
        <v>0</v>
      </c>
      <c r="CD69" s="184">
        <v>7750168.7599999998</v>
      </c>
      <c r="CE69" s="195">
        <f t="shared" si="0"/>
        <v>10588326.539999999</v>
      </c>
      <c r="CF69" s="251"/>
    </row>
    <row r="70" spans="1:84" ht="12.6" customHeight="1" x14ac:dyDescent="0.25">
      <c r="A70" s="171" t="s">
        <v>242</v>
      </c>
      <c r="B70" s="175"/>
      <c r="C70" s="184">
        <f>IFERROR(VLOOKUP(C$44,'SC 2019 Total'!$A:$H,8,0),0)</f>
        <v>12350</v>
      </c>
      <c r="D70" s="184">
        <f>IFERROR(VLOOKUP(D$44,'SC 2019 Total'!$A:$H,8,0),0)</f>
        <v>0</v>
      </c>
      <c r="E70" s="184">
        <f>IFERROR(VLOOKUP(E$44,'SC 2019 Total'!$A:$H,8,0),0)</f>
        <v>3000</v>
      </c>
      <c r="F70" s="184">
        <f>IFERROR(VLOOKUP(F$44,'SC 2019 Total'!$A:$H,8,0),0)</f>
        <v>0</v>
      </c>
      <c r="G70" s="184">
        <f>IFERROR(VLOOKUP(G$44,'SC 2019 Total'!$A:$H,8,0),0)</f>
        <v>0</v>
      </c>
      <c r="H70" s="184">
        <f>IFERROR(VLOOKUP(H$44,'SC 2019 Total'!$A:$H,8,0),0)</f>
        <v>0</v>
      </c>
      <c r="I70" s="184">
        <f>IFERROR(VLOOKUP(I$44,'SC 2019 Total'!$A:$H,8,0),0)</f>
        <v>0</v>
      </c>
      <c r="J70" s="184">
        <f>IFERROR(VLOOKUP(J$44,'SC 2019 Total'!$A:$H,8,0),0)</f>
        <v>0</v>
      </c>
      <c r="K70" s="184">
        <f>IFERROR(VLOOKUP(K$44,'SC 2019 Total'!$A:$H,8,0),0)</f>
        <v>0</v>
      </c>
      <c r="L70" s="184">
        <f>IFERROR(VLOOKUP(L$44,'SC 2019 Total'!$A:$H,8,0),0)</f>
        <v>0</v>
      </c>
      <c r="M70" s="184">
        <f>IFERROR(VLOOKUP(M$44,'SC 2019 Total'!$A:$H,8,0),0)</f>
        <v>0</v>
      </c>
      <c r="N70" s="184">
        <f>IFERROR(VLOOKUP(N$44,'SC 2019 Total'!$A:$H,8,0),0)</f>
        <v>0</v>
      </c>
      <c r="O70" s="184">
        <f>IFERROR(VLOOKUP(O$44,'SC 2019 Total'!$A:$H,8,0),0)</f>
        <v>0</v>
      </c>
      <c r="P70" s="184">
        <f>IFERROR(VLOOKUP(P$44,'SC 2019 Total'!$A:$H,8,0),0)</f>
        <v>4000</v>
      </c>
      <c r="Q70" s="184">
        <f>IFERROR(VLOOKUP(Q$44,'SC 2019 Total'!$A:$H,8,0),0)</f>
        <v>0</v>
      </c>
      <c r="R70" s="184">
        <f>IFERROR(VLOOKUP(R$44,'SC 2019 Total'!$A:$H,8,0),0)</f>
        <v>0</v>
      </c>
      <c r="S70" s="184">
        <f>IFERROR(VLOOKUP(S$44,'SC 2019 Total'!$A:$H,8,0),0)</f>
        <v>1250</v>
      </c>
      <c r="T70" s="184">
        <f>IFERROR(VLOOKUP(T$44,'SC 2019 Total'!$A:$H,8,0),0)</f>
        <v>0</v>
      </c>
      <c r="U70" s="184">
        <f>IFERROR(VLOOKUP(U$44,'SC 2019 Total'!$A:$H,8,0),0)</f>
        <v>23687.439999999999</v>
      </c>
      <c r="V70" s="184">
        <f>IFERROR(VLOOKUP(V$44,'SC 2019 Total'!$A:$H,8,0),0)</f>
        <v>0</v>
      </c>
      <c r="W70" s="184">
        <f>IFERROR(VLOOKUP(W$44,'SC 2019 Total'!$A:$H,8,0),0)</f>
        <v>0</v>
      </c>
      <c r="X70" s="184">
        <f>IFERROR(VLOOKUP(X$44,'SC 2019 Total'!$A:$H,8,0),0)</f>
        <v>0</v>
      </c>
      <c r="Y70" s="184">
        <f>IFERROR(VLOOKUP(Y$44,'SC 2019 Total'!$A:$H,8,0),0)</f>
        <v>-2098.1999999999998</v>
      </c>
      <c r="Z70" s="184">
        <f>IFERROR(VLOOKUP(Z$44,'SC 2019 Total'!$A:$H,8,0),0)</f>
        <v>0</v>
      </c>
      <c r="AA70" s="184">
        <f>IFERROR(VLOOKUP(AA$44,'SC 2019 Total'!$A:$H,8,0),0)</f>
        <v>0</v>
      </c>
      <c r="AB70" s="184">
        <f>IFERROR(VLOOKUP(AB$44,'SC 2019 Total'!$A:$H,8,0),0)</f>
        <v>1617745.0699999996</v>
      </c>
      <c r="AC70" s="184">
        <f>IFERROR(VLOOKUP(AC$44,'SC 2019 Total'!$A:$H,8,0),0)</f>
        <v>0</v>
      </c>
      <c r="AD70" s="184">
        <f>IFERROR(VLOOKUP(AD$44,'SC 2019 Total'!$A:$H,8,0),0)</f>
        <v>0</v>
      </c>
      <c r="AE70" s="184">
        <f>IFERROR(VLOOKUP(AE$44,'SC 2019 Total'!$A:$H,8,0),0)</f>
        <v>0</v>
      </c>
      <c r="AF70" s="184">
        <f>IFERROR(VLOOKUP(AF$44,'SC 2019 Total'!$A:$H,8,0),0)</f>
        <v>0</v>
      </c>
      <c r="AG70" s="184">
        <f>IFERROR(VLOOKUP(AG$44,'SC 2019 Total'!$A:$H,8,0),0)</f>
        <v>5350</v>
      </c>
      <c r="AH70" s="184">
        <f>IFERROR(VLOOKUP(AH$44,'SC 2019 Total'!$A:$H,8,0),0)</f>
        <v>0</v>
      </c>
      <c r="AI70" s="184">
        <f>IFERROR(VLOOKUP(AI$44,'SC 2019 Total'!$A:$H,8,0),0)</f>
        <v>0</v>
      </c>
      <c r="AJ70" s="184">
        <f>IFERROR(VLOOKUP(AJ$44,'SC 2019 Total'!$A:$H,8,0),0)</f>
        <v>878788.78</v>
      </c>
      <c r="AK70" s="184">
        <f>IFERROR(VLOOKUP(AK$44,'SC 2019 Total'!$A:$H,8,0),0)</f>
        <v>0</v>
      </c>
      <c r="AL70" s="184">
        <f>IFERROR(VLOOKUP(AL$44,'SC 2019 Total'!$A:$H,8,0),0)</f>
        <v>0</v>
      </c>
      <c r="AM70" s="184">
        <f>IFERROR(VLOOKUP(AM$44,'SC 2019 Total'!$A:$H,8,0),0)</f>
        <v>0</v>
      </c>
      <c r="AN70" s="184">
        <f>IFERROR(VLOOKUP(AN$44,'SC 2019 Total'!$A:$H,8,0),0)</f>
        <v>0</v>
      </c>
      <c r="AO70" s="184">
        <f>IFERROR(VLOOKUP(AO$44,'SC 2019 Total'!$A:$H,8,0),0)</f>
        <v>0</v>
      </c>
      <c r="AP70" s="184">
        <f>IFERROR(VLOOKUP(AP$44,'SC 2019 Total'!$A:$H,8,0),0)</f>
        <v>0</v>
      </c>
      <c r="AQ70" s="184">
        <f>IFERROR(VLOOKUP(AQ$44,'SC 2019 Total'!$A:$H,8,0),0)</f>
        <v>0</v>
      </c>
      <c r="AR70" s="184">
        <f>IFERROR(VLOOKUP(AR$44,'SC 2019 Total'!$A:$H,8,0),0)</f>
        <v>0</v>
      </c>
      <c r="AS70" s="184">
        <f>IFERROR(VLOOKUP(AS$44,'SC 2019 Total'!$A:$H,8,0),0)</f>
        <v>0</v>
      </c>
      <c r="AT70" s="184">
        <f>IFERROR(VLOOKUP(AT$44,'SC 2019 Total'!$A:$H,8,0),0)</f>
        <v>0</v>
      </c>
      <c r="AU70" s="184">
        <f>IFERROR(VLOOKUP(AU$44,'SC 2019 Total'!$A:$H,8,0),0)</f>
        <v>0</v>
      </c>
      <c r="AV70" s="184">
        <f>IFERROR(VLOOKUP(AV$44,'SC 2019 Total'!$A:$H,8,0),0)</f>
        <v>9892.4500000000007</v>
      </c>
      <c r="AW70" s="184">
        <f>IFERROR(VLOOKUP(AW$44,'SC 2019 Total'!$A:$H,8,0),0)</f>
        <v>0</v>
      </c>
      <c r="AX70" s="184">
        <f>IFERROR(VLOOKUP(AX$44,'SC 2019 Total'!$A:$H,8,0),0)</f>
        <v>0</v>
      </c>
      <c r="AY70" s="184">
        <f>IFERROR(VLOOKUP(AY$44,'SC 2019 Total'!$A:$H,8,0),0)</f>
        <v>0</v>
      </c>
      <c r="AZ70" s="184">
        <f>IFERROR(VLOOKUP(AZ$44,'SC 2019 Total'!$A:$H,8,0),0)</f>
        <v>699437.7300000001</v>
      </c>
      <c r="BA70" s="184">
        <f>IFERROR(VLOOKUP(BA$44,'SC 2019 Total'!$A:$H,8,0),0)</f>
        <v>0</v>
      </c>
      <c r="BB70" s="184">
        <f>IFERROR(VLOOKUP(BB$44,'SC 2019 Total'!$A:$H,8,0),0)</f>
        <v>0</v>
      </c>
      <c r="BC70" s="184">
        <f>IFERROR(VLOOKUP(BC$44,'SC 2019 Total'!$A:$H,8,0),0)</f>
        <v>0</v>
      </c>
      <c r="BD70" s="184">
        <f>IFERROR(VLOOKUP(BD$44,'SC 2019 Total'!$A:$H,8,0),0)</f>
        <v>0</v>
      </c>
      <c r="BE70" s="184">
        <f>IFERROR(VLOOKUP(BE$44,'SC 2019 Total'!$A:$H,8,0),0)</f>
        <v>43.32</v>
      </c>
      <c r="BF70" s="184">
        <f>IFERROR(VLOOKUP(BF$44,'SC 2019 Total'!$A:$H,8,0),0)</f>
        <v>0</v>
      </c>
      <c r="BG70" s="184">
        <f>IFERROR(VLOOKUP(BG$44,'SC 2019 Total'!$A:$H,8,0),0)</f>
        <v>0</v>
      </c>
      <c r="BH70" s="184">
        <f>IFERROR(VLOOKUP(BH$44,'SC 2019 Total'!$A:$H,8,0),0)</f>
        <v>0</v>
      </c>
      <c r="BI70" s="184">
        <f>IFERROR(VLOOKUP(BI$44,'SC 2019 Total'!$A:$H,8,0),0)</f>
        <v>61251.81</v>
      </c>
      <c r="BJ70" s="184">
        <f>IFERROR(VLOOKUP(BJ$44,'SC 2019 Total'!$A:$H,8,0),0)</f>
        <v>0</v>
      </c>
      <c r="BK70" s="184">
        <f>IFERROR(VLOOKUP(BK$44,'SC 2019 Total'!$A:$H,8,0),0)</f>
        <v>0</v>
      </c>
      <c r="BL70" s="184">
        <f>IFERROR(VLOOKUP(BL$44,'SC 2019 Total'!$A:$H,8,0),0)</f>
        <v>0</v>
      </c>
      <c r="BM70" s="184">
        <f>IFERROR(VLOOKUP(BM$44,'SC 2019 Total'!$A:$H,8,0),0)</f>
        <v>0</v>
      </c>
      <c r="BN70" s="184">
        <f>IFERROR(VLOOKUP(BN$44,'SC 2019 Total'!$A:$H,8,0),0)</f>
        <v>1997.99</v>
      </c>
      <c r="BO70" s="184">
        <f>IFERROR(VLOOKUP(BO$44,'SC 2019 Total'!$A:$H,8,0),0)</f>
        <v>0</v>
      </c>
      <c r="BP70" s="184">
        <f>IFERROR(VLOOKUP(BP$44,'SC 2019 Total'!$A:$H,8,0),0)</f>
        <v>0</v>
      </c>
      <c r="BQ70" s="184">
        <f>IFERROR(VLOOKUP(BQ$44,'SC 2019 Total'!$A:$H,8,0),0)</f>
        <v>0</v>
      </c>
      <c r="BR70" s="184">
        <f>IFERROR(VLOOKUP(BR$44,'SC 2019 Total'!$A:$H,8,0),0)</f>
        <v>0</v>
      </c>
      <c r="BS70" s="184">
        <f>IFERROR(VLOOKUP(BS$44,'SC 2019 Total'!$A:$H,8,0),0)</f>
        <v>0</v>
      </c>
      <c r="BT70" s="184">
        <f>IFERROR(VLOOKUP(BT$44,'SC 2019 Total'!$A:$H,8,0),0)</f>
        <v>0</v>
      </c>
      <c r="BU70" s="184">
        <f>IFERROR(VLOOKUP(BU$44,'SC 2019 Total'!$A:$H,8,0),0)</f>
        <v>0</v>
      </c>
      <c r="BV70" s="184">
        <f>IFERROR(VLOOKUP(BV$44,'SC 2019 Total'!$A:$H,8,0),0)</f>
        <v>0</v>
      </c>
      <c r="BW70" s="184">
        <f>IFERROR(VLOOKUP(BW$44,'SC 2019 Total'!$A:$H,8,0),0)</f>
        <v>0</v>
      </c>
      <c r="BX70" s="184">
        <f>IFERROR(VLOOKUP(BX$44,'SC 2019 Total'!$A:$H,8,0),0)</f>
        <v>0</v>
      </c>
      <c r="BY70" s="184">
        <f>IFERROR(VLOOKUP(BY$44,'SC 2019 Total'!$A:$H,8,0),0)</f>
        <v>0</v>
      </c>
      <c r="BZ70" s="184">
        <f>IFERROR(VLOOKUP(BZ$44,'SC 2019 Total'!$A:$H,8,0),0)</f>
        <v>0</v>
      </c>
      <c r="CA70" s="184">
        <f>IFERROR(VLOOKUP(CA$44,'SC 2019 Total'!$A:$H,8,0),0)</f>
        <v>0</v>
      </c>
      <c r="CB70" s="184">
        <f>IFERROR(VLOOKUP(CB$44,'SC 2019 Total'!$A:$H,8,0),0)</f>
        <v>0</v>
      </c>
      <c r="CC70" s="184">
        <f>IFERROR(VLOOKUP(CC$44,'SC 2019 Total'!$A:$H,8,0),0)</f>
        <v>0</v>
      </c>
      <c r="CD70" s="188">
        <v>116900.46</v>
      </c>
      <c r="CE70" s="195">
        <f t="shared" si="0"/>
        <v>3433596.85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5409186.6000000006</v>
      </c>
      <c r="D71" s="195">
        <f t="shared" ref="D71:AI71" si="5">SUM(D61:D69)-D70</f>
        <v>0</v>
      </c>
      <c r="E71" s="195">
        <f t="shared" si="5"/>
        <v>15156398.92519</v>
      </c>
      <c r="F71" s="195">
        <f t="shared" si="5"/>
        <v>0</v>
      </c>
      <c r="G71" s="195">
        <f t="shared" si="5"/>
        <v>37851.948609999999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-707.81000000000006</v>
      </c>
      <c r="O71" s="195">
        <f t="shared" si="5"/>
        <v>0</v>
      </c>
      <c r="P71" s="195">
        <f t="shared" si="5"/>
        <v>26407188.743140001</v>
      </c>
      <c r="Q71" s="195">
        <f t="shared" si="5"/>
        <v>2323723.0500000003</v>
      </c>
      <c r="R71" s="195">
        <f t="shared" si="5"/>
        <v>0</v>
      </c>
      <c r="S71" s="195">
        <f t="shared" si="5"/>
        <v>1386048.41514699</v>
      </c>
      <c r="T71" s="195">
        <f t="shared" si="5"/>
        <v>510766.98525999993</v>
      </c>
      <c r="U71" s="195">
        <f t="shared" si="5"/>
        <v>4666675.55</v>
      </c>
      <c r="V71" s="195">
        <f t="shared" si="5"/>
        <v>0</v>
      </c>
      <c r="W71" s="195">
        <f t="shared" si="5"/>
        <v>0</v>
      </c>
      <c r="X71" s="195">
        <f t="shared" si="5"/>
        <v>1119349.2</v>
      </c>
      <c r="Y71" s="195">
        <f t="shared" si="5"/>
        <v>6111772.040000001</v>
      </c>
      <c r="Z71" s="195">
        <f t="shared" si="5"/>
        <v>0</v>
      </c>
      <c r="AA71" s="195">
        <f t="shared" si="5"/>
        <v>665840.43000000005</v>
      </c>
      <c r="AB71" s="195">
        <f t="shared" si="5"/>
        <v>10736693.519999998</v>
      </c>
      <c r="AC71" s="195">
        <f t="shared" si="5"/>
        <v>1804980.2199999997</v>
      </c>
      <c r="AD71" s="195">
        <f t="shared" si="5"/>
        <v>0</v>
      </c>
      <c r="AE71" s="195">
        <f t="shared" si="5"/>
        <v>2029299.8599999999</v>
      </c>
      <c r="AF71" s="195">
        <f t="shared" si="5"/>
        <v>0</v>
      </c>
      <c r="AG71" s="195">
        <f t="shared" si="5"/>
        <v>13630545.038999999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41715842.529999994</v>
      </c>
      <c r="AK71" s="195">
        <f t="shared" si="6"/>
        <v>426029.77999999991</v>
      </c>
      <c r="AL71" s="195">
        <f t="shared" si="6"/>
        <v>96505.16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2176735.1564999996</v>
      </c>
      <c r="AW71" s="195">
        <f t="shared" si="6"/>
        <v>0</v>
      </c>
      <c r="AX71" s="195">
        <f t="shared" si="6"/>
        <v>61583.520959999987</v>
      </c>
      <c r="AY71" s="195">
        <f t="shared" si="6"/>
        <v>0</v>
      </c>
      <c r="AZ71" s="195">
        <f t="shared" si="6"/>
        <v>2791653.1600000006</v>
      </c>
      <c r="BA71" s="195">
        <f t="shared" si="6"/>
        <v>30002.799999999996</v>
      </c>
      <c r="BB71" s="195">
        <f t="shared" si="6"/>
        <v>0</v>
      </c>
      <c r="BC71" s="195">
        <f t="shared" si="6"/>
        <v>28201.88</v>
      </c>
      <c r="BD71" s="195">
        <f t="shared" si="6"/>
        <v>0</v>
      </c>
      <c r="BE71" s="195">
        <f t="shared" si="6"/>
        <v>5068261.5095199998</v>
      </c>
      <c r="BF71" s="195">
        <f t="shared" si="6"/>
        <v>1822702.9900000002</v>
      </c>
      <c r="BG71" s="195">
        <f t="shared" si="6"/>
        <v>273254.72247000004</v>
      </c>
      <c r="BH71" s="195">
        <f t="shared" si="6"/>
        <v>1154955.0518</v>
      </c>
      <c r="BI71" s="195">
        <f t="shared" si="6"/>
        <v>-5215.4599999999919</v>
      </c>
      <c r="BJ71" s="195">
        <f t="shared" si="6"/>
        <v>275755.05922999996</v>
      </c>
      <c r="BK71" s="195">
        <f t="shared" si="6"/>
        <v>1839605.3946385807</v>
      </c>
      <c r="BL71" s="195">
        <f t="shared" si="6"/>
        <v>2103668.0071800002</v>
      </c>
      <c r="BM71" s="195">
        <f t="shared" si="6"/>
        <v>0</v>
      </c>
      <c r="BN71" s="195">
        <f t="shared" si="6"/>
        <v>9038557.9288950544</v>
      </c>
      <c r="BO71" s="195">
        <f t="shared" si="6"/>
        <v>203181.09974000001</v>
      </c>
      <c r="BP71" s="195">
        <f t="shared" ref="BP71:CC71" si="7">SUM(BP61:BP69)-BP70</f>
        <v>1059258.2422199999</v>
      </c>
      <c r="BQ71" s="195">
        <f t="shared" si="7"/>
        <v>0</v>
      </c>
      <c r="BR71" s="195">
        <f t="shared" si="7"/>
        <v>696996.91229000001</v>
      </c>
      <c r="BS71" s="195">
        <f t="shared" si="7"/>
        <v>73899.99000999998</v>
      </c>
      <c r="BT71" s="195">
        <f t="shared" si="7"/>
        <v>99961.526309999987</v>
      </c>
      <c r="BU71" s="195">
        <f t="shared" si="7"/>
        <v>33125.498690000008</v>
      </c>
      <c r="BV71" s="195">
        <f t="shared" si="7"/>
        <v>2540862.4506033165</v>
      </c>
      <c r="BW71" s="195">
        <f t="shared" si="7"/>
        <v>488070.43864214496</v>
      </c>
      <c r="BX71" s="195">
        <f t="shared" si="7"/>
        <v>2982215.2635309757</v>
      </c>
      <c r="BY71" s="195">
        <f t="shared" si="7"/>
        <v>1733773.7412500002</v>
      </c>
      <c r="BZ71" s="195">
        <f t="shared" si="7"/>
        <v>0</v>
      </c>
      <c r="CA71" s="195">
        <f t="shared" si="7"/>
        <v>687408.88912000007</v>
      </c>
      <c r="CB71" s="195">
        <f t="shared" si="7"/>
        <v>35563.925329999998</v>
      </c>
      <c r="CC71" s="195">
        <f t="shared" si="7"/>
        <v>9166217.3877274822</v>
      </c>
      <c r="CD71" s="244">
        <f>CD69-CD70</f>
        <v>7633268.2999999998</v>
      </c>
      <c r="CE71" s="195">
        <f>SUM(CE61:CE69)-CE70</f>
        <v>188327515.57300457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5">
      <c r="A73" s="171" t="s">
        <v>245</v>
      </c>
      <c r="B73" s="175"/>
      <c r="C73" s="184">
        <f>IFERROR(VLOOKUP(C$44,'SC 2019 Total'!$A:$C,3,0),0)</f>
        <v>18293819.429999996</v>
      </c>
      <c r="D73" s="184">
        <f>IFERROR(VLOOKUP(D$44,'SC 2019 Total'!$A:$C,3,0),0)</f>
        <v>0</v>
      </c>
      <c r="E73" s="184">
        <f>IFERROR(VLOOKUP(E$44,'SC 2019 Total'!$A:$C,3,0),0)</f>
        <v>65273901.609999999</v>
      </c>
      <c r="F73" s="184">
        <f>IFERROR(VLOOKUP(F$44,'SC 2019 Total'!$A:$C,3,0),0)</f>
        <v>0</v>
      </c>
      <c r="G73" s="184">
        <f>IFERROR(VLOOKUP(G$44,'SC 2019 Total'!$A:$C,3,0),0)</f>
        <v>0</v>
      </c>
      <c r="H73" s="184">
        <f>IFERROR(VLOOKUP(H$44,'SC 2019 Total'!$A:$C,3,0),0)</f>
        <v>0</v>
      </c>
      <c r="I73" s="184">
        <f>IFERROR(VLOOKUP(I$44,'SC 2019 Total'!$A:$C,3,0),0)</f>
        <v>0</v>
      </c>
      <c r="J73" s="184">
        <f>IFERROR(VLOOKUP(J$44,'SC 2019 Total'!$A:$C,3,0),0)</f>
        <v>0</v>
      </c>
      <c r="K73" s="184">
        <f>IFERROR(VLOOKUP(K$44,'SC 2019 Total'!$A:$C,3,0),0)</f>
        <v>0</v>
      </c>
      <c r="L73" s="184">
        <f>IFERROR(VLOOKUP(L$44,'SC 2019 Total'!$A:$C,3,0),0)</f>
        <v>0</v>
      </c>
      <c r="M73" s="184">
        <f>IFERROR(VLOOKUP(M$44,'SC 2019 Total'!$A:$C,3,0),0)</f>
        <v>0</v>
      </c>
      <c r="N73" s="184">
        <f>IFERROR(VLOOKUP(N$44,'SC 2019 Total'!$A:$C,3,0),0)</f>
        <v>0</v>
      </c>
      <c r="O73" s="184">
        <f>IFERROR(VLOOKUP(O$44,'SC 2019 Total'!$A:$C,3,0),0)</f>
        <v>0</v>
      </c>
      <c r="P73" s="184">
        <f>IFERROR(VLOOKUP(P$44,'SC 2019 Total'!$A:$C,3,0),0)</f>
        <v>98131498.38000001</v>
      </c>
      <c r="Q73" s="184">
        <f>IFERROR(VLOOKUP(Q$44,'SC 2019 Total'!$A:$C,3,0),0)</f>
        <v>4117662.6100000003</v>
      </c>
      <c r="R73" s="184">
        <f>IFERROR(VLOOKUP(R$44,'SC 2019 Total'!$A:$C,3,0),0)</f>
        <v>0</v>
      </c>
      <c r="S73" s="184">
        <f>IFERROR(VLOOKUP(S$44,'SC 2019 Total'!$A:$C,3,0),0)</f>
        <v>0</v>
      </c>
      <c r="T73" s="184">
        <f>IFERROR(VLOOKUP(T$44,'SC 2019 Total'!$A:$C,3,0),0)</f>
        <v>2379803.2300000004</v>
      </c>
      <c r="U73" s="184">
        <f>IFERROR(VLOOKUP(U$44,'SC 2019 Total'!$A:$C,3,0),0)</f>
        <v>32304442.010000002</v>
      </c>
      <c r="V73" s="184">
        <f>IFERROR(VLOOKUP(V$44,'SC 2019 Total'!$A:$C,3,0),0)</f>
        <v>0</v>
      </c>
      <c r="W73" s="184">
        <f>IFERROR(VLOOKUP(W$44,'SC 2019 Total'!$A:$C,3,0),0)</f>
        <v>0</v>
      </c>
      <c r="X73" s="184">
        <f>IFERROR(VLOOKUP(X$44,'SC 2019 Total'!$A:$C,3,0),0)</f>
        <v>25920615.57</v>
      </c>
      <c r="Y73" s="184">
        <f>IFERROR(VLOOKUP(Y$44,'SC 2019 Total'!$A:$C,3,0),0)</f>
        <v>12447341.379999999</v>
      </c>
      <c r="Z73" s="184">
        <f>IFERROR(VLOOKUP(Z$44,'SC 2019 Total'!$A:$C,3,0),0)</f>
        <v>0</v>
      </c>
      <c r="AA73" s="184">
        <f>IFERROR(VLOOKUP(AA$44,'SC 2019 Total'!$A:$C,3,0),0)</f>
        <v>1430960.94</v>
      </c>
      <c r="AB73" s="184">
        <f>IFERROR(VLOOKUP(AB$44,'SC 2019 Total'!$A:$C,3,0),0)</f>
        <v>68776460.199999988</v>
      </c>
      <c r="AC73" s="184">
        <f>IFERROR(VLOOKUP(AC$44,'SC 2019 Total'!$A:$C,3,0),0)</f>
        <v>26193479.23</v>
      </c>
      <c r="AD73" s="184">
        <f>IFERROR(VLOOKUP(AD$44,'SC 2019 Total'!$A:$C,3,0),0)</f>
        <v>0</v>
      </c>
      <c r="AE73" s="184">
        <f>IFERROR(VLOOKUP(AE$44,'SC 2019 Total'!$A:$C,3,0),0)</f>
        <v>2520301.7200000002</v>
      </c>
      <c r="AF73" s="184">
        <f>IFERROR(VLOOKUP(AF$44,'SC 2019 Total'!$A:$C,3,0),0)</f>
        <v>0</v>
      </c>
      <c r="AG73" s="184">
        <f>IFERROR(VLOOKUP(AG$44,'SC 2019 Total'!$A:$C,3,0),0)</f>
        <v>35638206.670000002</v>
      </c>
      <c r="AH73" s="184">
        <f>IFERROR(VLOOKUP(AH$44,'SC 2019 Total'!$A:$C,3,0),0)</f>
        <v>0</v>
      </c>
      <c r="AI73" s="184">
        <f>IFERROR(VLOOKUP(AI$44,'SC 2019 Total'!$A:$C,3,0),0)</f>
        <v>0</v>
      </c>
      <c r="AJ73" s="184">
        <f>IFERROR(VLOOKUP(AJ$44,'SC 2019 Total'!$A:$C,3,0),0)</f>
        <v>1338075.4699999997</v>
      </c>
      <c r="AK73" s="184">
        <f>IFERROR(VLOOKUP(AK$44,'SC 2019 Total'!$A:$C,3,0),0)</f>
        <v>1518653.2100000002</v>
      </c>
      <c r="AL73" s="184">
        <f>IFERROR(VLOOKUP(AL$44,'SC 2019 Total'!$A:$C,3,0),0)</f>
        <v>493439.77</v>
      </c>
      <c r="AM73" s="184">
        <f>IFERROR(VLOOKUP(AM$44,'SC 2019 Total'!$A:$C,3,0),0)</f>
        <v>0</v>
      </c>
      <c r="AN73" s="184">
        <f>IFERROR(VLOOKUP(AN$44,'SC 2019 Total'!$A:$C,3,0),0)</f>
        <v>0</v>
      </c>
      <c r="AO73" s="184">
        <f>IFERROR(VLOOKUP(AO$44,'SC 2019 Total'!$A:$C,3,0),0)</f>
        <v>0</v>
      </c>
      <c r="AP73" s="184">
        <f>IFERROR(VLOOKUP(AP$44,'SC 2019 Total'!$A:$C,3,0),0)</f>
        <v>0</v>
      </c>
      <c r="AQ73" s="184">
        <f>IFERROR(VLOOKUP(AQ$44,'SC 2019 Total'!$A:$C,3,0),0)</f>
        <v>0</v>
      </c>
      <c r="AR73" s="184">
        <f>IFERROR(VLOOKUP(AR$44,'SC 2019 Total'!$A:$C,3,0),0)</f>
        <v>0</v>
      </c>
      <c r="AS73" s="184">
        <f>IFERROR(VLOOKUP(AS$44,'SC 2019 Total'!$A:$C,3,0),0)</f>
        <v>0</v>
      </c>
      <c r="AT73" s="184">
        <f>IFERROR(VLOOKUP(AT$44,'SC 2019 Total'!$A:$C,3,0),0)</f>
        <v>0</v>
      </c>
      <c r="AU73" s="184">
        <f>IFERROR(VLOOKUP(AU$44,'SC 2019 Total'!$A:$C,3,0),0)</f>
        <v>0</v>
      </c>
      <c r="AV73" s="184">
        <f>IFERROR(VLOOKUP(AV$44,'SC 2019 Total'!$A:$C,3,0),0)-12951.72</f>
        <v>330334.18000000005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397108995.61000007</v>
      </c>
      <c r="CF73" s="251"/>
    </row>
    <row r="74" spans="1:84" ht="12.6" customHeight="1" x14ac:dyDescent="0.25">
      <c r="A74" s="171" t="s">
        <v>246</v>
      </c>
      <c r="B74" s="175"/>
      <c r="C74" s="184">
        <f>IFERROR(VLOOKUP(C$44,'SC 2019 Total'!$A:$E,5,0),0)</f>
        <v>129619.38999999998</v>
      </c>
      <c r="D74" s="184">
        <f>IFERROR(VLOOKUP(D$44,'SC 2019 Total'!$A:$E,5,0),0)</f>
        <v>0</v>
      </c>
      <c r="E74" s="184">
        <f>IFERROR(VLOOKUP(E$44,'SC 2019 Total'!$A:$E,5,0),0)</f>
        <v>9839309.379999999</v>
      </c>
      <c r="F74" s="184">
        <f>IFERROR(VLOOKUP(F$44,'SC 2019 Total'!$A:$E,5,0),0)</f>
        <v>0</v>
      </c>
      <c r="G74" s="184">
        <f>IFERROR(VLOOKUP(G$44,'SC 2019 Total'!$A:$E,5,0),0)</f>
        <v>0</v>
      </c>
      <c r="H74" s="184">
        <f>IFERROR(VLOOKUP(H$44,'SC 2019 Total'!$A:$E,5,0),0)</f>
        <v>0</v>
      </c>
      <c r="I74" s="184">
        <f>IFERROR(VLOOKUP(I$44,'SC 2019 Total'!$A:$E,5,0),0)</f>
        <v>0</v>
      </c>
      <c r="J74" s="184">
        <f>IFERROR(VLOOKUP(J$44,'SC 2019 Total'!$A:$E,5,0),0)</f>
        <v>0</v>
      </c>
      <c r="K74" s="184">
        <f>IFERROR(VLOOKUP(K$44,'SC 2019 Total'!$A:$E,5,0),0)</f>
        <v>0</v>
      </c>
      <c r="L74" s="184">
        <f>IFERROR(VLOOKUP(L$44,'SC 2019 Total'!$A:$E,5,0),0)</f>
        <v>0</v>
      </c>
      <c r="M74" s="184">
        <f>IFERROR(VLOOKUP(M$44,'SC 2019 Total'!$A:$E,5,0),0)</f>
        <v>0</v>
      </c>
      <c r="N74" s="184">
        <f>IFERROR(VLOOKUP(N$44,'SC 2019 Total'!$A:$E,5,0),0)</f>
        <v>0</v>
      </c>
      <c r="O74" s="184">
        <f>IFERROR(VLOOKUP(O$44,'SC 2019 Total'!$A:$E,5,0),0)</f>
        <v>0</v>
      </c>
      <c r="P74" s="184">
        <f>IFERROR(VLOOKUP(P$44,'SC 2019 Total'!$A:$E,5,0),0)</f>
        <v>124802769.39999999</v>
      </c>
      <c r="Q74" s="184">
        <f>IFERROR(VLOOKUP(Q$44,'SC 2019 Total'!$A:$E,5,0),0)</f>
        <v>14766238.229999999</v>
      </c>
      <c r="R74" s="184">
        <f>IFERROR(VLOOKUP(R$44,'SC 2019 Total'!$A:$E,5,0),0)</f>
        <v>0</v>
      </c>
      <c r="S74" s="184">
        <f>IFERROR(VLOOKUP(S$44,'SC 2019 Total'!$A:$E,5,0),0)</f>
        <v>0</v>
      </c>
      <c r="T74" s="184">
        <f>IFERROR(VLOOKUP(T$44,'SC 2019 Total'!$A:$E,5,0),0)</f>
        <v>64952.479999999996</v>
      </c>
      <c r="U74" s="184">
        <f>IFERROR(VLOOKUP(U$44,'SC 2019 Total'!$A:$E,5,0),0)</f>
        <v>25831285.799999993</v>
      </c>
      <c r="V74" s="184">
        <f>IFERROR(VLOOKUP(V$44,'SC 2019 Total'!$A:$E,5,0),0)</f>
        <v>0</v>
      </c>
      <c r="W74" s="184">
        <f>IFERROR(VLOOKUP(W$44,'SC 2019 Total'!$A:$E,5,0),0)</f>
        <v>0</v>
      </c>
      <c r="X74" s="184">
        <f>IFERROR(VLOOKUP(X$44,'SC 2019 Total'!$A:$E,5,0),0)</f>
        <v>73338877.099999994</v>
      </c>
      <c r="Y74" s="184">
        <f>IFERROR(VLOOKUP(Y$44,'SC 2019 Total'!$A:$E,5,0),0)</f>
        <v>44493692.280000001</v>
      </c>
      <c r="Z74" s="184">
        <f>IFERROR(VLOOKUP(Z$44,'SC 2019 Total'!$A:$E,5,0),0)</f>
        <v>0</v>
      </c>
      <c r="AA74" s="184">
        <f>IFERROR(VLOOKUP(AA$44,'SC 2019 Total'!$A:$E,5,0),0)</f>
        <v>4410175.6500000004</v>
      </c>
      <c r="AB74" s="184">
        <f>IFERROR(VLOOKUP(AB$44,'SC 2019 Total'!$A:$E,5,0),0)</f>
        <v>71530758.689999998</v>
      </c>
      <c r="AC74" s="184">
        <f>IFERROR(VLOOKUP(AC$44,'SC 2019 Total'!$A:$E,5,0),0)</f>
        <v>6421732.3100000005</v>
      </c>
      <c r="AD74" s="184">
        <f>IFERROR(VLOOKUP(AD$44,'SC 2019 Total'!$A:$E,5,0),0)</f>
        <v>0</v>
      </c>
      <c r="AE74" s="184">
        <f>IFERROR(VLOOKUP(AE$44,'SC 2019 Total'!$A:$E,5,0),0)</f>
        <v>6264195.4900000002</v>
      </c>
      <c r="AF74" s="184">
        <f>IFERROR(VLOOKUP(AF$44,'SC 2019 Total'!$A:$E,5,0),0)</f>
        <v>0</v>
      </c>
      <c r="AG74" s="184">
        <f>IFERROR(VLOOKUP(AG$44,'SC 2019 Total'!$A:$E,5,0),0)</f>
        <v>119687235.26000001</v>
      </c>
      <c r="AH74" s="184">
        <f>IFERROR(VLOOKUP(AH$44,'SC 2019 Total'!$A:$E,5,0),0)</f>
        <v>0</v>
      </c>
      <c r="AI74" s="184">
        <f>IFERROR(VLOOKUP(AI$44,'SC 2019 Total'!$A:$E,5,0),0)</f>
        <v>0</v>
      </c>
      <c r="AJ74" s="184">
        <f>IFERROR(VLOOKUP(AJ$44,'SC 2019 Total'!$A:$E,5,0),0)</f>
        <v>68236367.579999998</v>
      </c>
      <c r="AK74" s="184">
        <f>IFERROR(VLOOKUP(AK$44,'SC 2019 Total'!$A:$E,5,0),0)</f>
        <v>844892.21000000008</v>
      </c>
      <c r="AL74" s="184">
        <f>IFERROR(VLOOKUP(AL$44,'SC 2019 Total'!$A:$E,5,0),0)</f>
        <v>306869.33</v>
      </c>
      <c r="AM74" s="184">
        <f>IFERROR(VLOOKUP(AM$44,'SC 2019 Total'!$A:$E,5,0),0)</f>
        <v>0</v>
      </c>
      <c r="AN74" s="184">
        <f>IFERROR(VLOOKUP(AN$44,'SC 2019 Total'!$A:$E,5,0),0)</f>
        <v>0</v>
      </c>
      <c r="AO74" s="184">
        <f>IFERROR(VLOOKUP(AO$44,'SC 2019 Total'!$A:$E,5,0),0)</f>
        <v>0</v>
      </c>
      <c r="AP74" s="184">
        <f>IFERROR(VLOOKUP(AP$44,'SC 2019 Total'!$A:$E,5,0),0)</f>
        <v>0</v>
      </c>
      <c r="AQ74" s="184">
        <f>IFERROR(VLOOKUP(AQ$44,'SC 2019 Total'!$A:$E,5,0),0)</f>
        <v>0</v>
      </c>
      <c r="AR74" s="184">
        <f>IFERROR(VLOOKUP(AR$44,'SC 2019 Total'!$A:$E,5,0),0)</f>
        <v>0</v>
      </c>
      <c r="AS74" s="184">
        <f>IFERROR(VLOOKUP(AS$44,'SC 2019 Total'!$A:$E,5,0),0)</f>
        <v>0</v>
      </c>
      <c r="AT74" s="184">
        <f>IFERROR(VLOOKUP(AT$44,'SC 2019 Total'!$A:$E,5,0),0)</f>
        <v>0</v>
      </c>
      <c r="AU74" s="184">
        <f>IFERROR(VLOOKUP(AU$44,'SC 2019 Total'!$A:$E,5,0),0)</f>
        <v>0</v>
      </c>
      <c r="AV74" s="184">
        <f>IFERROR(VLOOKUP(AV$44,'SC 2019 Total'!$A:$E,5,0),0)-279911.69</f>
        <v>9097687.25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580066657.83000004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18423438.819999997</v>
      </c>
      <c r="D75" s="195">
        <f t="shared" si="9"/>
        <v>0</v>
      </c>
      <c r="E75" s="195">
        <f t="shared" si="9"/>
        <v>75113210.989999995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222934267.78</v>
      </c>
      <c r="Q75" s="195">
        <f t="shared" si="9"/>
        <v>18883900.84</v>
      </c>
      <c r="R75" s="195">
        <f t="shared" si="9"/>
        <v>0</v>
      </c>
      <c r="S75" s="195">
        <f t="shared" si="9"/>
        <v>0</v>
      </c>
      <c r="T75" s="195">
        <f t="shared" si="9"/>
        <v>2444755.7100000004</v>
      </c>
      <c r="U75" s="195">
        <f t="shared" si="9"/>
        <v>58135727.809999995</v>
      </c>
      <c r="V75" s="195">
        <f t="shared" si="9"/>
        <v>0</v>
      </c>
      <c r="W75" s="195">
        <f t="shared" si="9"/>
        <v>0</v>
      </c>
      <c r="X75" s="195">
        <f t="shared" si="9"/>
        <v>99259492.669999987</v>
      </c>
      <c r="Y75" s="195">
        <f t="shared" si="9"/>
        <v>56941033.659999996</v>
      </c>
      <c r="Z75" s="195">
        <f t="shared" si="9"/>
        <v>0</v>
      </c>
      <c r="AA75" s="195">
        <f t="shared" si="9"/>
        <v>5841136.5899999999</v>
      </c>
      <c r="AB75" s="195">
        <f t="shared" si="9"/>
        <v>140307218.88999999</v>
      </c>
      <c r="AC75" s="195">
        <f t="shared" si="9"/>
        <v>32615211.539999999</v>
      </c>
      <c r="AD75" s="195">
        <f t="shared" si="9"/>
        <v>0</v>
      </c>
      <c r="AE75" s="195">
        <f t="shared" si="9"/>
        <v>8784497.2100000009</v>
      </c>
      <c r="AF75" s="195">
        <f t="shared" si="9"/>
        <v>0</v>
      </c>
      <c r="AG75" s="195">
        <f t="shared" si="9"/>
        <v>155325441.93000001</v>
      </c>
      <c r="AH75" s="195">
        <f t="shared" si="9"/>
        <v>0</v>
      </c>
      <c r="AI75" s="195">
        <f t="shared" si="9"/>
        <v>0</v>
      </c>
      <c r="AJ75" s="195">
        <f t="shared" si="9"/>
        <v>69574443.049999997</v>
      </c>
      <c r="AK75" s="195">
        <f t="shared" si="9"/>
        <v>2363545.4200000004</v>
      </c>
      <c r="AL75" s="195">
        <f t="shared" si="9"/>
        <v>800309.10000000009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9428021.4299999997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977175653.4399997</v>
      </c>
      <c r="CF75" s="251"/>
    </row>
    <row r="76" spans="1:84" ht="12.6" customHeight="1" x14ac:dyDescent="0.25">
      <c r="A76" s="171" t="s">
        <v>248</v>
      </c>
      <c r="B76" s="175"/>
      <c r="C76" s="184">
        <f>SUMIF('SC 2019 Total'!$AC:$AC,C$44,'SC 2019 Total'!$AE:$AE)</f>
        <v>4301</v>
      </c>
      <c r="D76" s="184">
        <f>SUMIF('SC 2019 Total'!$AC:$AC,D$44,'SC 2019 Total'!$AE:$AE)</f>
        <v>0</v>
      </c>
      <c r="E76" s="184">
        <f>SUMIF('SC 2019 Total'!$AC:$AC,E$44,'SC 2019 Total'!$AE:$AE)</f>
        <v>34870</v>
      </c>
      <c r="F76" s="184">
        <f>SUMIF('SC 2019 Total'!$AC:$AC,F$44,'SC 2019 Total'!$AE:$AE)</f>
        <v>0</v>
      </c>
      <c r="G76" s="184">
        <f>SUMIF('SC 2019 Total'!$AC:$AC,G$44,'SC 2019 Total'!$AE:$AE)</f>
        <v>0</v>
      </c>
      <c r="H76" s="184">
        <f>SUMIF('SC 2019 Total'!$AC:$AC,H$44,'SC 2019 Total'!$AE:$AE)</f>
        <v>0</v>
      </c>
      <c r="I76" s="184">
        <f>SUMIF('SC 2019 Total'!$AC:$AC,I$44,'SC 2019 Total'!$AE:$AE)</f>
        <v>0</v>
      </c>
      <c r="J76" s="184">
        <f>SUMIF('SC 2019 Total'!$AC:$AC,J$44,'SC 2019 Total'!$AE:$AE)</f>
        <v>0</v>
      </c>
      <c r="K76" s="184">
        <f>SUMIF('SC 2019 Total'!$AC:$AC,K$44,'SC 2019 Total'!$AE:$AE)</f>
        <v>0</v>
      </c>
      <c r="L76" s="184">
        <f>SUMIF('SC 2019 Total'!$AC:$AC,L$44,'SC 2019 Total'!$AE:$AE)</f>
        <v>0</v>
      </c>
      <c r="M76" s="184">
        <f>SUMIF('SC 2019 Total'!$AC:$AC,M$44,'SC 2019 Total'!$AE:$AE)</f>
        <v>0</v>
      </c>
      <c r="N76" s="184">
        <f>SUMIF('SC 2019 Total'!$AC:$AC,N$44,'SC 2019 Total'!$AE:$AE)</f>
        <v>0</v>
      </c>
      <c r="O76" s="184">
        <f>SUMIF('SC 2019 Total'!$AC:$AC,O$44,'SC 2019 Total'!$AE:$AE)</f>
        <v>0</v>
      </c>
      <c r="P76" s="184">
        <f>SUMIF('SC 2019 Total'!$AC:$AC,P$44,'SC 2019 Total'!$AE:$AE)</f>
        <v>10325</v>
      </c>
      <c r="Q76" s="184">
        <f>SUMIF('SC 2019 Total'!$AC:$AC,Q$44,'SC 2019 Total'!$AE:$AE)</f>
        <v>3714</v>
      </c>
      <c r="R76" s="184">
        <f>SUMIF('SC 2019 Total'!$AC:$AC,R$44,'SC 2019 Total'!$AE:$AE)</f>
        <v>0</v>
      </c>
      <c r="S76" s="184">
        <f>SUMIF('SC 2019 Total'!$AC:$AC,S$44,'SC 2019 Total'!$AE:$AE)</f>
        <v>4966</v>
      </c>
      <c r="T76" s="184">
        <f>SUMIF('SC 2019 Total'!$AC:$AC,T$44,'SC 2019 Total'!$AE:$AE)</f>
        <v>0</v>
      </c>
      <c r="U76" s="184">
        <f>SUMIF('SC 2019 Total'!$AC:$AC,U$44,'SC 2019 Total'!$AE:$AE)</f>
        <v>4613</v>
      </c>
      <c r="V76" s="184">
        <f>SUMIF('SC 2019 Total'!$AC:$AC,V$44,'SC 2019 Total'!$AE:$AE)</f>
        <v>0</v>
      </c>
      <c r="W76" s="184">
        <f>SUMIF('SC 2019 Total'!$AC:$AC,W$44,'SC 2019 Total'!$AE:$AE)</f>
        <v>0</v>
      </c>
      <c r="X76" s="184">
        <f>SUMIF('SC 2019 Total'!$AC:$AC,X$44,'SC 2019 Total'!$AE:$AE)</f>
        <v>521</v>
      </c>
      <c r="Y76" s="184">
        <f>SUMIF('SC 2019 Total'!$AC:$AC,Y$44,'SC 2019 Total'!$AE:$AE)</f>
        <v>15073</v>
      </c>
      <c r="Z76" s="184">
        <f>SUMIF('SC 2019 Total'!$AC:$AC,Z$44,'SC 2019 Total'!$AE:$AE)</f>
        <v>0</v>
      </c>
      <c r="AA76" s="184">
        <f>SUMIF('SC 2019 Total'!$AC:$AC,AA$44,'SC 2019 Total'!$AE:$AE)</f>
        <v>567</v>
      </c>
      <c r="AB76" s="184">
        <f>SUMIF('SC 2019 Total'!$AC:$AC,AB$44,'SC 2019 Total'!$AE:$AE)</f>
        <v>2596.8333333333335</v>
      </c>
      <c r="AC76" s="184">
        <f>SUMIF('SC 2019 Total'!$AC:$AC,AC$44,'SC 2019 Total'!$AE:$AE)</f>
        <v>1166</v>
      </c>
      <c r="AD76" s="184">
        <f>SUMIF('SC 2019 Total'!$AC:$AC,AD$44,'SC 2019 Total'!$AE:$AE)</f>
        <v>0</v>
      </c>
      <c r="AE76" s="184">
        <f>SUMIF('SC 2019 Total'!$AC:$AC,AE$44,'SC 2019 Total'!$AE:$AE)</f>
        <v>6801</v>
      </c>
      <c r="AF76" s="184">
        <f>SUMIF('SC 2019 Total'!$AC:$AC,AF$44,'SC 2019 Total'!$AE:$AE)</f>
        <v>0</v>
      </c>
      <c r="AG76" s="184">
        <f>SUMIF('SC 2019 Total'!$AC:$AC,AG$44,'SC 2019 Total'!$AE:$AE)</f>
        <v>10098</v>
      </c>
      <c r="AH76" s="184">
        <f>SUMIF('SC 2019 Total'!$AC:$AC,AH$44,'SC 2019 Total'!$AE:$AE)</f>
        <v>0</v>
      </c>
      <c r="AI76" s="184">
        <f>SUMIF('SC 2019 Total'!$AC:$AC,AI$44,'SC 2019 Total'!$AE:$AE)</f>
        <v>0</v>
      </c>
      <c r="AJ76" s="184">
        <f>SUMIF('SC 2019 Total'!$AC:$AC,AJ$44,'SC 2019 Total'!$AE:$AE)</f>
        <v>8954</v>
      </c>
      <c r="AK76" s="184">
        <f>SUMIF('SC 2019 Total'!$AC:$AC,AK$44,'SC 2019 Total'!$AE:$AE)</f>
        <v>684.7</v>
      </c>
      <c r="AL76" s="184">
        <f>SUMIF('SC 2019 Total'!$AC:$AC,AL$44,'SC 2019 Total'!$AE:$AE)</f>
        <v>342.35</v>
      </c>
      <c r="AM76" s="184">
        <f>SUMIF('SC 2019 Total'!$AC:$AC,AM$44,'SC 2019 Total'!$AE:$AE)</f>
        <v>0</v>
      </c>
      <c r="AN76" s="184">
        <f>SUMIF('SC 2019 Total'!$AC:$AC,AN$44,'SC 2019 Total'!$AE:$AE)</f>
        <v>0</v>
      </c>
      <c r="AO76" s="184">
        <f>SUMIF('SC 2019 Total'!$AC:$AC,AO$44,'SC 2019 Total'!$AE:$AE)</f>
        <v>0</v>
      </c>
      <c r="AP76" s="184">
        <f>SUMIF('SC 2019 Total'!$AC:$AC,AP$44,'SC 2019 Total'!$AE:$AE)</f>
        <v>0</v>
      </c>
      <c r="AQ76" s="184">
        <f>SUMIF('SC 2019 Total'!$AC:$AC,AQ$44,'SC 2019 Total'!$AE:$AE)</f>
        <v>0</v>
      </c>
      <c r="AR76" s="184">
        <f>SUMIF('SC 2019 Total'!$AC:$AC,AR$44,'SC 2019 Total'!$AE:$AE)</f>
        <v>0</v>
      </c>
      <c r="AS76" s="184">
        <f>SUMIF('SC 2019 Total'!$AC:$AC,AS$44,'SC 2019 Total'!$AE:$AE)</f>
        <v>0</v>
      </c>
      <c r="AT76" s="184">
        <f>SUMIF('SC 2019 Total'!$AC:$AC,AT$44,'SC 2019 Total'!$AE:$AE)</f>
        <v>0</v>
      </c>
      <c r="AU76" s="184">
        <f>SUMIF('SC 2019 Total'!$AC:$AC,AU$44,'SC 2019 Total'!$AE:$AE)</f>
        <v>0</v>
      </c>
      <c r="AV76" s="184">
        <f>SUMIF('SC 2019 Total'!$AC:$AC,AV$44,'SC 2019 Total'!$AE:$AE)</f>
        <v>0</v>
      </c>
      <c r="AW76" s="184">
        <f>SUMIF('SC 2019 Total'!$AC:$AC,AW$44,'SC 2019 Total'!$AE:$AE)</f>
        <v>0</v>
      </c>
      <c r="AX76" s="184">
        <f>SUMIF('SC 2019 Total'!$AC:$AC,AX$44,'SC 2019 Total'!$AE:$AE)</f>
        <v>0</v>
      </c>
      <c r="AY76" s="184">
        <f>SUMIF('SC 2019 Total'!$AC:$AC,AY$44,'SC 2019 Total'!$AE:$AE)</f>
        <v>0</v>
      </c>
      <c r="AZ76" s="184">
        <f>SUMIF('SC 2019 Total'!$AC:$AC,AZ$44,'SC 2019 Total'!$AE:$AE)</f>
        <v>4337</v>
      </c>
      <c r="BA76" s="184">
        <f>SUMIF('SC 2019 Total'!$AC:$AC,BA$44,'SC 2019 Total'!$AE:$AE)</f>
        <v>457</v>
      </c>
      <c r="BB76" s="184">
        <f>SUMIF('SC 2019 Total'!$AC:$AC,BB$44,'SC 2019 Total'!$AE:$AE)</f>
        <v>0</v>
      </c>
      <c r="BC76" s="184">
        <f>SUMIF('SC 2019 Total'!$AC:$AC,BC$44,'SC 2019 Total'!$AE:$AE)</f>
        <v>0</v>
      </c>
      <c r="BD76" s="184">
        <f>SUMIF('SC 2019 Total'!$AC:$AC,BD$44,'SC 2019 Total'!$AE:$AE)</f>
        <v>0</v>
      </c>
      <c r="BE76" s="184">
        <f>SUMIF('SC 2019 Total'!$AC:$AC,BE$44,'SC 2019 Total'!$AE:$AE)</f>
        <v>14485</v>
      </c>
      <c r="BF76" s="184">
        <f>SUMIF('SC 2019 Total'!$AC:$AC,BF$44,'SC 2019 Total'!$AE:$AE)</f>
        <v>1306</v>
      </c>
      <c r="BG76" s="184">
        <f>SUMIF('SC 2019 Total'!$AC:$AC,BG$44,'SC 2019 Total'!$AE:$AE)</f>
        <v>448</v>
      </c>
      <c r="BH76" s="184">
        <f>SUMIF('SC 2019 Total'!$AC:$AC,BH$44,'SC 2019 Total'!$AE:$AE)</f>
        <v>0</v>
      </c>
      <c r="BI76" s="184">
        <f>SUMIF('SC 2019 Total'!$AC:$AC,BI$44,'SC 2019 Total'!$AE:$AE)</f>
        <v>121</v>
      </c>
      <c r="BJ76" s="184">
        <f>SUMIF('SC 2019 Total'!$AC:$AC,BJ$44,'SC 2019 Total'!$AE:$AE)</f>
        <v>0</v>
      </c>
      <c r="BK76" s="184">
        <f>SUMIF('SC 2019 Total'!$AC:$AC,BK$44,'SC 2019 Total'!$AE:$AE)</f>
        <v>0</v>
      </c>
      <c r="BL76" s="184">
        <f>SUMIF('SC 2019 Total'!$AC:$AC,BL$44,'SC 2019 Total'!$AE:$AE)</f>
        <v>2132</v>
      </c>
      <c r="BM76" s="184">
        <f>SUMIF('SC 2019 Total'!$AC:$AC,BM$44,'SC 2019 Total'!$AE:$AE)</f>
        <v>0</v>
      </c>
      <c r="BN76" s="184">
        <f>SUMIF('SC 2019 Total'!$AC:$AC,BN$44,'SC 2019 Total'!$AE:$AE)</f>
        <v>21397</v>
      </c>
      <c r="BO76" s="184">
        <f>SUMIF('SC 2019 Total'!$AC:$AC,BO$44,'SC 2019 Total'!$AE:$AE)</f>
        <v>120</v>
      </c>
      <c r="BP76" s="184">
        <f>SUMIF('SC 2019 Total'!$AC:$AC,BP$44,'SC 2019 Total'!$AE:$AE)</f>
        <v>0</v>
      </c>
      <c r="BQ76" s="184">
        <f>SUMIF('SC 2019 Total'!$AC:$AC,BQ$44,'SC 2019 Total'!$AE:$AE)</f>
        <v>0</v>
      </c>
      <c r="BR76" s="184">
        <f>SUMIF('SC 2019 Total'!$AC:$AC,BR$44,'SC 2019 Total'!$AE:$AE)</f>
        <v>1149</v>
      </c>
      <c r="BS76" s="184">
        <f>SUMIF('SC 2019 Total'!$AC:$AC,BS$44,'SC 2019 Total'!$AE:$AE)</f>
        <v>1010</v>
      </c>
      <c r="BT76" s="184">
        <f>SUMIF('SC 2019 Total'!$AC:$AC,BT$44,'SC 2019 Total'!$AE:$AE)</f>
        <v>268</v>
      </c>
      <c r="BU76" s="184">
        <f>SUMIF('SC 2019 Total'!$AC:$AC,BU$44,'SC 2019 Total'!$AE:$AE)</f>
        <v>0</v>
      </c>
      <c r="BV76" s="184">
        <f>SUMIF('SC 2019 Total'!$AC:$AC,BV$44,'SC 2019 Total'!$AE:$AE)</f>
        <v>66.666666666666671</v>
      </c>
      <c r="BW76" s="184">
        <f>SUMIF('SC 2019 Total'!$AC:$AC,BW$44,'SC 2019 Total'!$AE:$AE)</f>
        <v>0</v>
      </c>
      <c r="BX76" s="184">
        <f>SUMIF('SC 2019 Total'!$AC:$AC,BX$44,'SC 2019 Total'!$AE:$AE)</f>
        <v>242</v>
      </c>
      <c r="BY76" s="184">
        <f>SUMIF('SC 2019 Total'!$AC:$AC,BY$44,'SC 2019 Total'!$AE:$AE)</f>
        <v>377</v>
      </c>
      <c r="BZ76" s="184">
        <f>SUMIF('SC 2019 Total'!$AC:$AC,BZ$44,'SC 2019 Total'!$AE:$AE)</f>
        <v>0</v>
      </c>
      <c r="CA76" s="184">
        <f>SUMIF('SC 2019 Total'!$AC:$AC,CA$44,'SC 2019 Total'!$AE:$AE)</f>
        <v>859</v>
      </c>
      <c r="CB76" s="184">
        <f>SUMIF('SC 2019 Total'!$AC:$AC,CB$44,'SC 2019 Total'!$AE:$AE)</f>
        <v>0</v>
      </c>
      <c r="CC76" s="184">
        <f>SUMIF('SC 2019 Total'!$AC:$AC,CC$44,'SC 2019 Total'!$AE:$AE)</f>
        <v>0</v>
      </c>
      <c r="CD76" s="248" t="s">
        <v>221</v>
      </c>
      <c r="CE76" s="195">
        <f t="shared" si="8"/>
        <v>158367.54999999999</v>
      </c>
      <c r="CF76" s="195">
        <f>BE59-CE76</f>
        <v>0.45000000001164153</v>
      </c>
    </row>
    <row r="77" spans="1:84" ht="12.6" customHeight="1" x14ac:dyDescent="0.25">
      <c r="A77" s="171" t="s">
        <v>249</v>
      </c>
      <c r="B77" s="175"/>
      <c r="C77" s="184">
        <f>SUMIF('SC 2019 Total'!$AG:$AG,C$44,'SC 2019 Total'!$AI:$AI)</f>
        <v>6503</v>
      </c>
      <c r="D77" s="184">
        <f>SUMIF('SC 2019 Total'!$AG:$AG,D$44,'SC 2019 Total'!$AI:$AI)</f>
        <v>0</v>
      </c>
      <c r="E77" s="184">
        <f>SUMIF('SC 2019 Total'!$AG:$AG,E$44,'SC 2019 Total'!$AI:$AI)</f>
        <v>22101</v>
      </c>
      <c r="F77" s="184">
        <f>SUMIF('SC 2019 Total'!$AG:$AG,F$44,'SC 2019 Total'!$AI:$AI)</f>
        <v>0</v>
      </c>
      <c r="G77" s="184">
        <f>SUMIF('SC 2019 Total'!$AG:$AG,G$44,'SC 2019 Total'!$AI:$AI)</f>
        <v>0</v>
      </c>
      <c r="H77" s="184">
        <f>SUMIF('SC 2019 Total'!$AG:$AG,H$44,'SC 2019 Total'!$AI:$AI)</f>
        <v>0</v>
      </c>
      <c r="I77" s="184">
        <f>SUMIF('SC 2019 Total'!$AG:$AG,I$44,'SC 2019 Total'!$AI:$AI)</f>
        <v>0</v>
      </c>
      <c r="J77" s="184">
        <f>SUMIF('SC 2019 Total'!$AG:$AG,J$44,'SC 2019 Total'!$AI:$AI)</f>
        <v>0</v>
      </c>
      <c r="K77" s="184">
        <f>SUMIF('SC 2019 Total'!$AG:$AG,K$44,'SC 2019 Total'!$AI:$AI)</f>
        <v>0</v>
      </c>
      <c r="L77" s="184">
        <f>SUMIF('SC 2019 Total'!$AG:$AG,L$44,'SC 2019 Total'!$AI:$AI)</f>
        <v>0</v>
      </c>
      <c r="M77" s="184">
        <f>SUMIF('SC 2019 Total'!$AG:$AG,M$44,'SC 2019 Total'!$AI:$AI)</f>
        <v>0</v>
      </c>
      <c r="N77" s="184">
        <f>SUMIF('SC 2019 Total'!$AG:$AG,N$44,'SC 2019 Total'!$AI:$AI)</f>
        <v>0</v>
      </c>
      <c r="O77" s="184">
        <f>SUMIF('SC 2019 Total'!$AG:$AG,O$44,'SC 2019 Total'!$AI:$AI)</f>
        <v>0</v>
      </c>
      <c r="P77" s="184">
        <f>SUMIF('SC 2019 Total'!$AG:$AG,P$44,'SC 2019 Total'!$AI:$AI)</f>
        <v>34965</v>
      </c>
      <c r="Q77" s="184">
        <f>SUMIF('SC 2019 Total'!$AG:$AG,Q$44,'SC 2019 Total'!$AI:$AI)</f>
        <v>0</v>
      </c>
      <c r="R77" s="184">
        <f>SUMIF('SC 2019 Total'!$AG:$AG,R$44,'SC 2019 Total'!$AI:$AI)</f>
        <v>0</v>
      </c>
      <c r="S77" s="184">
        <f>SUMIF('SC 2019 Total'!$AG:$AG,S$44,'SC 2019 Total'!$AI:$AI)</f>
        <v>0</v>
      </c>
      <c r="T77" s="184">
        <f>SUMIF('SC 2019 Total'!$AG:$AG,T$44,'SC 2019 Total'!$AI:$AI)</f>
        <v>40473</v>
      </c>
      <c r="U77" s="184">
        <f>SUMIF('SC 2019 Total'!$AG:$AG,U$44,'SC 2019 Total'!$AI:$AI)</f>
        <v>0</v>
      </c>
      <c r="V77" s="184">
        <f>SUMIF('SC 2019 Total'!$AG:$AG,V$44,'SC 2019 Total'!$AI:$AI)</f>
        <v>0</v>
      </c>
      <c r="W77" s="184">
        <f>SUMIF('SC 2019 Total'!$AG:$AG,W$44,'SC 2019 Total'!$AI:$AI)</f>
        <v>0</v>
      </c>
      <c r="X77" s="184">
        <f>SUMIF('SC 2019 Total'!$AG:$AG,X$44,'SC 2019 Total'!$AI:$AI)</f>
        <v>0</v>
      </c>
      <c r="Y77" s="184">
        <f>SUMIF('SC 2019 Total'!$AG:$AG,Y$44,'SC 2019 Total'!$AI:$AI)</f>
        <v>100</v>
      </c>
      <c r="Z77" s="184">
        <f>SUMIF('SC 2019 Total'!$AG:$AG,Z$44,'SC 2019 Total'!$AI:$AI)</f>
        <v>0</v>
      </c>
      <c r="AA77" s="184">
        <f>SUMIF('SC 2019 Total'!$AG:$AG,AA$44,'SC 2019 Total'!$AI:$AI)</f>
        <v>0</v>
      </c>
      <c r="AB77" s="184">
        <f>SUMIF('SC 2019 Total'!$AG:$AG,AB$44,'SC 2019 Total'!$AI:$AI)</f>
        <v>0</v>
      </c>
      <c r="AC77" s="184">
        <f>SUMIF('SC 2019 Total'!$AG:$AG,AC$44,'SC 2019 Total'!$AI:$AI)</f>
        <v>0</v>
      </c>
      <c r="AD77" s="184">
        <f>SUMIF('SC 2019 Total'!$AG:$AG,AD$44,'SC 2019 Total'!$AI:$AI)</f>
        <v>0</v>
      </c>
      <c r="AE77" s="184">
        <f>SUMIF('SC 2019 Total'!$AG:$AG,AE$44,'SC 2019 Total'!$AI:$AI)</f>
        <v>0</v>
      </c>
      <c r="AF77" s="184">
        <f>SUMIF('SC 2019 Total'!$AG:$AG,AF$44,'SC 2019 Total'!$AI:$AI)</f>
        <v>0</v>
      </c>
      <c r="AG77" s="184">
        <f>SUMIF('SC 2019 Total'!$AG:$AG,AG$44,'SC 2019 Total'!$AI:$AI)</f>
        <v>7201</v>
      </c>
      <c r="AH77" s="184">
        <f>SUMIF('SC 2019 Total'!$AG:$AG,AH$44,'SC 2019 Total'!$AI:$AI)</f>
        <v>0</v>
      </c>
      <c r="AI77" s="184">
        <f>SUMIF('SC 2019 Total'!$AG:$AG,AI$44,'SC 2019 Total'!$AI:$AI)</f>
        <v>0</v>
      </c>
      <c r="AJ77" s="184">
        <f>SUMIF('SC 2019 Total'!$AG:$AG,AJ$44,'SC 2019 Total'!$AI:$AI)</f>
        <v>0</v>
      </c>
      <c r="AK77" s="184">
        <f>SUMIF('SC 2019 Total'!$AG:$AG,AK$44,'SC 2019 Total'!$AI:$AI)</f>
        <v>0</v>
      </c>
      <c r="AL77" s="184">
        <f>SUMIF('SC 2019 Total'!$AG:$AG,AL$44,'SC 2019 Total'!$AI:$AI)</f>
        <v>0</v>
      </c>
      <c r="AM77" s="184">
        <f>SUMIF('SC 2019 Total'!$AG:$AG,AM$44,'SC 2019 Total'!$AI:$AI)</f>
        <v>0</v>
      </c>
      <c r="AN77" s="184">
        <f>SUMIF('SC 2019 Total'!$AG:$AG,AN$44,'SC 2019 Total'!$AI:$AI)</f>
        <v>0</v>
      </c>
      <c r="AO77" s="184">
        <f>SUMIF('SC 2019 Total'!$AG:$AG,AO$44,'SC 2019 Total'!$AI:$AI)</f>
        <v>0</v>
      </c>
      <c r="AP77" s="184">
        <f>SUMIF('SC 2019 Total'!$AG:$AG,AP$44,'SC 2019 Total'!$AI:$AI)</f>
        <v>0</v>
      </c>
      <c r="AQ77" s="184">
        <f>SUMIF('SC 2019 Total'!$AG:$AG,AQ$44,'SC 2019 Total'!$AI:$AI)</f>
        <v>0</v>
      </c>
      <c r="AR77" s="184">
        <f>SUMIF('SC 2019 Total'!$AG:$AG,AR$44,'SC 2019 Total'!$AI:$AI)</f>
        <v>0</v>
      </c>
      <c r="AS77" s="184">
        <f>SUMIF('SC 2019 Total'!$AG:$AG,AS$44,'SC 2019 Total'!$AI:$AI)</f>
        <v>0</v>
      </c>
      <c r="AT77" s="184">
        <f>SUMIF('SC 2019 Total'!$AG:$AG,AT$44,'SC 2019 Total'!$AI:$AI)</f>
        <v>0</v>
      </c>
      <c r="AU77" s="184">
        <f>SUMIF('SC 2019 Total'!$AG:$AG,AU$44,'SC 2019 Total'!$AI:$AI)</f>
        <v>0</v>
      </c>
      <c r="AV77" s="184">
        <f>SUMIF('SC 2019 Total'!$AG:$AG,AV$44,'SC 2019 Total'!$AI:$AI)</f>
        <v>0</v>
      </c>
      <c r="AW77" s="184">
        <f>SUMIF('SC 2019 Total'!$AG:$AG,AW$44,'SC 2019 Total'!$AI:$AI)</f>
        <v>0</v>
      </c>
      <c r="AX77" s="248" t="s">
        <v>221</v>
      </c>
      <c r="AY77" s="248" t="s">
        <v>221</v>
      </c>
      <c r="AZ77" s="184">
        <f>SUMIF('SC 2019 Total'!$AG:$AG,AZ$44,'SC 2019 Total'!$AI:$AI)</f>
        <v>35053.5</v>
      </c>
      <c r="BA77" s="184">
        <f>SUMIF('SC 2019 Total'!$AG:$AG,BA$44,'SC 2019 Total'!$AI:$AI)</f>
        <v>0</v>
      </c>
      <c r="BB77" s="184">
        <f>SUMIF('SC 2019 Total'!$AG:$AG,BB$44,'SC 2019 Total'!$AI:$AI)</f>
        <v>0</v>
      </c>
      <c r="BC77" s="184">
        <f>SUMIF('SC 2019 Total'!$AG:$AG,BC$44,'SC 2019 Total'!$AI:$AI)</f>
        <v>0</v>
      </c>
      <c r="BD77" s="248" t="s">
        <v>221</v>
      </c>
      <c r="BE77" s="248" t="s">
        <v>221</v>
      </c>
      <c r="BF77" s="184">
        <f>SUMIF('SC 2019 Total'!$AG:$AG,BF$44,'SC 2019 Total'!$AI:$AI)</f>
        <v>0</v>
      </c>
      <c r="BG77" s="248" t="s">
        <v>221</v>
      </c>
      <c r="BH77" s="184">
        <f>SUMIF('SC 2019 Total'!$AG:$AG,BH$44,'SC 2019 Total'!$AI:$AI)</f>
        <v>0</v>
      </c>
      <c r="BI77" s="184">
        <f>SUMIF('SC 2019 Total'!$AG:$AG,BI$44,'SC 2019 Total'!$AI:$AI)</f>
        <v>0</v>
      </c>
      <c r="BJ77" s="248" t="s">
        <v>221</v>
      </c>
      <c r="BK77" s="184">
        <f>SUMIF('SC 2019 Total'!$AG:$AG,BK$44,'SC 2019 Total'!$AI:$AI)</f>
        <v>0</v>
      </c>
      <c r="BL77" s="184">
        <f>SUMIF('SC 2019 Total'!$AG:$AG,BL$44,'SC 2019 Total'!$AI:$AI)</f>
        <v>0</v>
      </c>
      <c r="BM77" s="184">
        <f>SUMIF('SC 2019 Total'!$AG:$AG,BM$44,'SC 2019 Total'!$AI:$AI)</f>
        <v>0</v>
      </c>
      <c r="BN77" s="248" t="s">
        <v>221</v>
      </c>
      <c r="BO77" s="248" t="s">
        <v>221</v>
      </c>
      <c r="BP77" s="248" t="s">
        <v>221</v>
      </c>
      <c r="BQ77" s="248" t="s">
        <v>221</v>
      </c>
      <c r="BR77" s="184">
        <f>SUMIF('SC 2019 Total'!$AG:$AG,BR$44,'SC 2019 Total'!$AI:$AI)</f>
        <v>0</v>
      </c>
      <c r="BS77" s="184">
        <f>SUMIF('SC 2019 Total'!$AG:$AG,BS$44,'SC 2019 Total'!$AI:$AI)</f>
        <v>0</v>
      </c>
      <c r="BT77" s="184">
        <f>SUMIF('SC 2019 Total'!$AG:$AG,BT$44,'SC 2019 Total'!$AI:$AI)</f>
        <v>0</v>
      </c>
      <c r="BU77" s="184">
        <f>SUMIF('SC 2019 Total'!$AG:$AG,BU$44,'SC 2019 Total'!$AI:$AI)</f>
        <v>0</v>
      </c>
      <c r="BV77" s="184">
        <f>SUMIF('SC 2019 Total'!$AG:$AG,BV$44,'SC 2019 Total'!$AI:$AI)</f>
        <v>0</v>
      </c>
      <c r="BW77" s="184">
        <f>SUMIF('SC 2019 Total'!$AG:$AG,BW$44,'SC 2019 Total'!$AI:$AI)</f>
        <v>0</v>
      </c>
      <c r="BX77" s="184">
        <f>SUMIF('SC 2019 Total'!$AG:$AG,BX$44,'SC 2019 Total'!$AI:$AI)</f>
        <v>0</v>
      </c>
      <c r="BY77" s="184">
        <f>SUMIF('SC 2019 Total'!$AG:$AG,BY$44,'SC 2019 Total'!$AI:$AI)</f>
        <v>0</v>
      </c>
      <c r="BZ77" s="184">
        <f>SUMIF('SC 2019 Total'!$AG:$AG,BZ$44,'SC 2019 Total'!$AI:$AI)</f>
        <v>0</v>
      </c>
      <c r="CA77" s="184">
        <f>SUMIF('SC 2019 Total'!$AG:$AG,CA$44,'SC 2019 Total'!$AI:$AI)</f>
        <v>0</v>
      </c>
      <c r="CB77" s="184">
        <f>SUMIF('SC 2019 Total'!$AG:$AG,CB$44,'SC 2019 Total'!$AI:$AI)</f>
        <v>0</v>
      </c>
      <c r="CC77" s="248" t="s">
        <v>221</v>
      </c>
      <c r="CD77" s="248" t="s">
        <v>221</v>
      </c>
      <c r="CE77" s="195">
        <f>SUM(C77:CD77)</f>
        <v>146396.5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f>SUMIF('SC 2019 Total'!$AK:$AK,C$44,'SC 2019 Total'!$AM:$AM)</f>
        <v>419.74501045195177</v>
      </c>
      <c r="D78" s="184">
        <f>SUMIF('SC 2019 Total'!$AK:$AK,D$44,'SC 2019 Total'!$AM:$AM)</f>
        <v>0</v>
      </c>
      <c r="E78" s="184">
        <f>SUMIF('SC 2019 Total'!$AK:$AK,E$44,'SC 2019 Total'!$AM:$AM)</f>
        <v>1531.7881350693369</v>
      </c>
      <c r="F78" s="184">
        <f>SUMIF('SC 2019 Total'!$AK:$AK,F$44,'SC 2019 Total'!$AM:$AM)</f>
        <v>0</v>
      </c>
      <c r="G78" s="184">
        <f>SUMIF('SC 2019 Total'!$AK:$AK,G$44,'SC 2019 Total'!$AM:$AM)</f>
        <v>0</v>
      </c>
      <c r="H78" s="184">
        <f>SUMIF('SC 2019 Total'!$AK:$AK,H$44,'SC 2019 Total'!$AM:$AM)</f>
        <v>0</v>
      </c>
      <c r="I78" s="184">
        <f>SUMIF('SC 2019 Total'!$AK:$AK,I$44,'SC 2019 Total'!$AM:$AM)</f>
        <v>0</v>
      </c>
      <c r="J78" s="184">
        <f>SUMIF('SC 2019 Total'!$AK:$AK,J$44,'SC 2019 Total'!$AM:$AM)</f>
        <v>0</v>
      </c>
      <c r="K78" s="184">
        <f>SUMIF('SC 2019 Total'!$AK:$AK,K$44,'SC 2019 Total'!$AM:$AM)</f>
        <v>0</v>
      </c>
      <c r="L78" s="184">
        <f>SUMIF('SC 2019 Total'!$AK:$AK,L$44,'SC 2019 Total'!$AM:$AM)</f>
        <v>0</v>
      </c>
      <c r="M78" s="184">
        <f>SUMIF('SC 2019 Total'!$AK:$AK,M$44,'SC 2019 Total'!$AM:$AM)</f>
        <v>0</v>
      </c>
      <c r="N78" s="184">
        <f>SUMIF('SC 2019 Total'!$AK:$AK,N$44,'SC 2019 Total'!$AM:$AM)</f>
        <v>0</v>
      </c>
      <c r="O78" s="184">
        <f>SUMIF('SC 2019 Total'!$AK:$AK,O$44,'SC 2019 Total'!$AM:$AM)</f>
        <v>0</v>
      </c>
      <c r="P78" s="184">
        <f>SUMIF('SC 2019 Total'!$AK:$AK,P$44,'SC 2019 Total'!$AM:$AM)</f>
        <v>2214.4939676720383</v>
      </c>
      <c r="Q78" s="184">
        <f>SUMIF('SC 2019 Total'!$AK:$AK,Q$44,'SC 2019 Total'!$AM:$AM)</f>
        <v>225.25323255932162</v>
      </c>
      <c r="R78" s="184">
        <f>SUMIF('SC 2019 Total'!$AK:$AK,R$44,'SC 2019 Total'!$AM:$AM)</f>
        <v>0</v>
      </c>
      <c r="S78" s="184">
        <f>SUMIF('SC 2019 Total'!$AK:$AK,S$44,'SC 2019 Total'!$AM:$AM)</f>
        <v>0</v>
      </c>
      <c r="T78" s="184">
        <f>SUMIF('SC 2019 Total'!$AK:$AK,T$44,'SC 2019 Total'!$AM:$AM)</f>
        <v>0</v>
      </c>
      <c r="U78" s="184">
        <f>SUMIF('SC 2019 Total'!$AK:$AK,U$44,'SC 2019 Total'!$AM:$AM)</f>
        <v>4212.6125247552291</v>
      </c>
      <c r="V78" s="184">
        <f>SUMIF('SC 2019 Total'!$AK:$AK,V$44,'SC 2019 Total'!$AM:$AM)</f>
        <v>0</v>
      </c>
      <c r="W78" s="184">
        <f>SUMIF('SC 2019 Total'!$AK:$AK,W$44,'SC 2019 Total'!$AM:$AM)</f>
        <v>0</v>
      </c>
      <c r="X78" s="184">
        <f>SUMIF('SC 2019 Total'!$AK:$AK,X$44,'SC 2019 Total'!$AM:$AM)</f>
        <v>0</v>
      </c>
      <c r="Y78" s="184">
        <f>SUMIF('SC 2019 Total'!$AK:$AK,Y$44,'SC 2019 Total'!$AM:$AM)</f>
        <v>7693.0098133108704</v>
      </c>
      <c r="Z78" s="184">
        <f>SUMIF('SC 2019 Total'!$AK:$AK,Z$44,'SC 2019 Total'!$AM:$AM)</f>
        <v>0</v>
      </c>
      <c r="AA78" s="184">
        <f>SUMIF('SC 2019 Total'!$AK:$AK,AA$44,'SC 2019 Total'!$AM:$AM)</f>
        <v>1068.3817050904684</v>
      </c>
      <c r="AB78" s="184">
        <f>SUMIF('SC 2019 Total'!$AK:$AK,AB$44,'SC 2019 Total'!$AM:$AM)</f>
        <v>583.14456534814099</v>
      </c>
      <c r="AC78" s="184">
        <f>SUMIF('SC 2019 Total'!$AK:$AK,AC$44,'SC 2019 Total'!$AM:$AM)</f>
        <v>339.699074652604</v>
      </c>
      <c r="AD78" s="184">
        <f>SUMIF('SC 2019 Total'!$AK:$AK,AD$44,'SC 2019 Total'!$AM:$AM)</f>
        <v>0</v>
      </c>
      <c r="AE78" s="184">
        <f>SUMIF('SC 2019 Total'!$AK:$AK,AE$44,'SC 2019 Total'!$AM:$AM)</f>
        <v>1094.8431714704179</v>
      </c>
      <c r="AF78" s="184">
        <f>SUMIF('SC 2019 Total'!$AK:$AK,AF$44,'SC 2019 Total'!$AM:$AM)</f>
        <v>0</v>
      </c>
      <c r="AG78" s="184">
        <f>SUMIF('SC 2019 Total'!$AK:$AK,AG$44,'SC 2019 Total'!$AM:$AM)</f>
        <v>124.69966031551286</v>
      </c>
      <c r="AH78" s="184">
        <f>SUMIF('SC 2019 Total'!$AK:$AK,AH$44,'SC 2019 Total'!$AM:$AM)</f>
        <v>0</v>
      </c>
      <c r="AI78" s="184">
        <f>SUMIF('SC 2019 Total'!$AK:$AK,AI$44,'SC 2019 Total'!$AM:$AM)</f>
        <v>0</v>
      </c>
      <c r="AJ78" s="184">
        <f>SUMIF('SC 2019 Total'!$AK:$AK,AJ$44,'SC 2019 Total'!$AM:$AM)</f>
        <v>2749.0155885470222</v>
      </c>
      <c r="AK78" s="184">
        <f>SUMIF('SC 2019 Total'!$AK:$AK,AK$44,'SC 2019 Total'!$AM:$AM)</f>
        <v>80.045935799347774</v>
      </c>
      <c r="AL78" s="184">
        <f>SUMIF('SC 2019 Total'!$AK:$AK,AL$44,'SC 2019 Total'!$AM:$AM)</f>
        <v>22.051221983291398</v>
      </c>
      <c r="AM78" s="184">
        <f>SUMIF('SC 2019 Total'!$AK:$AK,AM$44,'SC 2019 Total'!$AM:$AM)</f>
        <v>0</v>
      </c>
      <c r="AN78" s="184">
        <f>SUMIF('SC 2019 Total'!$AK:$AK,AN$44,'SC 2019 Total'!$AM:$AM)</f>
        <v>0</v>
      </c>
      <c r="AO78" s="184">
        <f>SUMIF('SC 2019 Total'!$AK:$AK,AO$44,'SC 2019 Total'!$AM:$AM)</f>
        <v>0</v>
      </c>
      <c r="AP78" s="184">
        <f>SUMIF('SC 2019 Total'!$AK:$AK,AP$44,'SC 2019 Total'!$AM:$AM)</f>
        <v>0</v>
      </c>
      <c r="AQ78" s="184">
        <f>SUMIF('SC 2019 Total'!$AK:$AK,AQ$44,'SC 2019 Total'!$AM:$AM)</f>
        <v>0</v>
      </c>
      <c r="AR78" s="184">
        <f>SUMIF('SC 2019 Total'!$AK:$AK,AR$44,'SC 2019 Total'!$AM:$AM)</f>
        <v>0</v>
      </c>
      <c r="AS78" s="184">
        <f>SUMIF('SC 2019 Total'!$AK:$AK,AS$44,'SC 2019 Total'!$AM:$AM)</f>
        <v>0</v>
      </c>
      <c r="AT78" s="184">
        <f>SUMIF('SC 2019 Total'!$AK:$AK,AT$44,'SC 2019 Total'!$AM:$AM)</f>
        <v>0</v>
      </c>
      <c r="AU78" s="184">
        <f>SUMIF('SC 2019 Total'!$AK:$AK,AU$44,'SC 2019 Total'!$AM:$AM)</f>
        <v>0</v>
      </c>
      <c r="AV78" s="184">
        <f>SUMIF('SC 2019 Total'!$AK:$AK,AV$44,'SC 2019 Total'!$AM:$AM)</f>
        <v>0</v>
      </c>
      <c r="AW78" s="184">
        <f>SUMIF('SC 2019 Total'!$AK:$AK,AW$44,'SC 2019 Total'!$AM:$AM)</f>
        <v>0</v>
      </c>
      <c r="AX78" s="248" t="s">
        <v>221</v>
      </c>
      <c r="AY78" s="248" t="s">
        <v>221</v>
      </c>
      <c r="AZ78" s="248" t="s">
        <v>221</v>
      </c>
      <c r="BA78" s="184">
        <f>SUMIF('SC 2019 Total'!$AK:$AK,BA$44,'SC 2019 Total'!$AM:$AM)</f>
        <v>3415.1830046622554</v>
      </c>
      <c r="BB78" s="184">
        <f>SUMIF('SC 2019 Total'!$AK:$AK,BB$44,'SC 2019 Total'!$AM:$AM)</f>
        <v>0</v>
      </c>
      <c r="BC78" s="184">
        <f>SUMIF('SC 2019 Total'!$AK:$AK,BC$44,'SC 2019 Total'!$AM:$AM)</f>
        <v>0</v>
      </c>
      <c r="BD78" s="248" t="s">
        <v>221</v>
      </c>
      <c r="BE78" s="248" t="s">
        <v>221</v>
      </c>
      <c r="BF78" s="248" t="s">
        <v>221</v>
      </c>
      <c r="BG78" s="248" t="s">
        <v>221</v>
      </c>
      <c r="BH78" s="184">
        <f>SUMIF('SC 2019 Total'!$AK:$AK,BH$44,'SC 2019 Total'!$AM:$AM)</f>
        <v>0</v>
      </c>
      <c r="BI78" s="184">
        <f>SUMIF('SC 2019 Total'!$AK:$AK,BI$44,'SC 2019 Total'!$AM:$AM)</f>
        <v>0</v>
      </c>
      <c r="BJ78" s="248" t="s">
        <v>221</v>
      </c>
      <c r="BK78" s="184">
        <f>SUMIF('SC 2019 Total'!$AK:$AK,BK$44,'SC 2019 Total'!$AM:$AM)</f>
        <v>0</v>
      </c>
      <c r="BL78" s="184">
        <f>SUMIF('SC 2019 Total'!$AK:$AK,BL$44,'SC 2019 Total'!$AM:$AM)</f>
        <v>935.08206820147166</v>
      </c>
      <c r="BM78" s="184">
        <f>SUMIF('SC 2019 Total'!$AK:$AK,BM$44,'SC 2019 Total'!$AM:$AM)</f>
        <v>0</v>
      </c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>
        <f>SUMIF('SC 2019 Total'!$AK:$AK,BS$44,'SC 2019 Total'!$AM:$AM)</f>
        <v>339.71561306909149</v>
      </c>
      <c r="BT78" s="184">
        <f>SUMIF('SC 2019 Total'!$AK:$AK,BT$44,'SC 2019 Total'!$AM:$AM)</f>
        <v>2024.6329463958996</v>
      </c>
      <c r="BU78" s="184">
        <f>SUMIF('SC 2019 Total'!$AK:$AK,BU$44,'SC 2019 Total'!$AM:$AM)</f>
        <v>0</v>
      </c>
      <c r="BV78" s="184">
        <f>SUMIF('SC 2019 Total'!$AK:$AK,BV$44,'SC 2019 Total'!$AM:$AM)</f>
        <v>2460.9163733353203</v>
      </c>
      <c r="BW78" s="184">
        <f>SUMIF('SC 2019 Total'!$AK:$AK,BW$44,'SC 2019 Total'!$AM:$AM)</f>
        <v>0</v>
      </c>
      <c r="BX78" s="184">
        <f>SUMIF('SC 2019 Total'!$AK:$AK,BX$44,'SC 2019 Total'!$AM:$AM)</f>
        <v>437.27573192866845</v>
      </c>
      <c r="BY78" s="184">
        <f>SUMIF('SC 2019 Total'!$AK:$AK,BY$44,'SC 2019 Total'!$AM:$AM)</f>
        <v>0</v>
      </c>
      <c r="BZ78" s="184">
        <f>SUMIF('SC 2019 Total'!$AK:$AK,BZ$44,'SC 2019 Total'!$AM:$AM)</f>
        <v>0</v>
      </c>
      <c r="CA78" s="184">
        <f>SUMIF('SC 2019 Total'!$AK:$AK,CA$44,'SC 2019 Total'!$AM:$AM)</f>
        <v>63.507519311879228</v>
      </c>
      <c r="CB78" s="184">
        <f>SUMIF('SC 2019 Total'!$AK:$AK,CB$44,'SC 2019 Total'!$AM:$AM)</f>
        <v>0</v>
      </c>
      <c r="CC78" s="248" t="s">
        <v>221</v>
      </c>
      <c r="CD78" s="248" t="s">
        <v>221</v>
      </c>
      <c r="CE78" s="195">
        <f t="shared" si="8"/>
        <v>32035.096863930146</v>
      </c>
      <c r="CF78" s="195"/>
    </row>
    <row r="79" spans="1:84" ht="12.6" customHeight="1" x14ac:dyDescent="0.25">
      <c r="A79" s="171" t="s">
        <v>251</v>
      </c>
      <c r="B79" s="175"/>
      <c r="C79" s="184">
        <f>SUMIF('SC 2019 Total'!$AO:$AO,C$44,'SC 2019 Total'!$AQ:$AQ)</f>
        <v>114726.39000000001</v>
      </c>
      <c r="D79" s="184">
        <f>SUMIF('SC 2019 Total'!$AO:$AO,D$44,'SC 2019 Total'!$AQ:$AQ)</f>
        <v>0</v>
      </c>
      <c r="E79" s="184">
        <f>SUMIF('SC 2019 Total'!$AO:$AO,E$44,'SC 2019 Total'!$AQ:$AQ)</f>
        <v>106318.73</v>
      </c>
      <c r="F79" s="184">
        <f>SUMIF('SC 2019 Total'!$AO:$AO,F$44,'SC 2019 Total'!$AQ:$AQ)</f>
        <v>0</v>
      </c>
      <c r="G79" s="184">
        <f>SUMIF('SC 2019 Total'!$AO:$AO,G$44,'SC 2019 Total'!$AQ:$AQ)</f>
        <v>0</v>
      </c>
      <c r="H79" s="184">
        <f>SUMIF('SC 2019 Total'!$AO:$AO,H$44,'SC 2019 Total'!$AQ:$AQ)</f>
        <v>0</v>
      </c>
      <c r="I79" s="184">
        <f>SUMIF('SC 2019 Total'!$AO:$AO,I$44,'SC 2019 Total'!$AQ:$AQ)</f>
        <v>0</v>
      </c>
      <c r="J79" s="184">
        <f>SUMIF('SC 2019 Total'!$AO:$AO,J$44,'SC 2019 Total'!$AQ:$AQ)</f>
        <v>0</v>
      </c>
      <c r="K79" s="184">
        <f>SUMIF('SC 2019 Total'!$AO:$AO,K$44,'SC 2019 Total'!$AQ:$AQ)</f>
        <v>0</v>
      </c>
      <c r="L79" s="184">
        <f>SUMIF('SC 2019 Total'!$AO:$AO,L$44,'SC 2019 Total'!$AQ:$AQ)</f>
        <v>0</v>
      </c>
      <c r="M79" s="184">
        <f>SUMIF('SC 2019 Total'!$AO:$AO,M$44,'SC 2019 Total'!$AQ:$AQ)</f>
        <v>0</v>
      </c>
      <c r="N79" s="184">
        <f>SUMIF('SC 2019 Total'!$AO:$AO,N$44,'SC 2019 Total'!$AQ:$AQ)</f>
        <v>0</v>
      </c>
      <c r="O79" s="184">
        <f>SUMIF('SC 2019 Total'!$AO:$AO,O$44,'SC 2019 Total'!$AQ:$AQ)</f>
        <v>0</v>
      </c>
      <c r="P79" s="184">
        <f>SUMIF('SC 2019 Total'!$AO:$AO,P$44,'SC 2019 Total'!$AQ:$AQ)</f>
        <v>188396.35</v>
      </c>
      <c r="Q79" s="184">
        <f>SUMIF('SC 2019 Total'!$AO:$AO,Q$44,'SC 2019 Total'!$AQ:$AQ)</f>
        <v>0</v>
      </c>
      <c r="R79" s="184">
        <f>SUMIF('SC 2019 Total'!$AO:$AO,R$44,'SC 2019 Total'!$AQ:$AQ)</f>
        <v>0</v>
      </c>
      <c r="S79" s="184">
        <f>SUMIF('SC 2019 Total'!$AO:$AO,S$44,'SC 2019 Total'!$AQ:$AQ)</f>
        <v>0</v>
      </c>
      <c r="T79" s="184">
        <f>SUMIF('SC 2019 Total'!$AO:$AO,T$44,'SC 2019 Total'!$AQ:$AQ)</f>
        <v>0</v>
      </c>
      <c r="U79" s="184">
        <f>SUMIF('SC 2019 Total'!$AO:$AO,U$44,'SC 2019 Total'!$AQ:$AQ)</f>
        <v>17.23</v>
      </c>
      <c r="V79" s="184">
        <f>SUMIF('SC 2019 Total'!$AO:$AO,V$44,'SC 2019 Total'!$AQ:$AQ)</f>
        <v>0</v>
      </c>
      <c r="W79" s="184">
        <f>SUMIF('SC 2019 Total'!$AO:$AO,W$44,'SC 2019 Total'!$AQ:$AQ)</f>
        <v>0</v>
      </c>
      <c r="X79" s="184">
        <f>SUMIF('SC 2019 Total'!$AO:$AO,X$44,'SC 2019 Total'!$AQ:$AQ)</f>
        <v>24683.8</v>
      </c>
      <c r="Y79" s="184">
        <f>SUMIF('SC 2019 Total'!$AO:$AO,Y$44,'SC 2019 Total'!$AQ:$AQ)</f>
        <v>30758.47</v>
      </c>
      <c r="Z79" s="184">
        <f>SUMIF('SC 2019 Total'!$AO:$AO,Z$44,'SC 2019 Total'!$AQ:$AQ)</f>
        <v>0</v>
      </c>
      <c r="AA79" s="184">
        <f>SUMIF('SC 2019 Total'!$AO:$AO,AA$44,'SC 2019 Total'!$AQ:$AQ)</f>
        <v>26310.86</v>
      </c>
      <c r="AB79" s="184">
        <f>SUMIF('SC 2019 Total'!$AO:$AO,AB$44,'SC 2019 Total'!$AQ:$AQ)</f>
        <v>0</v>
      </c>
      <c r="AC79" s="184">
        <f>SUMIF('SC 2019 Total'!$AO:$AO,AC$44,'SC 2019 Total'!$AQ:$AQ)</f>
        <v>0</v>
      </c>
      <c r="AD79" s="184">
        <f>SUMIF('SC 2019 Total'!$AO:$AO,AD$44,'SC 2019 Total'!$AQ:$AQ)</f>
        <v>0</v>
      </c>
      <c r="AE79" s="184">
        <f>SUMIF('SC 2019 Total'!$AO:$AO,AE$44,'SC 2019 Total'!$AQ:$AQ)</f>
        <v>8012.09</v>
      </c>
      <c r="AF79" s="184">
        <f>SUMIF('SC 2019 Total'!$AO:$AO,AF$44,'SC 2019 Total'!$AQ:$AQ)</f>
        <v>0</v>
      </c>
      <c r="AG79" s="184">
        <f>SUMIF('SC 2019 Total'!$AO:$AO,AG$44,'SC 2019 Total'!$AQ:$AQ)</f>
        <v>172927.07</v>
      </c>
      <c r="AH79" s="184">
        <f>SUMIF('SC 2019 Total'!$AO:$AO,AH$44,'SC 2019 Total'!$AQ:$AQ)</f>
        <v>0</v>
      </c>
      <c r="AI79" s="184">
        <f>SUMIF('SC 2019 Total'!$AO:$AO,AI$44,'SC 2019 Total'!$AQ:$AQ)</f>
        <v>0</v>
      </c>
      <c r="AJ79" s="184">
        <f>SUMIF('SC 2019 Total'!$AO:$AO,AJ$44,'SC 2019 Total'!$AQ:$AQ)</f>
        <v>16328.1</v>
      </c>
      <c r="AK79" s="184">
        <f>SUMIF('SC 2019 Total'!$AO:$AO,AK$44,'SC 2019 Total'!$AQ:$AQ)</f>
        <v>0</v>
      </c>
      <c r="AL79" s="184">
        <f>SUMIF('SC 2019 Total'!$AO:$AO,AL$44,'SC 2019 Total'!$AQ:$AQ)</f>
        <v>0</v>
      </c>
      <c r="AM79" s="184">
        <f>SUMIF('SC 2019 Total'!$AO:$AO,AM$44,'SC 2019 Total'!$AQ:$AQ)</f>
        <v>0</v>
      </c>
      <c r="AN79" s="184">
        <f>SUMIF('SC 2019 Total'!$AO:$AO,AN$44,'SC 2019 Total'!$AQ:$AQ)</f>
        <v>0</v>
      </c>
      <c r="AO79" s="184">
        <f>SUMIF('SC 2019 Total'!$AO:$AO,AO$44,'SC 2019 Total'!$AQ:$AQ)</f>
        <v>0</v>
      </c>
      <c r="AP79" s="184">
        <f>SUMIF('SC 2019 Total'!$AO:$AO,AP$44,'SC 2019 Total'!$AQ:$AQ)</f>
        <v>0</v>
      </c>
      <c r="AQ79" s="184">
        <f>SUMIF('SC 2019 Total'!$AO:$AO,AQ$44,'SC 2019 Total'!$AQ:$AQ)</f>
        <v>0</v>
      </c>
      <c r="AR79" s="184">
        <f>SUMIF('SC 2019 Total'!$AO:$AO,AR$44,'SC 2019 Total'!$AQ:$AQ)</f>
        <v>0</v>
      </c>
      <c r="AS79" s="184">
        <f>SUMIF('SC 2019 Total'!$AO:$AO,AS$44,'SC 2019 Total'!$AQ:$AQ)</f>
        <v>0</v>
      </c>
      <c r="AT79" s="184">
        <f>SUMIF('SC 2019 Total'!$AO:$AO,AT$44,'SC 2019 Total'!$AQ:$AQ)</f>
        <v>0</v>
      </c>
      <c r="AU79" s="184">
        <f>SUMIF('SC 2019 Total'!$AO:$AO,AU$44,'SC 2019 Total'!$AQ:$AQ)</f>
        <v>0</v>
      </c>
      <c r="AV79" s="184">
        <f>SUMIF('SC 2019 Total'!$AO:$AO,AV$44,'SC 2019 Total'!$AQ:$AQ)</f>
        <v>0</v>
      </c>
      <c r="AW79" s="184">
        <f>SUMIF('SC 2019 Total'!$AO:$AO,AW$44,'SC 2019 Total'!$AQ:$AQ)</f>
        <v>0</v>
      </c>
      <c r="AX79" s="248" t="s">
        <v>221</v>
      </c>
      <c r="AY79" s="248" t="s">
        <v>221</v>
      </c>
      <c r="AZ79" s="248" t="s">
        <v>221</v>
      </c>
      <c r="BA79" s="248" t="s">
        <v>221</v>
      </c>
      <c r="BB79" s="184">
        <f>SUMIF('SC 2019 Total'!$AO:$AO,BB$44,'SC 2019 Total'!$AQ:$AQ)</f>
        <v>0</v>
      </c>
      <c r="BC79" s="184">
        <f>SUMIF('SC 2019 Total'!$AO:$AO,BC$44,'SC 2019 Total'!$AQ:$AQ)</f>
        <v>0</v>
      </c>
      <c r="BD79" s="248" t="s">
        <v>221</v>
      </c>
      <c r="BE79" s="248" t="s">
        <v>221</v>
      </c>
      <c r="BF79" s="248" t="s">
        <v>221</v>
      </c>
      <c r="BG79" s="248" t="s">
        <v>221</v>
      </c>
      <c r="BH79" s="184">
        <f>SUMIF('SC 2019 Total'!$AO:$AO,BH$44,'SC 2019 Total'!$AQ:$AQ)</f>
        <v>0</v>
      </c>
      <c r="BI79" s="184">
        <f>SUMIF('SC 2019 Total'!$AO:$AO,BI$44,'SC 2019 Total'!$AQ:$AQ)</f>
        <v>0</v>
      </c>
      <c r="BJ79" s="248" t="s">
        <v>221</v>
      </c>
      <c r="BK79" s="184">
        <f>SUMIF('SC 2019 Total'!$AO:$AO,BK$44,'SC 2019 Total'!$AQ:$AQ)</f>
        <v>0</v>
      </c>
      <c r="BL79" s="184">
        <f>SUMIF('SC 2019 Total'!$AO:$AO,BL$44,'SC 2019 Total'!$AQ:$AQ)</f>
        <v>0</v>
      </c>
      <c r="BM79" s="184">
        <f>SUMIF('SC 2019 Total'!$AO:$AO,BM$44,'SC 2019 Total'!$AQ:$AQ)</f>
        <v>0</v>
      </c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>
        <f>SUMIF('SC 2019 Total'!$AO:$AO,BS$44,'SC 2019 Total'!$AQ:$AQ)</f>
        <v>0</v>
      </c>
      <c r="BT79" s="184">
        <f>SUMIF('SC 2019 Total'!$AO:$AO,BT$44,'SC 2019 Total'!$AQ:$AQ)</f>
        <v>0</v>
      </c>
      <c r="BU79" s="184">
        <f>SUMIF('SC 2019 Total'!$AO:$AO,BU$44,'SC 2019 Total'!$AQ:$AQ)</f>
        <v>0</v>
      </c>
      <c r="BV79" s="184">
        <f>SUMIF('SC 2019 Total'!$AO:$AO,BV$44,'SC 2019 Total'!$AQ:$AQ)</f>
        <v>0</v>
      </c>
      <c r="BW79" s="184">
        <f>SUMIF('SC 2019 Total'!$AO:$AO,BW$44,'SC 2019 Total'!$AQ:$AQ)</f>
        <v>0</v>
      </c>
      <c r="BX79" s="184">
        <f>SUMIF('SC 2019 Total'!$AO:$AO,BX$44,'SC 2019 Total'!$AQ:$AQ)</f>
        <v>0</v>
      </c>
      <c r="BY79" s="184">
        <f>SUMIF('SC 2019 Total'!$AO:$AO,BY$44,'SC 2019 Total'!$AQ:$AQ)</f>
        <v>0</v>
      </c>
      <c r="BZ79" s="184">
        <f>SUMIF('SC 2019 Total'!$AO:$AO,BZ$44,'SC 2019 Total'!$AQ:$AQ)</f>
        <v>0</v>
      </c>
      <c r="CA79" s="184">
        <f>SUMIF('SC 2019 Total'!$AO:$AO,CA$44,'SC 2019 Total'!$AQ:$AQ)</f>
        <v>0</v>
      </c>
      <c r="CB79" s="184">
        <f>SUMIF('SC 2019 Total'!$AO:$AO,CB$44,'SC 2019 Total'!$AQ:$AQ)</f>
        <v>0</v>
      </c>
      <c r="CC79" s="248" t="s">
        <v>221</v>
      </c>
      <c r="CD79" s="248" t="s">
        <v>221</v>
      </c>
      <c r="CE79" s="195">
        <f t="shared" si="8"/>
        <v>688479.09</v>
      </c>
      <c r="CF79" s="195">
        <f>BA59</f>
        <v>0</v>
      </c>
    </row>
    <row r="80" spans="1:84" ht="12" customHeight="1" x14ac:dyDescent="0.25">
      <c r="A80" s="171" t="s">
        <v>252</v>
      </c>
      <c r="B80" s="175"/>
      <c r="C80" s="187">
        <f>SUMIF('SC 2019 Total'!$AS:$AS,C$44,'SC 2019 Total'!$AU:$AU)</f>
        <v>21.475826923076923</v>
      </c>
      <c r="D80" s="187">
        <f>SUMIF('SC 2019 Total'!$AS:$AS,D$44,'SC 2019 Total'!$AU:$AU)</f>
        <v>0</v>
      </c>
      <c r="E80" s="187">
        <f>SUMIF('SC 2019 Total'!$AS:$AS,E$44,'SC 2019 Total'!$AU:$AU)</f>
        <v>73.288250000000005</v>
      </c>
      <c r="F80" s="187">
        <f>SUMIF('SC 2019 Total'!$AS:$AS,F$44,'SC 2019 Total'!$AU:$AU)</f>
        <v>0</v>
      </c>
      <c r="G80" s="187">
        <f>SUMIF('SC 2019 Total'!$AS:$AS,G$44,'SC 2019 Total'!$AU:$AU)</f>
        <v>0</v>
      </c>
      <c r="H80" s="187">
        <f>SUMIF('SC 2019 Total'!$AS:$AS,H$44,'SC 2019 Total'!$AU:$AU)</f>
        <v>0</v>
      </c>
      <c r="I80" s="187">
        <f>SUMIF('SC 2019 Total'!$AS:$AS,I$44,'SC 2019 Total'!$AU:$AU)</f>
        <v>0</v>
      </c>
      <c r="J80" s="187">
        <f>SUMIF('SC 2019 Total'!$AS:$AS,J$44,'SC 2019 Total'!$AU:$AU)</f>
        <v>0</v>
      </c>
      <c r="K80" s="187">
        <f>SUMIF('SC 2019 Total'!$AS:$AS,K$44,'SC 2019 Total'!$AU:$AU)</f>
        <v>0</v>
      </c>
      <c r="L80" s="187">
        <f>SUMIF('SC 2019 Total'!$AS:$AS,L$44,'SC 2019 Total'!$AU:$AU)</f>
        <v>0</v>
      </c>
      <c r="M80" s="187">
        <f>SUMIF('SC 2019 Total'!$AS:$AS,M$44,'SC 2019 Total'!$AU:$AU)</f>
        <v>0</v>
      </c>
      <c r="N80" s="187">
        <f>SUMIF('SC 2019 Total'!$AS:$AS,N$44,'SC 2019 Total'!$AU:$AU)</f>
        <v>0</v>
      </c>
      <c r="O80" s="187">
        <f>SUMIF('SC 2019 Total'!$AS:$AS,O$44,'SC 2019 Total'!$AU:$AU)</f>
        <v>0</v>
      </c>
      <c r="P80" s="187">
        <f>SUMIF('SC 2019 Total'!$AS:$AS,P$44,'SC 2019 Total'!$AU:$AU)</f>
        <v>46.970966346153844</v>
      </c>
      <c r="Q80" s="187">
        <f>SUMIF('SC 2019 Total'!$AS:$AS,Q$44,'SC 2019 Total'!$AU:$AU)</f>
        <v>11.377759615384615</v>
      </c>
      <c r="R80" s="187">
        <f>SUMIF('SC 2019 Total'!$AS:$AS,R$44,'SC 2019 Total'!$AU:$AU)</f>
        <v>0</v>
      </c>
      <c r="S80" s="187">
        <f>SUMIF('SC 2019 Total'!$AS:$AS,S$44,'SC 2019 Total'!$AU:$AU)</f>
        <v>2.2836538461538463E-3</v>
      </c>
      <c r="T80" s="187">
        <f>SUMIF('SC 2019 Total'!$AS:$AS,T$44,'SC 2019 Total'!$AU:$AU)</f>
        <v>2.0901490384615387</v>
      </c>
      <c r="U80" s="187">
        <f>SUMIF('SC 2019 Total'!$AS:$AS,U$44,'SC 2019 Total'!$AU:$AU)</f>
        <v>0</v>
      </c>
      <c r="V80" s="187">
        <f>SUMIF('SC 2019 Total'!$AS:$AS,V$44,'SC 2019 Total'!$AU:$AU)</f>
        <v>0</v>
      </c>
      <c r="W80" s="187">
        <f>SUMIF('SC 2019 Total'!$AS:$AS,W$44,'SC 2019 Total'!$AU:$AU)</f>
        <v>0</v>
      </c>
      <c r="X80" s="187">
        <f>SUMIF('SC 2019 Total'!$AS:$AS,X$44,'SC 2019 Total'!$AU:$AU)</f>
        <v>0</v>
      </c>
      <c r="Y80" s="187">
        <f>SUMIF('SC 2019 Total'!$AS:$AS,Y$44,'SC 2019 Total'!$AU:$AU)</f>
        <v>2.0555096153846155</v>
      </c>
      <c r="Z80" s="187">
        <f>SUMIF('SC 2019 Total'!$AS:$AS,Z$44,'SC 2019 Total'!$AU:$AU)</f>
        <v>0</v>
      </c>
      <c r="AA80" s="187">
        <f>SUMIF('SC 2019 Total'!$AS:$AS,AA$44,'SC 2019 Total'!$AU:$AU)</f>
        <v>0</v>
      </c>
      <c r="AB80" s="187">
        <f>SUMIF('SC 2019 Total'!$AS:$AS,AB$44,'SC 2019 Total'!$AU:$AU)</f>
        <v>9.6153846153846159E-4</v>
      </c>
      <c r="AC80" s="187">
        <f>SUMIF('SC 2019 Total'!$AS:$AS,AC$44,'SC 2019 Total'!$AU:$AU)</f>
        <v>0</v>
      </c>
      <c r="AD80" s="187">
        <f>SUMIF('SC 2019 Total'!$AS:$AS,AD$44,'SC 2019 Total'!$AU:$AU)</f>
        <v>0</v>
      </c>
      <c r="AE80" s="187">
        <f>SUMIF('SC 2019 Total'!$AS:$AS,AE$44,'SC 2019 Total'!$AU:$AU)</f>
        <v>0</v>
      </c>
      <c r="AF80" s="187">
        <f>SUMIF('SC 2019 Total'!$AS:$AS,AF$44,'SC 2019 Total'!$AU:$AU)</f>
        <v>0</v>
      </c>
      <c r="AG80" s="187">
        <f>SUMIF('SC 2019 Total'!$AS:$AS,AG$44,'SC 2019 Total'!$AU:$AU)</f>
        <v>43.143264423076921</v>
      </c>
      <c r="AH80" s="187">
        <f>SUMIF('SC 2019 Total'!$AS:$AS,AH$44,'SC 2019 Total'!$AU:$AU)</f>
        <v>0</v>
      </c>
      <c r="AI80" s="187">
        <f>SUMIF('SC 2019 Total'!$AS:$AS,AI$44,'SC 2019 Total'!$AU:$AU)</f>
        <v>0</v>
      </c>
      <c r="AJ80" s="187">
        <f>SUMIF('SC 2019 Total'!$AS:$AS,AJ$44,'SC 2019 Total'!$AU:$AU)</f>
        <v>42.154860576923078</v>
      </c>
      <c r="AK80" s="187">
        <f>SUMIF('SC 2019 Total'!$AS:$AS,AK$44,'SC 2019 Total'!$AU:$AU)</f>
        <v>0</v>
      </c>
      <c r="AL80" s="187">
        <f>SUMIF('SC 2019 Total'!$AS:$AS,AL$44,'SC 2019 Total'!$AU:$AU)</f>
        <v>0</v>
      </c>
      <c r="AM80" s="187">
        <f>SUMIF('SC 2019 Total'!$AS:$AS,AM$44,'SC 2019 Total'!$AU:$AU)</f>
        <v>0</v>
      </c>
      <c r="AN80" s="187">
        <f>SUMIF('SC 2019 Total'!$AS:$AS,AN$44,'SC 2019 Total'!$AU:$AU)</f>
        <v>0</v>
      </c>
      <c r="AO80" s="187">
        <f>SUMIF('SC 2019 Total'!$AS:$AS,AO$44,'SC 2019 Total'!$AU:$AU)</f>
        <v>0</v>
      </c>
      <c r="AP80" s="187">
        <f>SUMIF('SC 2019 Total'!$AS:$AS,AP$44,'SC 2019 Total'!$AU:$AU)</f>
        <v>0</v>
      </c>
      <c r="AQ80" s="187">
        <f>SUMIF('SC 2019 Total'!$AS:$AS,AQ$44,'SC 2019 Total'!$AU:$AU)</f>
        <v>0</v>
      </c>
      <c r="AR80" s="187">
        <f>SUMIF('SC 2019 Total'!$AS:$AS,AR$44,'SC 2019 Total'!$AU:$AU)</f>
        <v>0</v>
      </c>
      <c r="AS80" s="187">
        <f>SUMIF('SC 2019 Total'!$AS:$AS,AS$44,'SC 2019 Total'!$AU:$AU)</f>
        <v>0</v>
      </c>
      <c r="AT80" s="187">
        <f>SUMIF('SC 2019 Total'!$AS:$AS,AT$44,'SC 2019 Total'!$AU:$AU)</f>
        <v>0</v>
      </c>
      <c r="AU80" s="187">
        <f>SUMIF('SC 2019 Total'!$AS:$AS,AU$44,'SC 2019 Total'!$AU:$AU)</f>
        <v>0</v>
      </c>
      <c r="AV80" s="187">
        <f>SUMIF('SC 2019 Total'!$AS:$AS,AV$44,'SC 2019 Total'!$AU:$AU)+2.17+10.38+2.56</f>
        <v>15.329653846153848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257.88948557692305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2486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1268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0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29" t="s">
        <v>1267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29" t="s">
        <v>1272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29" t="s">
        <v>1273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29" t="s">
        <v>1274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5" t="s">
        <v>1275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69" t="s">
        <v>1276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291">
        <v>5319</v>
      </c>
      <c r="D111" s="174">
        <v>31580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21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71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102</v>
      </c>
    </row>
    <row r="128" spans="1:5" ht="12.6" customHeight="1" x14ac:dyDescent="0.25">
      <c r="A128" s="173" t="s">
        <v>292</v>
      </c>
      <c r="B128" s="172" t="s">
        <v>256</v>
      </c>
      <c r="C128" s="189">
        <v>106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2880</v>
      </c>
      <c r="C138" s="189">
        <v>1418</v>
      </c>
      <c r="D138" s="174">
        <v>1021</v>
      </c>
      <c r="E138" s="175">
        <f>SUM(B138:D138)</f>
        <v>5319</v>
      </c>
    </row>
    <row r="139" spans="1:6" ht="12.6" customHeight="1" x14ac:dyDescent="0.25">
      <c r="A139" s="173" t="s">
        <v>215</v>
      </c>
      <c r="B139" s="174">
        <v>18854</v>
      </c>
      <c r="C139" s="189">
        <v>8402</v>
      </c>
      <c r="D139" s="174">
        <v>4324</v>
      </c>
      <c r="E139" s="175">
        <f>SUM(B139:D139)</f>
        <v>31580</v>
      </c>
    </row>
    <row r="140" spans="1:6" ht="12.6" customHeight="1" x14ac:dyDescent="0.25">
      <c r="A140" s="173" t="s">
        <v>298</v>
      </c>
      <c r="B140" s="174">
        <v>0</v>
      </c>
      <c r="C140" s="174">
        <v>0</v>
      </c>
      <c r="D140" s="174">
        <v>0</v>
      </c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229100703.22999999</v>
      </c>
      <c r="C141" s="189">
        <v>101036750.95999999</v>
      </c>
      <c r="D141" s="174">
        <f>397108995.61-B141-C141</f>
        <v>66971541.420000032</v>
      </c>
      <c r="E141" s="175">
        <f>SUM(B141:D141)</f>
        <v>397108995.61000001</v>
      </c>
      <c r="F141" s="199"/>
    </row>
    <row r="142" spans="1:6" ht="12.6" customHeight="1" x14ac:dyDescent="0.25">
      <c r="A142" s="173" t="s">
        <v>246</v>
      </c>
      <c r="B142" s="174">
        <v>183782102.71000001</v>
      </c>
      <c r="C142" s="189">
        <v>151967217.88</v>
      </c>
      <c r="D142" s="174">
        <f>515430908.47-B142-C142+1125792.78+63509956.58</f>
        <v>244317337.24000001</v>
      </c>
      <c r="E142" s="175">
        <f>SUM(B142:D142)</f>
        <v>580066657.83000004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6" ht="12.6" customHeight="1" x14ac:dyDescent="0.25">
      <c r="A161" s="177"/>
      <c r="B161" s="177"/>
      <c r="C161" s="193"/>
      <c r="D161" s="178"/>
      <c r="E161" s="175"/>
    </row>
    <row r="162" spans="1:6" ht="21.75" customHeight="1" x14ac:dyDescent="0.25">
      <c r="A162" s="177"/>
      <c r="B162" s="177"/>
      <c r="C162" s="193"/>
      <c r="D162" s="178"/>
      <c r="E162" s="175"/>
    </row>
    <row r="163" spans="1:6" ht="11.4" customHeight="1" x14ac:dyDescent="0.25">
      <c r="A163" s="207" t="s">
        <v>305</v>
      </c>
      <c r="B163" s="208"/>
      <c r="C163" s="208"/>
      <c r="D163" s="208"/>
      <c r="E163" s="208"/>
    </row>
    <row r="164" spans="1:6" ht="11.4" customHeight="1" x14ac:dyDescent="0.25">
      <c r="A164" s="256" t="s">
        <v>306</v>
      </c>
      <c r="B164" s="256"/>
      <c r="C164" s="256"/>
      <c r="D164" s="256"/>
      <c r="E164" s="256"/>
    </row>
    <row r="165" spans="1:6" ht="12" customHeight="1" x14ac:dyDescent="0.25">
      <c r="A165" s="173" t="s">
        <v>307</v>
      </c>
      <c r="B165" s="172" t="s">
        <v>256</v>
      </c>
      <c r="C165" s="189">
        <f>SUMIF('SC 2019 Total'!AX:AX,A165,'SC 2019 Total'!AZ:AZ)</f>
        <v>4837189.47</v>
      </c>
      <c r="D165" s="175"/>
      <c r="E165" s="175"/>
    </row>
    <row r="166" spans="1:6" ht="12" customHeight="1" x14ac:dyDescent="0.25">
      <c r="A166" s="173" t="s">
        <v>308</v>
      </c>
      <c r="B166" s="172" t="s">
        <v>256</v>
      </c>
      <c r="C166" s="189">
        <f>SUMIF('SC 2019 Total'!AX:AX,A166,'SC 2019 Total'!AZ:AZ)+22514</f>
        <v>56431.07</v>
      </c>
      <c r="D166" s="175"/>
      <c r="E166" s="175"/>
    </row>
    <row r="167" spans="1:6" ht="12" customHeight="1" x14ac:dyDescent="0.25">
      <c r="A167" s="177" t="s">
        <v>309</v>
      </c>
      <c r="B167" s="172" t="s">
        <v>256</v>
      </c>
      <c r="C167" s="189">
        <f>SUMIF('SC 2019 Total'!AX:AX,A167,'SC 2019 Total'!AZ:AZ)+53883</f>
        <v>527122.92999999993</v>
      </c>
      <c r="D167" s="175"/>
      <c r="E167" s="175"/>
    </row>
    <row r="168" spans="1:6" ht="12" customHeight="1" x14ac:dyDescent="0.25">
      <c r="A168" s="173" t="s">
        <v>310</v>
      </c>
      <c r="B168" s="172" t="s">
        <v>256</v>
      </c>
      <c r="C168" s="189">
        <f>SUMIF('SC 2019 Total'!AX:AX,A168,'SC 2019 Total'!AZ:AZ)+2084088</f>
        <v>7924202.0700000003</v>
      </c>
      <c r="D168" s="175"/>
      <c r="E168" s="175"/>
    </row>
    <row r="169" spans="1:6" ht="12" customHeight="1" x14ac:dyDescent="0.25">
      <c r="A169" s="173" t="s">
        <v>311</v>
      </c>
      <c r="B169" s="172" t="s">
        <v>256</v>
      </c>
      <c r="C169" s="189">
        <f>SUMIF('SC 2019 Total'!AX:AX,A169,'SC 2019 Total'!AZ:AZ)+26071</f>
        <v>55635.240000000005</v>
      </c>
      <c r="D169" s="175"/>
      <c r="E169" s="175"/>
    </row>
    <row r="170" spans="1:6" ht="12" customHeight="1" x14ac:dyDescent="0.25">
      <c r="A170" s="173" t="s">
        <v>312</v>
      </c>
      <c r="B170" s="172" t="s">
        <v>256</v>
      </c>
      <c r="C170" s="189">
        <f>SUMIF('SC 2019 Total'!AX:AX,A170,'SC 2019 Total'!AZ:AZ)+1068475</f>
        <v>3348143.08</v>
      </c>
      <c r="D170" s="175"/>
      <c r="E170" s="175"/>
    </row>
    <row r="171" spans="1:6" ht="12" customHeight="1" x14ac:dyDescent="0.25">
      <c r="A171" s="173" t="s">
        <v>313</v>
      </c>
      <c r="B171" s="172" t="s">
        <v>256</v>
      </c>
      <c r="C171" s="189">
        <f>SUMIF('SC 2019 Total'!AX:AX,A171,'SC 2019 Total'!AZ:AZ)+293252</f>
        <v>373503.37</v>
      </c>
      <c r="D171" s="175"/>
      <c r="E171" s="175"/>
    </row>
    <row r="172" spans="1:6" ht="12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6" ht="12" customHeight="1" x14ac:dyDescent="0.25">
      <c r="A173" s="173" t="s">
        <v>203</v>
      </c>
      <c r="B173" s="175"/>
      <c r="C173" s="191"/>
      <c r="D173" s="175">
        <f>SUM(C165:C172)</f>
        <v>17122227.23</v>
      </c>
      <c r="E173" s="175"/>
    </row>
    <row r="174" spans="1:6" ht="12" customHeight="1" x14ac:dyDescent="0.25">
      <c r="A174" s="256" t="s">
        <v>314</v>
      </c>
      <c r="B174" s="256"/>
      <c r="C174" s="256"/>
      <c r="D174" s="256"/>
      <c r="E174" s="256"/>
    </row>
    <row r="175" spans="1:6" ht="12" customHeight="1" x14ac:dyDescent="0.25">
      <c r="A175" s="173" t="s">
        <v>315</v>
      </c>
      <c r="B175" s="172" t="s">
        <v>256</v>
      </c>
      <c r="C175" s="189">
        <f>SUMIF('SC 2019 Total'!AX:AX,A175,'SC 2019 Total'!AZ:AZ)</f>
        <v>3364822.0700000003</v>
      </c>
      <c r="D175" s="175"/>
      <c r="E175" s="175"/>
    </row>
    <row r="176" spans="1:6" ht="12" customHeight="1" x14ac:dyDescent="0.3">
      <c r="A176" s="173" t="s">
        <v>316</v>
      </c>
      <c r="B176" s="172" t="s">
        <v>256</v>
      </c>
      <c r="C176" s="189">
        <f>SUMIF('SC 2019 Total'!AX:AX,A176,'SC 2019 Total'!AZ:AZ)</f>
        <v>883531.6399999999</v>
      </c>
      <c r="D176" s="175"/>
      <c r="E176" s="175"/>
      <c r="F176" s="327"/>
    </row>
    <row r="177" spans="1:6" ht="12" customHeight="1" x14ac:dyDescent="0.25">
      <c r="A177" s="173" t="s">
        <v>203</v>
      </c>
      <c r="B177" s="175"/>
      <c r="C177" s="191"/>
      <c r="D177" s="175">
        <f>SUM(C175:C176)</f>
        <v>4248353.71</v>
      </c>
      <c r="E177" s="175"/>
    </row>
    <row r="178" spans="1:6" ht="12" customHeight="1" x14ac:dyDescent="0.25">
      <c r="A178" s="256" t="s">
        <v>317</v>
      </c>
      <c r="B178" s="256"/>
      <c r="C178" s="256"/>
      <c r="D178" s="256"/>
      <c r="E178" s="256"/>
    </row>
    <row r="179" spans="1:6" ht="12" customHeight="1" x14ac:dyDescent="0.25">
      <c r="A179" s="173" t="s">
        <v>318</v>
      </c>
      <c r="B179" s="172" t="s">
        <v>256</v>
      </c>
      <c r="C179" s="189">
        <f>SUMIF('SC 2019 Total'!AX:AX,A179,'SC 2019 Total'!AZ:AZ)</f>
        <v>1350181.32</v>
      </c>
      <c r="D179" s="175"/>
      <c r="E179" s="175"/>
    </row>
    <row r="180" spans="1:6" ht="12" customHeight="1" x14ac:dyDescent="0.25">
      <c r="A180" s="173" t="s">
        <v>319</v>
      </c>
      <c r="B180" s="172" t="s">
        <v>256</v>
      </c>
      <c r="C180" s="189">
        <f>SUMIF('SC 2019 Total'!AX:AX,A180,'SC 2019 Total'!AZ:AZ)</f>
        <v>91410.66</v>
      </c>
      <c r="D180" s="175"/>
      <c r="E180" s="175"/>
    </row>
    <row r="181" spans="1:6" ht="12" customHeight="1" x14ac:dyDescent="0.3">
      <c r="A181" s="173" t="s">
        <v>203</v>
      </c>
      <c r="B181" s="175"/>
      <c r="C181" s="191"/>
      <c r="D181" s="175">
        <f>SUM(C179:C180)</f>
        <v>1441591.98</v>
      </c>
      <c r="E181" s="175"/>
      <c r="F181" s="327"/>
    </row>
    <row r="182" spans="1:6" ht="12" customHeight="1" x14ac:dyDescent="0.25">
      <c r="A182" s="256" t="s">
        <v>320</v>
      </c>
      <c r="B182" s="256"/>
      <c r="C182" s="256"/>
      <c r="D182" s="256"/>
      <c r="E182" s="256"/>
    </row>
    <row r="183" spans="1:6" ht="12" customHeight="1" x14ac:dyDescent="0.25">
      <c r="A183" s="173" t="s">
        <v>321</v>
      </c>
      <c r="B183" s="172" t="s">
        <v>256</v>
      </c>
      <c r="C183" s="189">
        <f>SUMIF('SC 2019 Total'!AX:AX,A183,'SC 2019 Total'!AZ:AZ)</f>
        <v>69972.34</v>
      </c>
      <c r="D183" s="175"/>
      <c r="E183" s="175"/>
    </row>
    <row r="184" spans="1:6" ht="12" customHeight="1" x14ac:dyDescent="0.25">
      <c r="A184" s="173" t="s">
        <v>322</v>
      </c>
      <c r="B184" s="172" t="s">
        <v>256</v>
      </c>
      <c r="C184" s="189">
        <f>SUMIF('SC 2019 Total'!AX:AX,A184,'SC 2019 Total'!AZ:AZ)</f>
        <v>6145256.3200000003</v>
      </c>
      <c r="D184" s="175"/>
      <c r="E184" s="175"/>
    </row>
    <row r="185" spans="1:6" ht="12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6" ht="12" customHeight="1" x14ac:dyDescent="0.3">
      <c r="A186" s="173" t="s">
        <v>203</v>
      </c>
      <c r="B186" s="175"/>
      <c r="C186" s="191"/>
      <c r="D186" s="175">
        <f>SUM(C183:C185)</f>
        <v>6215228.6600000001</v>
      </c>
      <c r="E186" s="175"/>
      <c r="F186" s="327"/>
    </row>
    <row r="187" spans="1:6" ht="12" customHeight="1" x14ac:dyDescent="0.25">
      <c r="A187" s="256" t="s">
        <v>323</v>
      </c>
      <c r="B187" s="256"/>
      <c r="C187" s="256"/>
      <c r="D187" s="256"/>
      <c r="E187" s="256"/>
    </row>
    <row r="188" spans="1:6" ht="12" customHeight="1" x14ac:dyDescent="0.25">
      <c r="A188" s="173" t="s">
        <v>324</v>
      </c>
      <c r="B188" s="172" t="s">
        <v>256</v>
      </c>
      <c r="C188" s="189">
        <f>SUMIF('SC 2019 Total'!AX:AX,A188,'SC 2019 Total'!AZ:AZ)</f>
        <v>0</v>
      </c>
      <c r="D188" s="175"/>
      <c r="E188" s="175"/>
    </row>
    <row r="189" spans="1:6" ht="12" customHeight="1" x14ac:dyDescent="0.25">
      <c r="A189" s="173" t="s">
        <v>325</v>
      </c>
      <c r="B189" s="172" t="s">
        <v>256</v>
      </c>
      <c r="C189" s="189">
        <f>SUMIF('SC 2019 Total'!AX:AX,A189,'SC 2019 Total'!AZ:AZ)</f>
        <v>93348.12</v>
      </c>
      <c r="D189" s="175"/>
      <c r="E189" s="175"/>
    </row>
    <row r="190" spans="1:6" ht="12" customHeight="1" x14ac:dyDescent="0.3">
      <c r="A190" s="173" t="s">
        <v>203</v>
      </c>
      <c r="B190" s="175"/>
      <c r="C190" s="191"/>
      <c r="D190" s="175">
        <f>SUM(C188:C189)</f>
        <v>93348.12</v>
      </c>
      <c r="E190" s="175"/>
      <c r="F190" s="327"/>
    </row>
    <row r="191" spans="1:6" ht="18" customHeight="1" x14ac:dyDescent="0.25">
      <c r="A191" s="173"/>
      <c r="B191" s="175"/>
      <c r="C191" s="191"/>
      <c r="D191" s="175"/>
      <c r="E191" s="175"/>
    </row>
    <row r="192" spans="1:6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1860280.7</v>
      </c>
      <c r="C195" s="189"/>
      <c r="D195" s="174"/>
      <c r="E195" s="175">
        <f t="shared" ref="E195:E203" si="10">SUM(B195:C195)-D195</f>
        <v>1860280.7</v>
      </c>
    </row>
    <row r="196" spans="1:8" ht="12.6" customHeight="1" x14ac:dyDescent="0.25">
      <c r="A196" s="173" t="s">
        <v>333</v>
      </c>
      <c r="B196" s="174">
        <v>1808999.17</v>
      </c>
      <c r="C196" s="189"/>
      <c r="D196" s="174"/>
      <c r="E196" s="175">
        <f t="shared" si="10"/>
        <v>1808999.17</v>
      </c>
    </row>
    <row r="197" spans="1:8" ht="12.6" customHeight="1" x14ac:dyDescent="0.25">
      <c r="A197" s="173" t="s">
        <v>334</v>
      </c>
      <c r="B197" s="174">
        <v>30083486.449999999</v>
      </c>
      <c r="C197" s="189"/>
      <c r="D197" s="174"/>
      <c r="E197" s="175">
        <f t="shared" si="10"/>
        <v>30083486.449999999</v>
      </c>
    </row>
    <row r="198" spans="1:8" ht="12.6" customHeight="1" x14ac:dyDescent="0.25">
      <c r="A198" s="173" t="s">
        <v>335</v>
      </c>
      <c r="B198" s="174">
        <f>32842.06+8207177.68</f>
        <v>8240019.7399999993</v>
      </c>
      <c r="C198" s="189">
        <f>213037.85+67291.34</f>
        <v>280329.19</v>
      </c>
      <c r="D198" s="174"/>
      <c r="E198" s="175">
        <f t="shared" si="10"/>
        <v>8520348.9299999997</v>
      </c>
    </row>
    <row r="199" spans="1:8" ht="12.6" customHeight="1" x14ac:dyDescent="0.25">
      <c r="A199" s="173" t="s">
        <v>336</v>
      </c>
      <c r="B199" s="174">
        <f>161127.63+13910314.14</f>
        <v>14071441.770000001</v>
      </c>
      <c r="C199" s="189">
        <f>14394.93+398278.25</f>
        <v>412673.18</v>
      </c>
      <c r="D199" s="174">
        <v>21241.47</v>
      </c>
      <c r="E199" s="175">
        <f t="shared" si="10"/>
        <v>14462873.48</v>
      </c>
    </row>
    <row r="200" spans="1:8" ht="12.6" customHeight="1" x14ac:dyDescent="0.25">
      <c r="A200" s="173" t="s">
        <v>337</v>
      </c>
      <c r="B200" s="174">
        <f>8087950.45+63311262.56</f>
        <v>71399213.010000005</v>
      </c>
      <c r="C200" s="189">
        <f>371331.68+2872388.78-2837.2</f>
        <v>3240883.26</v>
      </c>
      <c r="D200" s="174">
        <f>549323.79+33219.42</f>
        <v>582543.21000000008</v>
      </c>
      <c r="E200" s="175">
        <f t="shared" si="10"/>
        <v>74057553.060000017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f>4038820.54+771763.94</f>
        <v>4810584.4800000004</v>
      </c>
      <c r="C202" s="189">
        <f>523105.08+49189.04-6172.87</f>
        <v>566121.25</v>
      </c>
      <c r="D202" s="174">
        <v>6461.85</v>
      </c>
      <c r="E202" s="175">
        <f t="shared" si="10"/>
        <v>5370243.8800000008</v>
      </c>
    </row>
    <row r="203" spans="1:8" ht="12.6" customHeight="1" x14ac:dyDescent="0.25">
      <c r="A203" s="173" t="s">
        <v>340</v>
      </c>
      <c r="B203" s="174">
        <f>714301.78+50578.91+666124.85</f>
        <v>1431005.54</v>
      </c>
      <c r="C203" s="189">
        <f>-665260.75-32078.64+3686363.09-3249376.1</f>
        <v>-260352.40000000037</v>
      </c>
      <c r="D203" s="174"/>
      <c r="E203" s="175">
        <f t="shared" si="10"/>
        <v>1170653.1399999997</v>
      </c>
    </row>
    <row r="204" spans="1:8" ht="12.6" customHeight="1" x14ac:dyDescent="0.25">
      <c r="A204" s="173" t="s">
        <v>203</v>
      </c>
      <c r="B204" s="175">
        <f>SUM(B195:B203)</f>
        <v>133705030.86000001</v>
      </c>
      <c r="C204" s="191">
        <f>SUM(C195:C203)</f>
        <v>4239654.4799999995</v>
      </c>
      <c r="D204" s="175">
        <f>SUM(D195:D203)</f>
        <v>610246.53</v>
      </c>
      <c r="E204" s="175">
        <f>SUM(E195:E203)</f>
        <v>137334438.81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852551.78</v>
      </c>
      <c r="C209" s="189">
        <v>53641.27</v>
      </c>
      <c r="D209" s="174"/>
      <c r="E209" s="175">
        <f t="shared" ref="E209:E216" si="11">SUM(B209:C209)-D209</f>
        <v>906193.05</v>
      </c>
      <c r="H209" s="258"/>
    </row>
    <row r="210" spans="1:8" ht="12.6" customHeight="1" x14ac:dyDescent="0.25">
      <c r="A210" s="173" t="s">
        <v>334</v>
      </c>
      <c r="B210" s="174">
        <v>12341744.59</v>
      </c>
      <c r="C210" s="189">
        <v>873320.23</v>
      </c>
      <c r="D210" s="174"/>
      <c r="E210" s="175">
        <f t="shared" si="11"/>
        <v>13215064.82</v>
      </c>
      <c r="H210" s="258"/>
    </row>
    <row r="211" spans="1:8" ht="12.6" customHeight="1" x14ac:dyDescent="0.25">
      <c r="A211" s="173" t="s">
        <v>335</v>
      </c>
      <c r="B211" s="174">
        <f>5335.76+2422531.74</f>
        <v>2427867.5</v>
      </c>
      <c r="C211" s="189">
        <f>24500.52+394520.64</f>
        <v>419021.16000000003</v>
      </c>
      <c r="D211" s="174"/>
      <c r="E211" s="175">
        <f t="shared" si="11"/>
        <v>2846888.66</v>
      </c>
      <c r="H211" s="258"/>
    </row>
    <row r="212" spans="1:8" ht="12.6" customHeight="1" x14ac:dyDescent="0.25">
      <c r="A212" s="173" t="s">
        <v>336</v>
      </c>
      <c r="B212" s="174">
        <f>91754.23+10424873.42</f>
        <v>10516627.65</v>
      </c>
      <c r="C212" s="189">
        <f>16929.7+328245.86</f>
        <v>345175.56</v>
      </c>
      <c r="D212" s="174">
        <v>386.21</v>
      </c>
      <c r="E212" s="175">
        <f t="shared" si="11"/>
        <v>10861417</v>
      </c>
      <c r="H212" s="258"/>
    </row>
    <row r="213" spans="1:8" ht="12.6" customHeight="1" x14ac:dyDescent="0.25">
      <c r="A213" s="173" t="s">
        <v>337</v>
      </c>
      <c r="B213" s="174">
        <f>4601236.98+46666201.67</f>
        <v>51267438.650000006</v>
      </c>
      <c r="C213" s="291">
        <f>812778.73+4501327.91+1347.49+115000+1731.01</f>
        <v>5432185.1400000006</v>
      </c>
      <c r="D213" s="174">
        <f>408723.78+1731.01</f>
        <v>410454.79000000004</v>
      </c>
      <c r="E213" s="175">
        <f t="shared" si="11"/>
        <v>56289169.000000007</v>
      </c>
      <c r="H213" s="258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>
        <f>2018486.06+491723.85</f>
        <v>2510209.91</v>
      </c>
      <c r="C215" s="189">
        <f>454396.2+30130.51</f>
        <v>484526.71</v>
      </c>
      <c r="D215" s="174"/>
      <c r="E215" s="175">
        <f t="shared" si="11"/>
        <v>2994736.62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79916440.079999998</v>
      </c>
      <c r="C217" s="191">
        <f>SUM(C208:C216)</f>
        <v>7607870.0700000012</v>
      </c>
      <c r="D217" s="175">
        <f>SUM(D208:D216)</f>
        <v>410841.00000000006</v>
      </c>
      <c r="E217" s="175">
        <f>SUM(E208:E216)</f>
        <v>87113469.150000006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31" t="s">
        <v>1255</v>
      </c>
      <c r="C220" s="331"/>
      <c r="D220" s="208"/>
      <c r="E220" s="208"/>
    </row>
    <row r="221" spans="1:8" ht="12.6" customHeight="1" x14ac:dyDescent="0.3">
      <c r="A221" s="271" t="s">
        <v>1255</v>
      </c>
      <c r="B221" s="208"/>
      <c r="C221" s="189">
        <f>SUMIF('SC 2019 Total'!AX:AX,A221,'SC 2019 Total'!AZ:AZ)</f>
        <v>9722647.1500000004</v>
      </c>
      <c r="D221" s="172">
        <f>C221</f>
        <v>9722647.1500000004</v>
      </c>
      <c r="E221" s="208"/>
      <c r="F221" s="327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3">
      <c r="A223" s="173" t="s">
        <v>296</v>
      </c>
      <c r="B223" s="172" t="s">
        <v>256</v>
      </c>
      <c r="C223" s="189">
        <f>-SUMIF('SC 2019 Total'!AX:AX,$A$222&amp;A223,'SC 2019 Total'!AZ:AZ)</f>
        <v>371681290.89999998</v>
      </c>
      <c r="D223" s="175"/>
      <c r="E223" s="175"/>
      <c r="F223" s="327"/>
    </row>
    <row r="224" spans="1:8" ht="12.6" customHeight="1" x14ac:dyDescent="0.3">
      <c r="A224" s="173" t="s">
        <v>297</v>
      </c>
      <c r="B224" s="172" t="s">
        <v>256</v>
      </c>
      <c r="C224" s="189">
        <f>-SUMIF('SC 2019 Total'!AX:AX,$A$222&amp;A224,'SC 2019 Total'!AZ:AZ)</f>
        <v>231966210.80000001</v>
      </c>
      <c r="D224" s="175"/>
      <c r="E224" s="175"/>
      <c r="F224" s="327"/>
    </row>
    <row r="225" spans="1:6" ht="12.6" customHeight="1" x14ac:dyDescent="0.25">
      <c r="A225" s="173" t="s">
        <v>1484</v>
      </c>
      <c r="B225" s="172" t="s">
        <v>256</v>
      </c>
      <c r="C225" s="189">
        <f>-SUMIF('SC 2019 Total'!AX:AX,$A$222&amp;A225,'SC 2019 Total'!AZ:AZ)</f>
        <v>0</v>
      </c>
      <c r="D225" s="175"/>
      <c r="E225" s="175"/>
    </row>
    <row r="226" spans="1:6" ht="12.6" customHeight="1" x14ac:dyDescent="0.3">
      <c r="A226" s="173" t="s">
        <v>347</v>
      </c>
      <c r="B226" s="172" t="s">
        <v>256</v>
      </c>
      <c r="C226" s="189">
        <f>-SUMIF('SC 2019 Total'!AX:AX,$A$222&amp;A226,'SC 2019 Total'!AZ:AZ)</f>
        <v>49117520.539999999</v>
      </c>
      <c r="D226" s="175"/>
      <c r="E226" s="175"/>
      <c r="F226" s="327"/>
    </row>
    <row r="227" spans="1:6" ht="12.6" customHeight="1" x14ac:dyDescent="0.25">
      <c r="A227" s="173" t="s">
        <v>1485</v>
      </c>
      <c r="B227" s="172" t="s">
        <v>256</v>
      </c>
      <c r="C227" s="189">
        <f>-SUMIF('SC 2019 Total'!AX:AX,$A$222&amp;A227,'SC 2019 Total'!AZ:AZ)</f>
        <v>112026057.69</v>
      </c>
      <c r="D227" s="175"/>
      <c r="E227" s="175"/>
    </row>
    <row r="228" spans="1:6" ht="12.6" customHeight="1" x14ac:dyDescent="0.25">
      <c r="A228" s="173" t="s">
        <v>132</v>
      </c>
      <c r="B228" s="172" t="s">
        <v>256</v>
      </c>
      <c r="C228" s="291">
        <f>-SUMIF('SC 2019 Total'!AX:AX,$A$222&amp;A228,'SC 2019 Total'!AZ:AZ)</f>
        <v>12167834.26</v>
      </c>
      <c r="D228" s="175"/>
      <c r="E228" s="175"/>
    </row>
    <row r="229" spans="1:6" ht="12.6" customHeight="1" x14ac:dyDescent="0.25">
      <c r="A229" s="173" t="s">
        <v>350</v>
      </c>
      <c r="B229" s="175"/>
      <c r="C229" s="191"/>
      <c r="D229" s="175">
        <f>SUM(C223:C228)</f>
        <v>776958914.19000006</v>
      </c>
      <c r="E229" s="175"/>
    </row>
    <row r="230" spans="1:6" ht="12.6" customHeight="1" x14ac:dyDescent="0.25">
      <c r="A230" s="256" t="s">
        <v>351</v>
      </c>
      <c r="B230" s="256"/>
      <c r="C230" s="256"/>
      <c r="D230" s="256"/>
      <c r="E230" s="256"/>
    </row>
    <row r="231" spans="1:6" ht="12.6" customHeight="1" x14ac:dyDescent="0.25">
      <c r="A231" s="171" t="s">
        <v>352</v>
      </c>
      <c r="B231" s="172" t="s">
        <v>256</v>
      </c>
      <c r="C231" s="189">
        <v>5897</v>
      </c>
      <c r="D231" s="175"/>
      <c r="E231" s="175"/>
    </row>
    <row r="232" spans="1:6" ht="12.6" customHeight="1" x14ac:dyDescent="0.25">
      <c r="A232" s="171"/>
      <c r="B232" s="172"/>
      <c r="C232" s="191"/>
      <c r="D232" s="175"/>
      <c r="E232" s="175"/>
    </row>
    <row r="233" spans="1:6" ht="12.6" customHeight="1" x14ac:dyDescent="0.25">
      <c r="A233" s="171" t="s">
        <v>353</v>
      </c>
      <c r="B233" s="172" t="s">
        <v>256</v>
      </c>
      <c r="C233" s="189">
        <f>-SUMIF('SC 2019 Total'!AX:AX,A233,'SC 2019 Total'!AZ:AZ)</f>
        <v>1696252.12</v>
      </c>
      <c r="D233" s="175"/>
      <c r="E233" s="175"/>
    </row>
    <row r="234" spans="1:6" ht="12.6" customHeight="1" x14ac:dyDescent="0.25">
      <c r="A234" s="171" t="s">
        <v>354</v>
      </c>
      <c r="B234" s="172" t="s">
        <v>256</v>
      </c>
      <c r="C234" s="189">
        <f>-SUMIF('SC 2019 Total'!AX:AX,A234,'SC 2019 Total'!AZ:AZ)</f>
        <v>9294442.9000000004</v>
      </c>
      <c r="D234" s="175"/>
      <c r="E234" s="175"/>
    </row>
    <row r="235" spans="1:6" ht="12.6" customHeight="1" x14ac:dyDescent="0.25">
      <c r="A235" s="173"/>
      <c r="B235" s="175"/>
      <c r="C235" s="191"/>
      <c r="D235" s="175"/>
      <c r="E235" s="175"/>
    </row>
    <row r="236" spans="1:6" ht="12.6" customHeight="1" x14ac:dyDescent="0.25">
      <c r="A236" s="171" t="s">
        <v>355</v>
      </c>
      <c r="B236" s="175"/>
      <c r="C236" s="191"/>
      <c r="D236" s="175">
        <f>SUM(C233:C235)</f>
        <v>10990695.02</v>
      </c>
      <c r="E236" s="175"/>
    </row>
    <row r="237" spans="1:6" ht="12.6" customHeight="1" x14ac:dyDescent="0.25">
      <c r="A237" s="256" t="s">
        <v>356</v>
      </c>
      <c r="B237" s="256"/>
      <c r="C237" s="256"/>
      <c r="D237" s="256"/>
      <c r="E237" s="256"/>
    </row>
    <row r="238" spans="1:6" ht="12.6" customHeight="1" x14ac:dyDescent="0.3">
      <c r="A238" s="173" t="s">
        <v>357</v>
      </c>
      <c r="B238" s="172" t="s">
        <v>256</v>
      </c>
      <c r="C238" s="189">
        <f>-SUMIF('SC 2019 Total'!AX:AX,A238,'SC 2019 Total'!AZ:AZ)</f>
        <v>8104408.6699999999</v>
      </c>
      <c r="D238" s="175"/>
      <c r="E238" s="175"/>
      <c r="F238" s="327"/>
    </row>
    <row r="239" spans="1:6" ht="12.6" customHeight="1" x14ac:dyDescent="0.25">
      <c r="A239" s="173" t="s">
        <v>356</v>
      </c>
      <c r="B239" s="172" t="s">
        <v>256</v>
      </c>
      <c r="C239" s="189">
        <f>-SUMIF('SC 2019 Total'!AX:AX,A239,'SC 2019 Total'!AZ:AZ)</f>
        <v>0</v>
      </c>
      <c r="D239" s="175"/>
      <c r="E239" s="175"/>
    </row>
    <row r="240" spans="1:6" ht="12.6" customHeight="1" x14ac:dyDescent="0.25">
      <c r="A240" s="173" t="s">
        <v>358</v>
      </c>
      <c r="B240" s="175"/>
      <c r="C240" s="191"/>
      <c r="D240" s="175">
        <f>SUM(C238:C239)</f>
        <v>8104408.6699999999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805776665.02999997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-641183.47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9763079.78+119178668.72</f>
        <v>128941748.5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6076269.88+100968397.89</f>
        <v>107044667.77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234188.78+1288596.81</f>
        <v>1522785.59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f>3443017.88+200822.02</f>
        <v>3643839.9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f>216101.41+109257.47</f>
        <v>325358.88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26747881.630000006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1860280.7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1808999.17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30083486.449999999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f>245879.91+8274469.02</f>
        <v>8520348.9299999997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f>175522.56+14287350.92</f>
        <v>14462873.48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8426062.71+65631490.35</f>
        <v>74057553.060000002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f>4555463.77+814780.11</f>
        <v>5370243.8799999999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49041.02+18500.27+1050836.97+52274.87</f>
        <v>1170653.1300000001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137334438.80000001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87113469.150000006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50220969.650000006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35088857.090000004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7765.68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35096622.770000003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>
        <v>1319482.1499999999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9" ht="12.6" customHeight="1" x14ac:dyDescent="0.25">
      <c r="A289" s="173" t="s">
        <v>391</v>
      </c>
      <c r="B289" s="172" t="s">
        <v>256</v>
      </c>
      <c r="C289" s="189">
        <v>120858.72</v>
      </c>
      <c r="D289" s="175"/>
      <c r="E289" s="175"/>
    </row>
    <row r="290" spans="1:9" ht="12.6" customHeight="1" x14ac:dyDescent="0.25">
      <c r="A290" s="173" t="s">
        <v>392</v>
      </c>
      <c r="B290" s="175"/>
      <c r="C290" s="191"/>
      <c r="D290" s="175">
        <f>SUM(C286:C289)</f>
        <v>1440340.8699999999</v>
      </c>
      <c r="E290" s="175"/>
    </row>
    <row r="291" spans="1:9" ht="12.6" customHeight="1" x14ac:dyDescent="0.25">
      <c r="A291" s="173"/>
      <c r="B291" s="175"/>
      <c r="C291" s="191"/>
      <c r="D291" s="175"/>
      <c r="E291" s="175"/>
    </row>
    <row r="292" spans="1:9" ht="12.6" customHeight="1" x14ac:dyDescent="0.25">
      <c r="A292" s="173" t="s">
        <v>393</v>
      </c>
      <c r="B292" s="175"/>
      <c r="C292" s="191"/>
      <c r="D292" s="175">
        <f>D260+D265+D277+D283+D290</f>
        <v>113505814.92000002</v>
      </c>
      <c r="E292" s="175"/>
    </row>
    <row r="293" spans="1:9" ht="12.6" customHeight="1" x14ac:dyDescent="0.25">
      <c r="A293" s="173"/>
      <c r="B293" s="173"/>
      <c r="C293" s="191"/>
      <c r="D293" s="175"/>
      <c r="E293" s="175"/>
      <c r="I293" s="233"/>
    </row>
    <row r="294" spans="1:9" ht="12.6" customHeight="1" x14ac:dyDescent="0.25">
      <c r="A294" s="173"/>
      <c r="B294" s="173"/>
      <c r="C294" s="191"/>
      <c r="D294" s="175"/>
      <c r="E294" s="175"/>
    </row>
    <row r="295" spans="1:9" ht="12.6" customHeight="1" x14ac:dyDescent="0.25">
      <c r="A295" s="173"/>
      <c r="B295" s="173"/>
      <c r="C295" s="191"/>
      <c r="D295" s="175"/>
      <c r="E295" s="175"/>
    </row>
    <row r="296" spans="1:9" ht="12.6" customHeight="1" x14ac:dyDescent="0.25">
      <c r="A296" s="173"/>
      <c r="B296" s="173"/>
      <c r="C296" s="191"/>
      <c r="D296" s="175"/>
      <c r="E296" s="175"/>
    </row>
    <row r="297" spans="1:9" ht="12.6" customHeight="1" x14ac:dyDescent="0.25">
      <c r="A297" s="173"/>
      <c r="B297" s="173"/>
      <c r="C297" s="191"/>
      <c r="D297" s="175"/>
      <c r="E297" s="175"/>
    </row>
    <row r="298" spans="1:9" ht="12.6" customHeight="1" x14ac:dyDescent="0.25">
      <c r="A298" s="173"/>
      <c r="B298" s="173"/>
      <c r="C298" s="191"/>
      <c r="D298" s="175"/>
      <c r="E298" s="175"/>
    </row>
    <row r="299" spans="1:9" ht="12.6" customHeight="1" x14ac:dyDescent="0.25">
      <c r="A299" s="173"/>
      <c r="B299" s="173"/>
      <c r="C299" s="191"/>
      <c r="D299" s="175"/>
      <c r="E299" s="175"/>
    </row>
    <row r="300" spans="1:9" ht="12.6" customHeight="1" x14ac:dyDescent="0.25">
      <c r="A300" s="173"/>
      <c r="B300" s="173"/>
      <c r="C300" s="191"/>
      <c r="D300" s="175"/>
      <c r="E300" s="175"/>
    </row>
    <row r="301" spans="1:9" ht="20.25" customHeight="1" x14ac:dyDescent="0.25">
      <c r="A301" s="173"/>
      <c r="B301" s="173"/>
      <c r="C301" s="191"/>
      <c r="D301" s="175"/>
      <c r="E301" s="175"/>
    </row>
    <row r="302" spans="1:9" ht="12.6" customHeight="1" x14ac:dyDescent="0.25">
      <c r="A302" s="208" t="s">
        <v>394</v>
      </c>
      <c r="B302" s="208"/>
      <c r="C302" s="208"/>
      <c r="D302" s="208"/>
      <c r="E302" s="208"/>
    </row>
    <row r="303" spans="1:9" ht="14.25" customHeight="1" x14ac:dyDescent="0.25">
      <c r="A303" s="256" t="s">
        <v>395</v>
      </c>
      <c r="B303" s="256"/>
      <c r="C303" s="256"/>
      <c r="D303" s="256"/>
      <c r="E303" s="256"/>
    </row>
    <row r="304" spans="1:9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158731.32+1005880.52</f>
        <v>1164611.8400000001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2041468.52+4731011.76</f>
        <v>6772480.2799999993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2417887.76+9776387.71</f>
        <v>12194275.470000001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1167710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f>110732.44+733753.87+149152.2</f>
        <v>993638.51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22292716.100000001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1858205.1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1858205.1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f>298304.39+149152.2</f>
        <v>447456.59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f>961658.24+844486.31</f>
        <v>1806144.55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1.25" customHeight="1" x14ac:dyDescent="0.25">
      <c r="A328" s="173" t="s">
        <v>203</v>
      </c>
      <c r="B328" s="175"/>
      <c r="C328" s="191"/>
      <c r="D328" s="175">
        <f>SUM(C321:C327)</f>
        <v>2253601.14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993638.51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1259962.6300000001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92">
        <f>83495926.71+4599004.44</f>
        <v>88094931.149999991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9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9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92">
        <v>0</v>
      </c>
      <c r="D336" s="175"/>
      <c r="E336" s="175"/>
    </row>
    <row r="337" spans="1:9" ht="12.6" customHeight="1" x14ac:dyDescent="0.25">
      <c r="A337" s="173" t="s">
        <v>422</v>
      </c>
      <c r="B337" s="172" t="s">
        <v>256</v>
      </c>
      <c r="C337" s="292">
        <v>0</v>
      </c>
      <c r="D337" s="175"/>
      <c r="E337" s="175"/>
    </row>
    <row r="338" spans="1:9" ht="12.6" customHeight="1" x14ac:dyDescent="0.25">
      <c r="A338" s="173" t="s">
        <v>1253</v>
      </c>
      <c r="B338" s="172" t="s">
        <v>256</v>
      </c>
      <c r="C338" s="292">
        <v>0</v>
      </c>
      <c r="D338" s="175"/>
      <c r="E338" s="175"/>
    </row>
    <row r="339" spans="1:9" ht="12.6" customHeight="1" x14ac:dyDescent="0.25">
      <c r="A339" s="173" t="s">
        <v>424</v>
      </c>
      <c r="B339" s="175"/>
      <c r="C339" s="191"/>
      <c r="D339" s="175">
        <f>D314+D319+D330+C332+C336+C337</f>
        <v>113505814.97999999</v>
      </c>
      <c r="E339" s="175"/>
    </row>
    <row r="340" spans="1:9" ht="12.6" customHeight="1" x14ac:dyDescent="0.25">
      <c r="A340" s="173"/>
      <c r="B340" s="175"/>
      <c r="C340" s="191"/>
      <c r="D340" s="175"/>
      <c r="E340" s="175"/>
    </row>
    <row r="341" spans="1:9" ht="12.6" customHeight="1" x14ac:dyDescent="0.25">
      <c r="A341" s="173" t="s">
        <v>425</v>
      </c>
      <c r="B341" s="175"/>
      <c r="C341" s="191"/>
      <c r="D341" s="175">
        <f>D292</f>
        <v>113505814.92000002</v>
      </c>
      <c r="E341" s="175"/>
    </row>
    <row r="342" spans="1:9" ht="12.6" customHeight="1" x14ac:dyDescent="0.25">
      <c r="A342" s="173"/>
      <c r="B342" s="173"/>
      <c r="C342" s="191"/>
      <c r="D342" s="175"/>
      <c r="E342" s="175"/>
      <c r="I342" s="233"/>
    </row>
    <row r="343" spans="1:9" ht="12.6" customHeight="1" x14ac:dyDescent="0.25">
      <c r="A343" s="173"/>
      <c r="B343" s="173"/>
      <c r="C343" s="191"/>
      <c r="D343" s="175"/>
      <c r="E343" s="175"/>
    </row>
    <row r="344" spans="1:9" ht="12.6" customHeight="1" x14ac:dyDescent="0.25">
      <c r="A344" s="173"/>
      <c r="B344" s="173"/>
      <c r="C344" s="191"/>
      <c r="D344" s="175"/>
      <c r="E344" s="175"/>
    </row>
    <row r="345" spans="1:9" ht="12.6" customHeight="1" x14ac:dyDescent="0.25">
      <c r="A345" s="173"/>
      <c r="B345" s="173"/>
      <c r="C345" s="191"/>
      <c r="D345" s="175"/>
      <c r="E345" s="175"/>
    </row>
    <row r="346" spans="1:9" ht="12.6" customHeight="1" x14ac:dyDescent="0.25">
      <c r="A346" s="173"/>
      <c r="B346" s="173"/>
      <c r="C346" s="191"/>
      <c r="D346" s="175"/>
      <c r="E346" s="175"/>
    </row>
    <row r="347" spans="1:9" ht="12.6" customHeight="1" x14ac:dyDescent="0.25">
      <c r="A347" s="173"/>
      <c r="B347" s="173"/>
      <c r="C347" s="191"/>
      <c r="D347" s="175"/>
      <c r="E347" s="175"/>
    </row>
    <row r="348" spans="1:9" ht="12.6" customHeight="1" x14ac:dyDescent="0.25">
      <c r="A348" s="173"/>
      <c r="B348" s="173"/>
      <c r="C348" s="191"/>
      <c r="D348" s="175"/>
      <c r="E348" s="175"/>
    </row>
    <row r="349" spans="1:9" ht="12.6" customHeight="1" x14ac:dyDescent="0.25">
      <c r="A349" s="173"/>
      <c r="B349" s="173"/>
      <c r="C349" s="191"/>
      <c r="D349" s="175"/>
      <c r="E349" s="175"/>
    </row>
    <row r="350" spans="1:9" ht="12.6" customHeight="1" x14ac:dyDescent="0.25">
      <c r="A350" s="173"/>
      <c r="B350" s="173"/>
      <c r="C350" s="191"/>
      <c r="D350" s="175"/>
      <c r="E350" s="175"/>
    </row>
    <row r="351" spans="1:9" ht="12.6" customHeight="1" x14ac:dyDescent="0.25">
      <c r="A351" s="173"/>
      <c r="B351" s="173"/>
      <c r="C351" s="191"/>
      <c r="D351" s="175"/>
      <c r="E351" s="175"/>
    </row>
    <row r="352" spans="1:9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291">
        <v>397108995.61000001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291">
        <f>515430908.47+64635749</f>
        <v>580066657.47000003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977175653.08000004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291">
        <v>9722647.1500000004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291">
        <f>785063322.86-C366</f>
        <v>776958914.19000006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291">
        <v>10990695.020000001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+C238</f>
        <v>8104408.6699999999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805776665.02999997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171398988.05000007</v>
      </c>
      <c r="E368" s="175"/>
    </row>
    <row r="369" spans="1:6" ht="12.6" customHeight="1" x14ac:dyDescent="0.25">
      <c r="A369" s="256" t="s">
        <v>436</v>
      </c>
      <c r="B369" s="256"/>
      <c r="C369" s="256"/>
      <c r="D369" s="256"/>
      <c r="E369" s="256"/>
    </row>
    <row r="370" spans="1:6" ht="12.6" customHeight="1" x14ac:dyDescent="0.25">
      <c r="A370" s="173" t="s">
        <v>437</v>
      </c>
      <c r="B370" s="172" t="s">
        <v>256</v>
      </c>
      <c r="C370" s="291">
        <f>3431573.36+2023.49</f>
        <v>3433596.85</v>
      </c>
      <c r="D370" s="175"/>
      <c r="E370" s="175"/>
    </row>
    <row r="371" spans="1:6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6" ht="12.6" customHeight="1" x14ac:dyDescent="0.25">
      <c r="A372" s="173" t="s">
        <v>439</v>
      </c>
      <c r="B372" s="175"/>
      <c r="C372" s="191"/>
      <c r="D372" s="175">
        <f>SUM(C370:C371)</f>
        <v>3433596.85</v>
      </c>
      <c r="E372" s="175"/>
    </row>
    <row r="373" spans="1:6" ht="12.6" customHeight="1" x14ac:dyDescent="0.25">
      <c r="A373" s="173" t="s">
        <v>440</v>
      </c>
      <c r="B373" s="175"/>
      <c r="C373" s="191"/>
      <c r="D373" s="175">
        <f>D368+D372</f>
        <v>174832584.90000007</v>
      </c>
      <c r="E373" s="175"/>
    </row>
    <row r="374" spans="1:6" ht="12.6" customHeight="1" x14ac:dyDescent="0.25">
      <c r="A374" s="173"/>
      <c r="B374" s="175"/>
      <c r="C374" s="191"/>
      <c r="D374" s="175"/>
      <c r="E374" s="175"/>
    </row>
    <row r="375" spans="1:6" ht="12.6" customHeight="1" x14ac:dyDescent="0.25">
      <c r="A375" s="173"/>
      <c r="B375" s="175"/>
      <c r="C375" s="191"/>
      <c r="D375" s="175"/>
      <c r="E375" s="175"/>
    </row>
    <row r="376" spans="1:6" ht="12.6" customHeight="1" x14ac:dyDescent="0.25">
      <c r="A376" s="173"/>
      <c r="B376" s="175"/>
      <c r="C376" s="191"/>
      <c r="D376" s="175"/>
      <c r="E376" s="175"/>
    </row>
    <row r="377" spans="1:6" ht="12.6" customHeight="1" x14ac:dyDescent="0.25">
      <c r="A377" s="256" t="s">
        <v>441</v>
      </c>
      <c r="B377" s="256"/>
      <c r="C377" s="256"/>
      <c r="D377" s="256"/>
      <c r="E377" s="256"/>
    </row>
    <row r="378" spans="1:6" ht="12.6" customHeight="1" x14ac:dyDescent="0.3">
      <c r="A378" s="173" t="s">
        <v>442</v>
      </c>
      <c r="B378" s="172" t="s">
        <v>256</v>
      </c>
      <c r="C378" s="291">
        <v>74931202.520000026</v>
      </c>
      <c r="D378" s="175"/>
      <c r="E378" s="175"/>
      <c r="F378" s="327"/>
    </row>
    <row r="379" spans="1:6" ht="12.6" customHeight="1" x14ac:dyDescent="0.3">
      <c r="A379" s="173" t="s">
        <v>3</v>
      </c>
      <c r="B379" s="172" t="s">
        <v>256</v>
      </c>
      <c r="C379" s="291">
        <v>17122227.149999999</v>
      </c>
      <c r="D379" s="175"/>
      <c r="E379" s="175"/>
      <c r="F379" s="327"/>
    </row>
    <row r="380" spans="1:6" ht="12.6" customHeight="1" x14ac:dyDescent="0.3">
      <c r="A380" s="173" t="s">
        <v>236</v>
      </c>
      <c r="B380" s="172" t="s">
        <v>256</v>
      </c>
      <c r="C380" s="291">
        <v>7718947.25</v>
      </c>
      <c r="D380" s="175"/>
      <c r="E380" s="175"/>
      <c r="F380" s="327"/>
    </row>
    <row r="381" spans="1:6" ht="12.6" customHeight="1" x14ac:dyDescent="0.3">
      <c r="A381" s="173" t="s">
        <v>443</v>
      </c>
      <c r="B381" s="172" t="s">
        <v>256</v>
      </c>
      <c r="C381" s="291">
        <v>27193296.399999999</v>
      </c>
      <c r="D381" s="175"/>
      <c r="E381" s="175"/>
      <c r="F381" s="327"/>
    </row>
    <row r="382" spans="1:6" ht="12.6" customHeight="1" x14ac:dyDescent="0.3">
      <c r="A382" s="173" t="s">
        <v>444</v>
      </c>
      <c r="B382" s="172" t="s">
        <v>256</v>
      </c>
      <c r="C382" s="291">
        <v>951041.2699999999</v>
      </c>
      <c r="D382" s="175"/>
      <c r="E382" s="175"/>
      <c r="F382" s="327"/>
    </row>
    <row r="383" spans="1:6" ht="12.6" customHeight="1" x14ac:dyDescent="0.25">
      <c r="A383" s="173" t="s">
        <v>445</v>
      </c>
      <c r="B383" s="172" t="s">
        <v>256</v>
      </c>
      <c r="C383" s="291">
        <v>41399849.560000002</v>
      </c>
      <c r="D383" s="175"/>
      <c r="E383" s="175"/>
    </row>
    <row r="384" spans="1:6" ht="12.6" customHeight="1" x14ac:dyDescent="0.3">
      <c r="A384" s="173" t="s">
        <v>6</v>
      </c>
      <c r="B384" s="172" t="s">
        <v>256</v>
      </c>
      <c r="C384" s="291">
        <v>7607870.0700000003</v>
      </c>
      <c r="D384" s="175"/>
      <c r="E384" s="175"/>
      <c r="F384" s="327"/>
    </row>
    <row r="385" spans="1:6" ht="12.6" customHeight="1" x14ac:dyDescent="0.3">
      <c r="A385" s="173" t="s">
        <v>446</v>
      </c>
      <c r="B385" s="172" t="s">
        <v>256</v>
      </c>
      <c r="C385" s="291">
        <v>4248353.71</v>
      </c>
      <c r="D385" s="175"/>
      <c r="E385" s="175"/>
      <c r="F385" s="327"/>
    </row>
    <row r="386" spans="1:6" ht="12.6" customHeight="1" x14ac:dyDescent="0.3">
      <c r="A386" s="173" t="s">
        <v>447</v>
      </c>
      <c r="B386" s="172" t="s">
        <v>256</v>
      </c>
      <c r="C386" s="291">
        <v>1441591.98</v>
      </c>
      <c r="D386" s="175"/>
      <c r="E386" s="175"/>
      <c r="F386" s="327"/>
    </row>
    <row r="387" spans="1:6" ht="12.6" customHeight="1" x14ac:dyDescent="0.3">
      <c r="A387" s="173" t="s">
        <v>448</v>
      </c>
      <c r="B387" s="172" t="s">
        <v>256</v>
      </c>
      <c r="C387" s="291">
        <v>6215228.6600000001</v>
      </c>
      <c r="D387" s="175"/>
      <c r="E387" s="175"/>
      <c r="F387" s="327"/>
    </row>
    <row r="388" spans="1:6" ht="12.6" customHeight="1" x14ac:dyDescent="0.3">
      <c r="A388" s="173" t="s">
        <v>449</v>
      </c>
      <c r="B388" s="172" t="s">
        <v>256</v>
      </c>
      <c r="C388" s="291">
        <v>93348.12</v>
      </c>
      <c r="D388" s="175"/>
      <c r="E388" s="175"/>
      <c r="F388" s="327"/>
    </row>
    <row r="389" spans="1:6" ht="12.6" customHeight="1" x14ac:dyDescent="0.25">
      <c r="A389" s="173" t="s">
        <v>451</v>
      </c>
      <c r="B389" s="172" t="s">
        <v>256</v>
      </c>
      <c r="C389" s="291">
        <v>2838157.7800000003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191761114.47000003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-16928529.569999963</v>
      </c>
      <c r="E391" s="175"/>
    </row>
    <row r="392" spans="1:6" ht="14.25" customHeight="1" x14ac:dyDescent="0.3">
      <c r="A392" s="173" t="s">
        <v>454</v>
      </c>
      <c r="B392" s="172" t="s">
        <v>256</v>
      </c>
      <c r="C392" s="291">
        <v>982962.43</v>
      </c>
      <c r="D392" s="175"/>
      <c r="E392" s="175"/>
      <c r="F392" s="327"/>
    </row>
    <row r="393" spans="1:6" ht="12.6" customHeight="1" x14ac:dyDescent="0.25">
      <c r="A393" s="173" t="s">
        <v>455</v>
      </c>
      <c r="B393" s="175"/>
      <c r="C393" s="191"/>
      <c r="D393" s="195">
        <f>D391+C392</f>
        <v>-15945567.139999963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3">
      <c r="A396" s="173" t="s">
        <v>458</v>
      </c>
      <c r="B396" s="175"/>
      <c r="C396" s="191"/>
      <c r="D396" s="175">
        <f>D393+C394-C395</f>
        <v>-15945567.139999963</v>
      </c>
      <c r="E396" s="175"/>
      <c r="F396" s="327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  <c r="D398" s="322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St. Clare Hospital   H-0     FYE 06/30/2019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5319</v>
      </c>
      <c r="C414" s="194">
        <f>E138</f>
        <v>5319</v>
      </c>
      <c r="D414" s="179"/>
    </row>
    <row r="415" spans="1:5" ht="12.6" customHeight="1" x14ac:dyDescent="0.25">
      <c r="A415" s="179" t="s">
        <v>464</v>
      </c>
      <c r="B415" s="179">
        <f>D111</f>
        <v>31580</v>
      </c>
      <c r="C415" s="179">
        <f>E139</f>
        <v>31580</v>
      </c>
      <c r="D415" s="194">
        <f>SUM(C59:H59)+N59</f>
        <v>31580</v>
      </c>
    </row>
    <row r="416" spans="1:5" ht="12.6" customHeight="1" x14ac:dyDescent="0.25">
      <c r="A416" s="179"/>
      <c r="B416" s="179"/>
      <c r="C416" s="194"/>
      <c r="D416" s="179"/>
    </row>
    <row r="417" spans="1:4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4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4" ht="12.6" customHeight="1" x14ac:dyDescent="0.25">
      <c r="A419" s="179"/>
      <c r="B419" s="179"/>
      <c r="C419" s="194"/>
      <c r="D419" s="179"/>
    </row>
    <row r="420" spans="1:4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4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4" ht="12.6" customHeight="1" x14ac:dyDescent="0.25">
      <c r="A422" s="206"/>
      <c r="B422" s="206"/>
      <c r="C422" s="181"/>
      <c r="D422" s="179"/>
    </row>
    <row r="423" spans="1:4" ht="12.6" customHeight="1" x14ac:dyDescent="0.25">
      <c r="A423" s="180" t="s">
        <v>469</v>
      </c>
      <c r="B423" s="180">
        <f>C114</f>
        <v>0</v>
      </c>
    </row>
    <row r="424" spans="1:4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4" ht="12.6" customHeight="1" x14ac:dyDescent="0.25">
      <c r="A425" s="206"/>
      <c r="B425" s="206"/>
      <c r="C425" s="206"/>
      <c r="D425" s="206"/>
    </row>
    <row r="426" spans="1:4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4" ht="12.6" customHeight="1" x14ac:dyDescent="0.25">
      <c r="A427" s="179" t="s">
        <v>473</v>
      </c>
      <c r="B427" s="179">
        <f t="shared" ref="B427:B437" si="12">C378</f>
        <v>74931202.520000026</v>
      </c>
      <c r="C427" s="179">
        <f t="shared" ref="C427:C434" si="13">CE61</f>
        <v>74931202.520000026</v>
      </c>
      <c r="D427" s="179"/>
    </row>
    <row r="428" spans="1:4" ht="12.6" customHeight="1" x14ac:dyDescent="0.25">
      <c r="A428" s="179" t="s">
        <v>3</v>
      </c>
      <c r="B428" s="179">
        <f t="shared" si="12"/>
        <v>17122227.149999999</v>
      </c>
      <c r="C428" s="179">
        <f t="shared" si="13"/>
        <v>17122226</v>
      </c>
      <c r="D428" s="179">
        <f>D173</f>
        <v>17122227.23</v>
      </c>
    </row>
    <row r="429" spans="1:4" ht="12.6" customHeight="1" x14ac:dyDescent="0.25">
      <c r="A429" s="179" t="s">
        <v>236</v>
      </c>
      <c r="B429" s="179">
        <f t="shared" si="12"/>
        <v>7718947.25</v>
      </c>
      <c r="C429" s="179">
        <f t="shared" si="13"/>
        <v>7718947.25</v>
      </c>
      <c r="D429" s="179"/>
    </row>
    <row r="430" spans="1:4" ht="12.6" customHeight="1" x14ac:dyDescent="0.25">
      <c r="A430" s="179" t="s">
        <v>237</v>
      </c>
      <c r="B430" s="179">
        <f t="shared" si="12"/>
        <v>27193296.399999999</v>
      </c>
      <c r="C430" s="179">
        <f t="shared" si="13"/>
        <v>27193295.57</v>
      </c>
      <c r="D430" s="179"/>
    </row>
    <row r="431" spans="1:4" ht="12.6" customHeight="1" x14ac:dyDescent="0.25">
      <c r="A431" s="179" t="s">
        <v>444</v>
      </c>
      <c r="B431" s="179">
        <f t="shared" si="12"/>
        <v>951041.2699999999</v>
      </c>
      <c r="C431" s="179">
        <f t="shared" si="13"/>
        <v>951041.2699999999</v>
      </c>
      <c r="D431" s="179"/>
    </row>
    <row r="432" spans="1:4" ht="12.6" customHeight="1" x14ac:dyDescent="0.25">
      <c r="A432" s="194" t="s">
        <v>445</v>
      </c>
      <c r="B432" s="194">
        <f t="shared" si="12"/>
        <v>41399849.560000002</v>
      </c>
      <c r="C432" s="194">
        <f t="shared" si="13"/>
        <v>41399849.563004553</v>
      </c>
      <c r="D432" s="194"/>
    </row>
    <row r="433" spans="1:4" ht="12.6" customHeight="1" x14ac:dyDescent="0.25">
      <c r="A433" s="194" t="s">
        <v>6</v>
      </c>
      <c r="B433" s="194">
        <f t="shared" si="12"/>
        <v>7607870.0700000003</v>
      </c>
      <c r="C433" s="194">
        <f>CE67</f>
        <v>7607870</v>
      </c>
      <c r="D433" s="194">
        <f>C217</f>
        <v>7607870.0700000012</v>
      </c>
    </row>
    <row r="434" spans="1:4" ht="12.6" customHeight="1" x14ac:dyDescent="0.25">
      <c r="A434" s="179" t="s">
        <v>474</v>
      </c>
      <c r="B434" s="179">
        <f t="shared" si="12"/>
        <v>4248353.71</v>
      </c>
      <c r="C434" s="179">
        <f t="shared" si="13"/>
        <v>4248353.71</v>
      </c>
      <c r="D434" s="179">
        <f>D177</f>
        <v>4248353.71</v>
      </c>
    </row>
    <row r="435" spans="1:4" ht="12.6" customHeight="1" x14ac:dyDescent="0.25">
      <c r="A435" s="179" t="s">
        <v>447</v>
      </c>
      <c r="B435" s="179">
        <f t="shared" si="12"/>
        <v>1441591.98</v>
      </c>
      <c r="C435" s="179"/>
      <c r="D435" s="179">
        <f>D181</f>
        <v>1441591.98</v>
      </c>
    </row>
    <row r="436" spans="1:4" ht="12.6" customHeight="1" x14ac:dyDescent="0.25">
      <c r="A436" s="179" t="s">
        <v>475</v>
      </c>
      <c r="B436" s="179">
        <f t="shared" si="12"/>
        <v>6215228.6600000001</v>
      </c>
      <c r="C436" s="179"/>
      <c r="D436" s="179">
        <f>D186</f>
        <v>6215228.6600000001</v>
      </c>
    </row>
    <row r="437" spans="1:4" ht="12.6" customHeight="1" x14ac:dyDescent="0.25">
      <c r="A437" s="194" t="s">
        <v>449</v>
      </c>
      <c r="B437" s="194">
        <f t="shared" si="12"/>
        <v>93348.12</v>
      </c>
      <c r="C437" s="194"/>
      <c r="D437" s="194">
        <f>D190</f>
        <v>93348.12</v>
      </c>
    </row>
    <row r="438" spans="1:4" ht="12.6" customHeight="1" x14ac:dyDescent="0.25">
      <c r="A438" s="194" t="s">
        <v>476</v>
      </c>
      <c r="B438" s="194">
        <f>C386+C387+C388</f>
        <v>7750168.7600000007</v>
      </c>
      <c r="C438" s="194">
        <f>CD69</f>
        <v>7750168.7599999998</v>
      </c>
      <c r="D438" s="194">
        <f>D181+D186+D190</f>
        <v>7750168.7600000007</v>
      </c>
    </row>
    <row r="439" spans="1:4" ht="12.6" customHeight="1" x14ac:dyDescent="0.25">
      <c r="A439" s="194" t="s">
        <v>451</v>
      </c>
      <c r="B439" s="194">
        <f>C389</f>
        <v>2838157.7800000003</v>
      </c>
      <c r="C439" s="194">
        <f>SUM(C69:CC69)</f>
        <v>2838157.78</v>
      </c>
      <c r="D439" s="179"/>
    </row>
    <row r="440" spans="1:4" ht="12.6" customHeight="1" x14ac:dyDescent="0.25">
      <c r="A440" s="194" t="s">
        <v>477</v>
      </c>
      <c r="B440" s="194">
        <f>B438+B439</f>
        <v>10588326.540000001</v>
      </c>
      <c r="C440" s="194">
        <f>CE69</f>
        <v>10588326.539999999</v>
      </c>
      <c r="D440" s="179"/>
    </row>
    <row r="441" spans="1:4" ht="12.6" customHeight="1" x14ac:dyDescent="0.25">
      <c r="A441" s="194" t="s">
        <v>478</v>
      </c>
      <c r="B441" s="194">
        <f>D390</f>
        <v>191761114.47000003</v>
      </c>
      <c r="C441" s="194">
        <f>SUM(C427:C437)+C440</f>
        <v>191761112.42300457</v>
      </c>
      <c r="D441" s="179"/>
    </row>
    <row r="442" spans="1:4" ht="12.6" customHeight="1" x14ac:dyDescent="0.25">
      <c r="A442" s="206"/>
      <c r="B442" s="206"/>
      <c r="C442" s="206"/>
      <c r="D442" s="206"/>
    </row>
    <row r="443" spans="1:4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4" ht="12.6" customHeight="1" x14ac:dyDescent="0.25">
      <c r="A444" s="179" t="s">
        <v>1257</v>
      </c>
      <c r="B444" s="179">
        <f>D221</f>
        <v>9722647.1500000004</v>
      </c>
      <c r="C444" s="179">
        <f>C363</f>
        <v>9722647.1500000004</v>
      </c>
      <c r="D444" s="179"/>
    </row>
    <row r="445" spans="1:4" ht="12.6" customHeight="1" x14ac:dyDescent="0.25">
      <c r="A445" s="179" t="s">
        <v>343</v>
      </c>
      <c r="B445" s="179">
        <f>D229</f>
        <v>776958914.19000006</v>
      </c>
      <c r="C445" s="179">
        <f>C364</f>
        <v>776958914.19000006</v>
      </c>
      <c r="D445" s="179"/>
    </row>
    <row r="446" spans="1:4" ht="12.6" customHeight="1" x14ac:dyDescent="0.25">
      <c r="A446" s="179" t="s">
        <v>351</v>
      </c>
      <c r="B446" s="179">
        <f>D236</f>
        <v>10990695.02</v>
      </c>
      <c r="C446" s="179">
        <f>C365</f>
        <v>10990695.020000001</v>
      </c>
      <c r="D446" s="179"/>
    </row>
    <row r="447" spans="1:4" ht="12.6" customHeight="1" x14ac:dyDescent="0.25">
      <c r="A447" s="179" t="s">
        <v>356</v>
      </c>
      <c r="B447" s="179">
        <f>D240</f>
        <v>8104408.6699999999</v>
      </c>
      <c r="C447" s="179">
        <f>C366</f>
        <v>8104408.6699999999</v>
      </c>
      <c r="D447" s="179"/>
    </row>
    <row r="448" spans="1:4" ht="12.6" customHeight="1" x14ac:dyDescent="0.25">
      <c r="A448" s="179" t="s">
        <v>358</v>
      </c>
      <c r="B448" s="179">
        <f>D242</f>
        <v>805776665.02999997</v>
      </c>
      <c r="C448" s="179">
        <f>D367</f>
        <v>805776665.02999997</v>
      </c>
      <c r="D448" s="179"/>
    </row>
    <row r="449" spans="1:4" ht="12.6" customHeight="1" x14ac:dyDescent="0.25">
      <c r="A449" s="206"/>
      <c r="B449" s="206"/>
      <c r="C449" s="206"/>
      <c r="D449" s="206"/>
    </row>
    <row r="450" spans="1:4" ht="12.6" customHeight="1" x14ac:dyDescent="0.25">
      <c r="A450" s="180" t="s">
        <v>481</v>
      </c>
      <c r="B450" s="181" t="s">
        <v>482</v>
      </c>
      <c r="C450" s="206"/>
      <c r="D450" s="206"/>
    </row>
    <row r="451" spans="1:4" ht="12.6" customHeight="1" x14ac:dyDescent="0.25">
      <c r="B451" s="181" t="s">
        <v>483</v>
      </c>
    </row>
    <row r="452" spans="1:4" ht="12.6" customHeight="1" x14ac:dyDescent="0.25">
      <c r="B452" s="181" t="s">
        <v>472</v>
      </c>
    </row>
    <row r="453" spans="1:4" ht="12.6" customHeight="1" x14ac:dyDescent="0.25">
      <c r="A453" s="199" t="s">
        <v>484</v>
      </c>
      <c r="B453" s="180">
        <f>C231</f>
        <v>5897</v>
      </c>
    </row>
    <row r="454" spans="1:4" ht="12.6" customHeight="1" x14ac:dyDescent="0.25">
      <c r="A454" s="179" t="s">
        <v>168</v>
      </c>
      <c r="B454" s="179">
        <f>C233</f>
        <v>1696252.12</v>
      </c>
      <c r="C454" s="179"/>
      <c r="D454" s="179"/>
    </row>
    <row r="455" spans="1:4" ht="12.6" customHeight="1" x14ac:dyDescent="0.25">
      <c r="A455" s="179" t="s">
        <v>131</v>
      </c>
      <c r="B455" s="179">
        <f>C234</f>
        <v>9294442.9000000004</v>
      </c>
      <c r="C455" s="179"/>
      <c r="D455" s="179"/>
    </row>
    <row r="456" spans="1:4" ht="12.6" customHeight="1" x14ac:dyDescent="0.25">
      <c r="A456" s="206"/>
      <c r="B456" s="206"/>
      <c r="C456" s="206"/>
      <c r="D456" s="206"/>
    </row>
    <row r="457" spans="1:4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4" ht="12.6" customHeight="1" x14ac:dyDescent="0.25">
      <c r="A458" s="179" t="s">
        <v>487</v>
      </c>
      <c r="B458" s="194">
        <f>C370</f>
        <v>3433596.85</v>
      </c>
      <c r="C458" s="194">
        <f>CE70</f>
        <v>3433596.85</v>
      </c>
      <c r="D458" s="194"/>
    </row>
    <row r="459" spans="1:4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4" ht="12.6" customHeight="1" x14ac:dyDescent="0.25">
      <c r="A460" s="206"/>
      <c r="B460" s="206"/>
      <c r="C460" s="206"/>
      <c r="D460" s="206"/>
    </row>
    <row r="461" spans="1:4" ht="12.6" customHeight="1" x14ac:dyDescent="0.25">
      <c r="A461" s="179" t="s">
        <v>488</v>
      </c>
      <c r="B461" s="181"/>
      <c r="C461" s="181"/>
      <c r="D461" s="181" t="s">
        <v>1245</v>
      </c>
    </row>
    <row r="462" spans="1:4" ht="12.6" customHeight="1" x14ac:dyDescent="0.25">
      <c r="B462" s="181" t="s">
        <v>471</v>
      </c>
      <c r="C462" s="181" t="s">
        <v>486</v>
      </c>
      <c r="D462" s="181" t="s">
        <v>490</v>
      </c>
    </row>
    <row r="463" spans="1:4" ht="12.6" customHeight="1" x14ac:dyDescent="0.25">
      <c r="A463" s="179" t="s">
        <v>245</v>
      </c>
      <c r="B463" s="194">
        <f>C359</f>
        <v>397108995.61000001</v>
      </c>
      <c r="C463" s="194">
        <f>CE73</f>
        <v>397108995.61000007</v>
      </c>
      <c r="D463" s="194">
        <f>E141+E147+E153</f>
        <v>397108995.61000001</v>
      </c>
    </row>
    <row r="464" spans="1:4" ht="12.6" customHeight="1" x14ac:dyDescent="0.25">
      <c r="A464" s="179" t="s">
        <v>246</v>
      </c>
      <c r="B464" s="194">
        <f>C360</f>
        <v>580066657.47000003</v>
      </c>
      <c r="C464" s="194">
        <f>CE74</f>
        <v>580066657.83000004</v>
      </c>
      <c r="D464" s="194">
        <f>E142+E148+E154</f>
        <v>580066657.83000004</v>
      </c>
    </row>
    <row r="465" spans="1:4" ht="12.6" customHeight="1" x14ac:dyDescent="0.25">
      <c r="A465" s="179" t="s">
        <v>247</v>
      </c>
      <c r="B465" s="194">
        <f>D361</f>
        <v>977175653.08000004</v>
      </c>
      <c r="C465" s="194">
        <f>CE75</f>
        <v>977175653.4399997</v>
      </c>
      <c r="D465" s="194">
        <f>D463+D464</f>
        <v>977175653.44000006</v>
      </c>
    </row>
    <row r="466" spans="1:4" ht="12.6" customHeight="1" x14ac:dyDescent="0.25">
      <c r="A466" s="206"/>
      <c r="B466" s="206"/>
      <c r="C466" s="206"/>
      <c r="D466" s="206"/>
    </row>
    <row r="467" spans="1:4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4" ht="12.6" customHeight="1" x14ac:dyDescent="0.25">
      <c r="A468" s="179" t="s">
        <v>332</v>
      </c>
      <c r="B468" s="179">
        <f t="shared" ref="B468:B475" si="14">C267</f>
        <v>1860280.7</v>
      </c>
      <c r="C468" s="179">
        <f>E195</f>
        <v>1860280.7</v>
      </c>
      <c r="D468" s="179"/>
    </row>
    <row r="469" spans="1:4" ht="12.6" customHeight="1" x14ac:dyDescent="0.25">
      <c r="A469" s="179" t="s">
        <v>333</v>
      </c>
      <c r="B469" s="179">
        <f t="shared" si="14"/>
        <v>1808999.17</v>
      </c>
      <c r="C469" s="179">
        <f>E196</f>
        <v>1808999.17</v>
      </c>
      <c r="D469" s="179"/>
    </row>
    <row r="470" spans="1:4" ht="12.6" customHeight="1" x14ac:dyDescent="0.25">
      <c r="A470" s="179" t="s">
        <v>334</v>
      </c>
      <c r="B470" s="179">
        <f t="shared" si="14"/>
        <v>30083486.449999999</v>
      </c>
      <c r="C470" s="179">
        <f>E197</f>
        <v>30083486.449999999</v>
      </c>
      <c r="D470" s="179"/>
    </row>
    <row r="471" spans="1:4" ht="12.6" customHeight="1" x14ac:dyDescent="0.25">
      <c r="A471" s="179" t="s">
        <v>494</v>
      </c>
      <c r="B471" s="179">
        <f t="shared" si="14"/>
        <v>8520348.9299999997</v>
      </c>
      <c r="C471" s="179">
        <f>E198</f>
        <v>8520348.9299999997</v>
      </c>
      <c r="D471" s="179"/>
    </row>
    <row r="472" spans="1:4" ht="12.6" customHeight="1" x14ac:dyDescent="0.25">
      <c r="A472" s="194" t="s">
        <v>377</v>
      </c>
      <c r="B472" s="194">
        <f>C271</f>
        <v>14462873.48</v>
      </c>
      <c r="C472" s="194">
        <f>E199</f>
        <v>14462873.48</v>
      </c>
      <c r="D472" s="179"/>
    </row>
    <row r="473" spans="1:4" ht="12.6" customHeight="1" x14ac:dyDescent="0.25">
      <c r="A473" s="194" t="s">
        <v>495</v>
      </c>
      <c r="B473" s="194">
        <f t="shared" si="14"/>
        <v>74057553.060000002</v>
      </c>
      <c r="C473" s="194">
        <f>SUM(E200:E201)</f>
        <v>74057553.060000017</v>
      </c>
      <c r="D473" s="179"/>
    </row>
    <row r="474" spans="1:4" ht="12.6" customHeight="1" x14ac:dyDescent="0.25">
      <c r="A474" s="194" t="s">
        <v>339</v>
      </c>
      <c r="B474" s="194">
        <f t="shared" si="14"/>
        <v>5370243.8799999999</v>
      </c>
      <c r="C474" s="194">
        <f>E202</f>
        <v>5370243.8800000008</v>
      </c>
      <c r="D474" s="179"/>
    </row>
    <row r="475" spans="1:4" ht="12.6" customHeight="1" x14ac:dyDescent="0.25">
      <c r="A475" s="194" t="s">
        <v>340</v>
      </c>
      <c r="B475" s="194">
        <f t="shared" si="14"/>
        <v>1170653.1300000001</v>
      </c>
      <c r="C475" s="194">
        <f>E203</f>
        <v>1170653.1399999997</v>
      </c>
      <c r="D475" s="179"/>
    </row>
    <row r="476" spans="1:4" ht="12.6" customHeight="1" x14ac:dyDescent="0.25">
      <c r="A476" s="194" t="s">
        <v>203</v>
      </c>
      <c r="B476" s="194">
        <f>D275</f>
        <v>137334438.80000001</v>
      </c>
      <c r="C476" s="194">
        <f>E204</f>
        <v>137334438.81</v>
      </c>
      <c r="D476" s="179"/>
    </row>
    <row r="477" spans="1:4" ht="12.6" customHeight="1" x14ac:dyDescent="0.25">
      <c r="A477" s="179"/>
      <c r="B477" s="179"/>
      <c r="C477" s="179"/>
      <c r="D477" s="179"/>
    </row>
    <row r="478" spans="1:4" ht="12.6" customHeight="1" x14ac:dyDescent="0.25">
      <c r="A478" s="179" t="s">
        <v>496</v>
      </c>
      <c r="B478" s="179">
        <f>C276</f>
        <v>87113469.150000006</v>
      </c>
      <c r="C478" s="179">
        <f>E217</f>
        <v>87113469.150000006</v>
      </c>
      <c r="D478" s="179"/>
    </row>
    <row r="480" spans="1:4" ht="12.6" customHeight="1" x14ac:dyDescent="0.25">
      <c r="A480" s="180" t="s">
        <v>497</v>
      </c>
    </row>
    <row r="481" spans="1:12" ht="12.6" customHeight="1" x14ac:dyDescent="0.25">
      <c r="A481" s="233" t="s">
        <v>498</v>
      </c>
      <c r="B481" s="233"/>
      <c r="C481" s="233">
        <f>D341</f>
        <v>113505814.92000002</v>
      </c>
    </row>
    <row r="482" spans="1:12" ht="12.6" customHeight="1" x14ac:dyDescent="0.25">
      <c r="A482" s="233" t="s">
        <v>499</v>
      </c>
      <c r="B482" s="233"/>
      <c r="C482" s="233">
        <f>D339</f>
        <v>113505814.97999999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132</v>
      </c>
      <c r="B493" s="260" t="str">
        <f>RIGHT('Prior Year'!C82,4)</f>
        <v>2018</v>
      </c>
      <c r="C493" s="260" t="str">
        <f>RIGHT(C82,4)</f>
        <v>2019</v>
      </c>
      <c r="D493" s="260" t="str">
        <f>RIGHT('Prior Year'!C82,4)</f>
        <v>2018</v>
      </c>
      <c r="E493" s="260" t="str">
        <f>RIGHT(C82,4)</f>
        <v>2019</v>
      </c>
      <c r="F493" s="260" t="str">
        <f>RIGHT('Prior Year'!C82,4)</f>
        <v>2018</v>
      </c>
      <c r="G493" s="260" t="str">
        <f>RIGHT(C82,4)</f>
        <v>2019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f>'Prior Year'!C71</f>
        <v>5008182.2</v>
      </c>
      <c r="C496" s="239">
        <f>C71</f>
        <v>5409186.6000000006</v>
      </c>
      <c r="D496" s="239">
        <f>'Prior Year'!C59</f>
        <v>3193</v>
      </c>
      <c r="E496" s="180">
        <f>C59</f>
        <v>3400</v>
      </c>
      <c r="F496" s="262">
        <f t="shared" ref="F496:G511" si="15">IF(B496=0,"",IF(D496=0,"",B496/D496))</f>
        <v>1568.4880050109616</v>
      </c>
      <c r="G496" s="263">
        <f t="shared" si="15"/>
        <v>1590.9372352941177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f>'Prior Year'!E71</f>
        <v>13911010.390000001</v>
      </c>
      <c r="C498" s="239">
        <f>E71</f>
        <v>15156398.92519</v>
      </c>
      <c r="D498" s="239">
        <f>'Prior Year'!E59</f>
        <v>27061</v>
      </c>
      <c r="E498" s="180">
        <f>E59</f>
        <v>28180</v>
      </c>
      <c r="F498" s="262">
        <f t="shared" si="15"/>
        <v>514.06120948967146</v>
      </c>
      <c r="G498" s="262">
        <f t="shared" si="15"/>
        <v>537.84240330695525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f>'Prior Year'!G71</f>
        <v>0</v>
      </c>
      <c r="C500" s="239">
        <f>G71</f>
        <v>37851.948609999999</v>
      </c>
      <c r="D500" s="239">
        <f>'Prior Year'!G59</f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f>'Prior Year'!H71</f>
        <v>0</v>
      </c>
      <c r="C501" s="239">
        <f>H71</f>
        <v>0</v>
      </c>
      <c r="D501" s="239">
        <f>'Prior Year'!H59</f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f>'Prior Year'!J71</f>
        <v>0</v>
      </c>
      <c r="C503" s="239">
        <f>J71</f>
        <v>0</v>
      </c>
      <c r="D503" s="239">
        <f>'Prior Year'!J59</f>
        <v>0</v>
      </c>
      <c r="E503" s="180">
        <f>J59</f>
        <v>0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f>'Prior Year'!N71</f>
        <v>1465.8899999999999</v>
      </c>
      <c r="C507" s="239">
        <f>N71</f>
        <v>-707.81000000000006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f>'Prior Year'!O71</f>
        <v>0</v>
      </c>
      <c r="C508" s="239">
        <f>O71</f>
        <v>0</v>
      </c>
      <c r="D508" s="239">
        <f>'Prior Year'!O59</f>
        <v>0</v>
      </c>
      <c r="E508" s="180">
        <f>O59</f>
        <v>0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f>'Prior Year'!P71</f>
        <v>23844921.889092878</v>
      </c>
      <c r="C509" s="239">
        <f>P71</f>
        <v>26407188.743140001</v>
      </c>
      <c r="D509" s="239">
        <f>'Prior Year'!P59</f>
        <v>391182</v>
      </c>
      <c r="E509" s="180">
        <f>P59</f>
        <v>406773</v>
      </c>
      <c r="F509" s="262">
        <f t="shared" si="15"/>
        <v>60.95608154028784</v>
      </c>
      <c r="G509" s="262">
        <f t="shared" si="15"/>
        <v>64.918735371177533</v>
      </c>
      <c r="H509" s="264" t="str">
        <f>IF(B509=0,"",IF(C509=0,"",IF(D509=0,"",IF(E509=0,"",IF(G509/F509-1&lt;-0.25,G509/F509-1,IF(G509/F509-1&gt;0.25,G509/F509-1,""))))))</f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f>'Prior Year'!Q71</f>
        <v>2389355.9899999998</v>
      </c>
      <c r="C510" s="239">
        <f>Q71</f>
        <v>2323723.0500000003</v>
      </c>
      <c r="D510" s="239">
        <f>'Prior Year'!Q59</f>
        <v>12433</v>
      </c>
      <c r="E510" s="180">
        <f>Q59</f>
        <v>13310</v>
      </c>
      <c r="F510" s="262">
        <f t="shared" si="15"/>
        <v>192.17855626156197</v>
      </c>
      <c r="G510" s="262">
        <f t="shared" si="15"/>
        <v>174.58475206611573</v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f>'Prior Year'!R71</f>
        <v>0</v>
      </c>
      <c r="C511" s="239">
        <f>R71</f>
        <v>0</v>
      </c>
      <c r="D511" s="239">
        <f>'Prior Year'!R59</f>
        <v>0</v>
      </c>
      <c r="E511" s="180">
        <f>R59</f>
        <v>0</v>
      </c>
      <c r="F511" s="262" t="str">
        <f t="shared" si="15"/>
        <v/>
      </c>
      <c r="G511" s="262" t="str">
        <f t="shared" si="15"/>
        <v/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f>'Prior Year'!S71</f>
        <v>1313417.9908367998</v>
      </c>
      <c r="C512" s="239">
        <f>S71</f>
        <v>1386048.41514699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f>'Prior Year'!T71</f>
        <v>424777.58</v>
      </c>
      <c r="C513" s="239">
        <f>T71</f>
        <v>510766.98525999993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f>'Prior Year'!U71</f>
        <v>4616572.5</v>
      </c>
      <c r="C514" s="239">
        <f>U71</f>
        <v>4666675.55</v>
      </c>
      <c r="D514" s="239">
        <f>'Prior Year'!U59</f>
        <v>513694</v>
      </c>
      <c r="E514" s="180">
        <f>U59</f>
        <v>439688</v>
      </c>
      <c r="F514" s="262">
        <f t="shared" si="17"/>
        <v>8.9870088029060096</v>
      </c>
      <c r="G514" s="262">
        <f t="shared" si="17"/>
        <v>10.613606807554447</v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f>'Prior Year'!V71</f>
        <v>0</v>
      </c>
      <c r="C515" s="239">
        <f>V71</f>
        <v>0</v>
      </c>
      <c r="D515" s="239">
        <f>'Prior Year'!V59</f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f>'Prior Year'!W71</f>
        <v>0</v>
      </c>
      <c r="C516" s="239">
        <f>W71</f>
        <v>0</v>
      </c>
      <c r="D516" s="239">
        <f>'Prior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f>'Prior Year'!X71</f>
        <v>813673.24000000011</v>
      </c>
      <c r="C517" s="239">
        <f>X71</f>
        <v>1119349.2</v>
      </c>
      <c r="D517" s="239">
        <f>'Prior Year'!X59</f>
        <v>14883</v>
      </c>
      <c r="E517" s="180">
        <f>X59</f>
        <v>19733</v>
      </c>
      <c r="F517" s="262">
        <f t="shared" si="17"/>
        <v>54.671318954511868</v>
      </c>
      <c r="G517" s="262">
        <f t="shared" si="17"/>
        <v>56.724735215121875</v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f>'Prior Year'!Y71</f>
        <v>5423049.5800000001</v>
      </c>
      <c r="C518" s="239">
        <f>Y71</f>
        <v>6111772.040000001</v>
      </c>
      <c r="D518" s="239">
        <f>'Prior Year'!Y59</f>
        <v>115612</v>
      </c>
      <c r="E518" s="180">
        <f>Y59</f>
        <v>120797</v>
      </c>
      <c r="F518" s="262">
        <f t="shared" si="17"/>
        <v>46.907324326194512</v>
      </c>
      <c r="G518" s="262">
        <f t="shared" si="17"/>
        <v>50.595395912150146</v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f>'Prior Year'!Z71</f>
        <v>0</v>
      </c>
      <c r="C519" s="239">
        <f>Z71</f>
        <v>0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f>'Prior Year'!AA71</f>
        <v>622163.69999999995</v>
      </c>
      <c r="C520" s="239">
        <f>AA71</f>
        <v>665840.43000000005</v>
      </c>
      <c r="D520" s="239">
        <f>'Prior Year'!AA59</f>
        <v>933</v>
      </c>
      <c r="E520" s="180">
        <f>AA59</f>
        <v>1050</v>
      </c>
      <c r="F520" s="262">
        <f t="shared" si="17"/>
        <v>666.84212218649509</v>
      </c>
      <c r="G520" s="262">
        <f t="shared" si="17"/>
        <v>634.13374285714292</v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f>'Prior Year'!AB71</f>
        <v>9899520.3999999985</v>
      </c>
      <c r="C521" s="239">
        <f>AB71</f>
        <v>10736693.519999998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f>'Prior Year'!AC71</f>
        <v>1725242.03</v>
      </c>
      <c r="C522" s="239">
        <f>AC71</f>
        <v>1804980.2199999997</v>
      </c>
      <c r="D522" s="239">
        <f>'Prior Year'!AC59</f>
        <v>56948</v>
      </c>
      <c r="E522" s="180">
        <f>AC59</f>
        <v>56150</v>
      </c>
      <c r="F522" s="262">
        <f t="shared" si="17"/>
        <v>30.295041616913675</v>
      </c>
      <c r="G522" s="262">
        <f t="shared" si="17"/>
        <v>32.145685129118426</v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f>'Prior Year'!AD71</f>
        <v>0</v>
      </c>
      <c r="C523" s="239">
        <f>AD71</f>
        <v>0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f>'Prior Year'!AE71</f>
        <v>1916276.1400000001</v>
      </c>
      <c r="C524" s="239">
        <f>AE71</f>
        <v>2029299.8599999999</v>
      </c>
      <c r="D524" s="239">
        <f>'Prior Year'!AE59</f>
        <v>43888</v>
      </c>
      <c r="E524" s="180">
        <f>AE59</f>
        <v>51374</v>
      </c>
      <c r="F524" s="262">
        <f t="shared" si="17"/>
        <v>43.662872311337956</v>
      </c>
      <c r="G524" s="262">
        <f t="shared" si="17"/>
        <v>39.500522832561217</v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f>'Prior Year'!AG71</f>
        <v>12312786.920000002</v>
      </c>
      <c r="C526" s="239">
        <f>AG71</f>
        <v>13630545.038999999</v>
      </c>
      <c r="D526" s="239">
        <f>'Prior Year'!AG59</f>
        <v>39571</v>
      </c>
      <c r="E526" s="180">
        <f>AG59</f>
        <v>41535</v>
      </c>
      <c r="F526" s="262">
        <f t="shared" si="17"/>
        <v>311.15683000176904</v>
      </c>
      <c r="G526" s="262">
        <f t="shared" si="17"/>
        <v>328.17009844709281</v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f>'Prior Year'!AJ71</f>
        <v>1326517.0900000001</v>
      </c>
      <c r="C529" s="239">
        <f>AJ71</f>
        <v>41715842.529999994</v>
      </c>
      <c r="D529" s="239">
        <f>'Prior Year'!AJ59</f>
        <v>6818</v>
      </c>
      <c r="E529" s="180">
        <f>AJ59</f>
        <v>7252</v>
      </c>
      <c r="F529" s="262">
        <f t="shared" si="18"/>
        <v>194.56102816075096</v>
      </c>
      <c r="G529" s="262">
        <f t="shared" si="18"/>
        <v>5752.3224669056799</v>
      </c>
      <c r="H529" s="264">
        <f t="shared" si="16"/>
        <v>28.56564591215551</v>
      </c>
      <c r="I529" s="266" t="s">
        <v>2485</v>
      </c>
      <c r="K529" s="260"/>
      <c r="L529" s="260"/>
    </row>
    <row r="530" spans="1:12" ht="12.6" customHeight="1" x14ac:dyDescent="0.25">
      <c r="A530" s="180" t="s">
        <v>546</v>
      </c>
      <c r="B530" s="239">
        <f>'Prior Year'!AK71</f>
        <v>369748.05999999994</v>
      </c>
      <c r="C530" s="239">
        <f>AK71</f>
        <v>426029.77999999991</v>
      </c>
      <c r="D530" s="239">
        <f>'Prior Year'!AK59</f>
        <v>7984</v>
      </c>
      <c r="E530" s="180">
        <f>AK59</f>
        <v>10865</v>
      </c>
      <c r="F530" s="262">
        <f t="shared" si="18"/>
        <v>46.311129759519034</v>
      </c>
      <c r="G530" s="262">
        <f t="shared" si="18"/>
        <v>39.211208467556368</v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f>'Prior Year'!AL71</f>
        <v>95430.34</v>
      </c>
      <c r="C531" s="239">
        <f>AL71</f>
        <v>96505.16</v>
      </c>
      <c r="D531" s="239">
        <f>'Prior Year'!AL59</f>
        <v>1744</v>
      </c>
      <c r="E531" s="180">
        <f>AL59</f>
        <v>1943</v>
      </c>
      <c r="F531" s="262">
        <f t="shared" si="18"/>
        <v>54.719231651376148</v>
      </c>
      <c r="G531" s="262">
        <f t="shared" si="18"/>
        <v>49.668121461657236</v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f>'Prior Year'!AP71</f>
        <v>0</v>
      </c>
      <c r="C535" s="239">
        <f>AP71</f>
        <v>0</v>
      </c>
      <c r="D535" s="239">
        <f>'Prior Year'!AP59</f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f>'Prior Year'!AV71</f>
        <v>2710096.6676000003</v>
      </c>
      <c r="C541" s="239">
        <f>AV71</f>
        <v>2176735.1564999996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f>'Prior Year'!AX71</f>
        <v>494.18959999999998</v>
      </c>
      <c r="C543" s="239">
        <f>AX71</f>
        <v>61583.520959999987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f>'Prior Year'!AY71</f>
        <v>0</v>
      </c>
      <c r="C544" s="239">
        <f>AY71</f>
        <v>0</v>
      </c>
      <c r="D544" s="239">
        <f>'Prior Year'!AY59</f>
        <v>153367</v>
      </c>
      <c r="E544" s="180">
        <f>AY59</f>
        <v>146396.5</v>
      </c>
      <c r="F544" s="262" t="str">
        <f t="shared" ref="F544:G550" si="19">IF(B544=0,"",IF(D544=0,"",B544/D544))</f>
        <v/>
      </c>
      <c r="G544" s="262" t="str">
        <f t="shared" si="19"/>
        <v/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f>'Prior Year'!AZ71</f>
        <v>2652128.2600000002</v>
      </c>
      <c r="C545" s="239">
        <f>AZ71</f>
        <v>2791653.1600000006</v>
      </c>
      <c r="D545" s="239">
        <f>'Prior Year'!AZ59</f>
        <v>291867</v>
      </c>
      <c r="E545" s="180">
        <f>AZ59</f>
        <v>190597</v>
      </c>
      <c r="F545" s="262">
        <f t="shared" si="19"/>
        <v>9.0867698643560253</v>
      </c>
      <c r="G545" s="262">
        <f t="shared" si="19"/>
        <v>14.646889300461186</v>
      </c>
      <c r="H545" s="264">
        <f t="shared" si="16"/>
        <v>0.61189174141136937</v>
      </c>
      <c r="I545" s="266" t="s">
        <v>2484</v>
      </c>
      <c r="K545" s="260"/>
      <c r="L545" s="260"/>
    </row>
    <row r="546" spans="1:13" ht="12.6" customHeight="1" x14ac:dyDescent="0.25">
      <c r="A546" s="180" t="s">
        <v>560</v>
      </c>
      <c r="B546" s="239">
        <f>'Prior Year'!BA71</f>
        <v>44964.480000000003</v>
      </c>
      <c r="C546" s="239">
        <f>BA71</f>
        <v>30002.799999999996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f>'Prior Year'!BB71</f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f>'Prior Year'!BC71</f>
        <v>148686.85834522254</v>
      </c>
      <c r="C548" s="239">
        <f>BC71</f>
        <v>28201.88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f>'Prior Year'!BD71</f>
        <v>0</v>
      </c>
      <c r="C549" s="239">
        <f>BD71</f>
        <v>0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f>'Prior Year'!BE71</f>
        <v>5247742.9247999992</v>
      </c>
      <c r="C550" s="239">
        <f>BE71</f>
        <v>5068261.5095199998</v>
      </c>
      <c r="D550" s="239">
        <f>'Prior Year'!BE59</f>
        <v>170836</v>
      </c>
      <c r="E550" s="180">
        <f>BE59</f>
        <v>158368</v>
      </c>
      <c r="F550" s="262">
        <f t="shared" si="19"/>
        <v>30.718015668828581</v>
      </c>
      <c r="G550" s="262">
        <f t="shared" si="19"/>
        <v>32.003065704687813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f>'Prior Year'!BF71</f>
        <v>1685082.5999999999</v>
      </c>
      <c r="C551" s="239">
        <f>BF71</f>
        <v>1822702.9900000002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f>'Prior Year'!BG71</f>
        <v>23884.0736</v>
      </c>
      <c r="C552" s="239">
        <f>BG71</f>
        <v>273254.72247000004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f>'Prior Year'!BH71</f>
        <v>46145.522400000002</v>
      </c>
      <c r="C553" s="239">
        <f>BH71</f>
        <v>1154955.0518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f>'Prior Year'!BI71</f>
        <v>17962.349999999991</v>
      </c>
      <c r="C554" s="239">
        <f>BI71</f>
        <v>-5215.4599999999919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f>'Prior Year'!BJ71</f>
        <v>419027.14051848004</v>
      </c>
      <c r="C555" s="239">
        <f>BJ71</f>
        <v>275755.05922999996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f>'Prior Year'!BK71</f>
        <v>1667332.22141136</v>
      </c>
      <c r="C556" s="239">
        <f>BK71</f>
        <v>1839605.3946385807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f>'Prior Year'!BL71</f>
        <v>2028521.8890211196</v>
      </c>
      <c r="C557" s="239">
        <f>BL71</f>
        <v>2103668.0071800002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f>'Prior Year'!BN71</f>
        <v>8048846.28567624</v>
      </c>
      <c r="C559" s="239">
        <f>BN71</f>
        <v>9038557.9288950544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f>'Prior Year'!BO71</f>
        <v>230762.26879999999</v>
      </c>
      <c r="C560" s="239">
        <f>BO71</f>
        <v>203181.09974000001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f>'Prior Year'!BP71</f>
        <v>302509.9792</v>
      </c>
      <c r="C561" s="239">
        <f>BP71</f>
        <v>1059258.2422199999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f>'Prior Year'!BR71</f>
        <v>930606.24400000006</v>
      </c>
      <c r="C563" s="239">
        <f>BR71</f>
        <v>696996.91229000001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f>'Prior Year'!BS71</f>
        <v>11.276800000000001</v>
      </c>
      <c r="C564" s="239">
        <f>BS71</f>
        <v>73899.99000999998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f>'Prior Year'!BT71</f>
        <v>16712.434400000002</v>
      </c>
      <c r="C565" s="239">
        <f>BT71</f>
        <v>99961.526309999987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f>'Prior Year'!BU71</f>
        <v>27108.256800000003</v>
      </c>
      <c r="C566" s="239">
        <f>BU71</f>
        <v>33125.498690000008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f>'Prior Year'!BV71</f>
        <v>2400090.1621252</v>
      </c>
      <c r="C567" s="239">
        <f>BV71</f>
        <v>2540862.4506033165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f>'Prior Year'!BW71</f>
        <v>281269.56190400006</v>
      </c>
      <c r="C568" s="239">
        <f>BW71</f>
        <v>488070.43864214496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f>'Prior Year'!BX71</f>
        <v>1159415.1416785598</v>
      </c>
      <c r="C569" s="239">
        <f>BX71</f>
        <v>2982215.2635309757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f>'Prior Year'!BY71</f>
        <v>1692133.0616000001</v>
      </c>
      <c r="C570" s="239">
        <f>BY71</f>
        <v>1733773.7412500002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f>'Prior Year'!CA71</f>
        <v>683137.97800000012</v>
      </c>
      <c r="C572" s="239">
        <f>CA71</f>
        <v>687408.88912000007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f>'Prior Year'!CB71</f>
        <v>33499.209600000002</v>
      </c>
      <c r="C573" s="239">
        <f>CB71</f>
        <v>35563.925329999998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f>'Prior Year'!CC71</f>
        <v>11949569.993747521</v>
      </c>
      <c r="C574" s="239">
        <f>CC71</f>
        <v>9166217.3877274822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f>'Prior Year'!CD71</f>
        <v>6571800.4299999997</v>
      </c>
      <c r="C575" s="239">
        <f>CD71</f>
        <v>7633268.2999999998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143882.54999999999</v>
      </c>
      <c r="E612" s="180">
        <f>SUM(C624:D647)+SUM(C668:D713)</f>
        <v>166488912.21154803</v>
      </c>
      <c r="F612" s="180">
        <f>CE64-(AX64+BD64+BE64+BG64+BJ64+BN64+BP64+BQ64+CB64+CC64+CD64)</f>
        <v>27006128.050000001</v>
      </c>
      <c r="G612" s="180">
        <f>CE77-(AX77+AY77+BD77+BE77+BG77+BJ77+BN77+BP77+BQ77+CB77+CC77+CD77)</f>
        <v>146396.5</v>
      </c>
      <c r="H612" s="197">
        <f>CE60-(AX60+AY60+AZ60+BD60+BE60+BG60+BJ60+BN60+BO60+BP60+BQ60+BR60+CB60+CC60+CD60)</f>
        <v>795.17795192307676</v>
      </c>
      <c r="I612" s="180">
        <f>CE78-(AX78+AY78+AZ78+BD78+BE78+BF78+BG78+BJ78+BN78+BO78+BP78+BQ78+BR78+CB78+CC78+CD78)</f>
        <v>32035.096863930146</v>
      </c>
      <c r="J612" s="180">
        <f>CE79-(AX79+AY79+AZ79+BA79+BD79+BE79+BF79+BG79+BJ79+BN79+BO79+BP79+BQ79+BR79+CB79+CC79+CD79)</f>
        <v>688479.09</v>
      </c>
      <c r="K612" s="180">
        <f>CE75-(AW75+AX75+AY75+AZ75+BA75+BB75+BC75+BD75+BE75+BF75+BG75+BH75+BI75+BJ75+BK75+BL75+BM75+BN75+BO75+BP75+BQ75+BR75+BS75+BT75+BU75+BV75+BW75+BX75+CB75+CC75+CD75)</f>
        <v>977175653.4399997</v>
      </c>
      <c r="L612" s="197">
        <f>CE80-(AW80+AX80+AY80+AZ80+BA80+BB80+BC80+BD80+BE80+BF80+BG80+BH80+BI80+BJ80+BK80+BL80+BM80+BN80+BO80+BP80+BQ80+BR80+BS80+BT80+BU80+BV80+BW80+BX80+BY80+BZ80+CA80+CB80+CC80+CD80)</f>
        <v>257.88948557692305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5068261.5095199998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7633268.2999999998</v>
      </c>
      <c r="D615" s="265">
        <f>SUM(C614:C615)</f>
        <v>12701529.809519999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61583.520959999987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275755.05922999996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273254.72247000004</v>
      </c>
      <c r="D618" s="180">
        <f>(D615/D612)*BG76</f>
        <v>39548.126959558052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9038557.9288950544</v>
      </c>
      <c r="D619" s="180">
        <f>(D615/D612)*BN76</f>
        <v>1888864.447664428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9166217.3877274822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1059258.2422199999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35563.925329999998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21838603.361456521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696996.91229000001</v>
      </c>
      <c r="D626" s="180">
        <f>(D615/D612)*BR76</f>
        <v>101430.35240297367</v>
      </c>
      <c r="E626" s="180">
        <f>(E623/E612)*SUM(C626:D626)</f>
        <v>104730.91640148919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203181.09974000001</v>
      </c>
      <c r="D627" s="180">
        <f>(D615/D612)*BO76</f>
        <v>10593.248292738765</v>
      </c>
      <c r="E627" s="180">
        <f>(E623/E612)*SUM(C627:D627)</f>
        <v>28041.105762099665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2791653.1600000006</v>
      </c>
      <c r="D628" s="180">
        <f>(D615/D612)*AZ76</f>
        <v>382857.64871340018</v>
      </c>
      <c r="E628" s="180">
        <f>(E623/E612)*SUM(C628:D628)</f>
        <v>416405.40200093796</v>
      </c>
      <c r="F628" s="180">
        <f>(F624/F612)*AZ64</f>
        <v>0</v>
      </c>
      <c r="G628" s="180">
        <f>(G625/G612)*AZ77</f>
        <v>0</v>
      </c>
      <c r="H628" s="180">
        <f>SUM(C626:G628)</f>
        <v>4735889.8456036402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1822702.9900000002</v>
      </c>
      <c r="D629" s="180">
        <f>(D615/D612)*BF76</f>
        <v>115289.85225264022</v>
      </c>
      <c r="E629" s="180">
        <f>(E623/E612)*SUM(C629:D629)</f>
        <v>254209.46318346821</v>
      </c>
      <c r="F629" s="180">
        <f>(F624/F612)*BF64</f>
        <v>0</v>
      </c>
      <c r="G629" s="180">
        <f>(G625/G612)*BF77</f>
        <v>0</v>
      </c>
      <c r="H629" s="180">
        <f>(H628/H612)*BF60</f>
        <v>149990.60122425194</v>
      </c>
      <c r="I629" s="180">
        <f>SUM(C629:H629)</f>
        <v>2342192.9066603607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30002.799999999996</v>
      </c>
      <c r="D630" s="180">
        <f>(D615/D612)*BA76</f>
        <v>40342.62058151346</v>
      </c>
      <c r="E630" s="180">
        <f>(E623/E612)*SUM(C630:D630)</f>
        <v>9227.3156089967852</v>
      </c>
      <c r="F630" s="180">
        <f>(F624/F612)*BA64</f>
        <v>0</v>
      </c>
      <c r="G630" s="180">
        <f>(G625/G612)*BA77</f>
        <v>0</v>
      </c>
      <c r="H630" s="180">
        <f>(H628/H612)*BA60</f>
        <v>6063.7091828240809</v>
      </c>
      <c r="I630" s="180">
        <f>(I629/I612)*BA78</f>
        <v>249695.43380633349</v>
      </c>
      <c r="J630" s="180">
        <f>SUM(C630:I630)</f>
        <v>335331.8791796678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28201.88</v>
      </c>
      <c r="D633" s="180">
        <f>(D615/D612)*BC76</f>
        <v>0</v>
      </c>
      <c r="E633" s="180">
        <f>(E623/E612)*SUM(C633:D633)</f>
        <v>3699.2834128486425</v>
      </c>
      <c r="F633" s="180">
        <f>(F624/F612)*BC64</f>
        <v>0</v>
      </c>
      <c r="G633" s="180">
        <f>(G625/G612)*BC77</f>
        <v>0</v>
      </c>
      <c r="H633" s="180">
        <f>(H628/H612)*BC60</f>
        <v>2703.7436997560876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-5215.4599999999919</v>
      </c>
      <c r="D634" s="180">
        <f>(D615/D612)*BI76</f>
        <v>10681.525361844921</v>
      </c>
      <c r="E634" s="180">
        <f>(E623/E612)*SUM(C634:D634)</f>
        <v>716.99209154210484</v>
      </c>
      <c r="F634" s="180">
        <f>(F624/F612)*BI64</f>
        <v>0</v>
      </c>
      <c r="G634" s="180">
        <f>(G625/G612)*BI77</f>
        <v>0</v>
      </c>
      <c r="H634" s="180">
        <f>(H628/H612)*BI60</f>
        <v>1815.3617707467854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1839605.3946385807</v>
      </c>
      <c r="D635" s="180">
        <f>(D615/D612)*BK76</f>
        <v>0</v>
      </c>
      <c r="E635" s="180">
        <f>(E623/E612)*SUM(C635:D635)</f>
        <v>241303.83231803632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1154955.0518</v>
      </c>
      <c r="D636" s="180">
        <f>(D615/D612)*BH76</f>
        <v>0</v>
      </c>
      <c r="E636" s="180">
        <f>(E623/E612)*SUM(C636:D636)</f>
        <v>151497.20748083052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2103668.0071800002</v>
      </c>
      <c r="D637" s="180">
        <f>(D615/D612)*BL76</f>
        <v>188206.7113343254</v>
      </c>
      <c r="E637" s="180">
        <f>(E623/E612)*SUM(C637:D637)</f>
        <v>300628.68612047122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68366.972529830964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73899.99000999998</v>
      </c>
      <c r="D639" s="180">
        <f>(D615/D612)*BS76</f>
        <v>89159.839797217937</v>
      </c>
      <c r="E639" s="180">
        <f>(E623/E612)*SUM(C639:D639)</f>
        <v>21388.805416793628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24837.742885307005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99961.526309999987</v>
      </c>
      <c r="D640" s="180">
        <f>(D615/D612)*BT76</f>
        <v>23658.254520449907</v>
      </c>
      <c r="E640" s="180">
        <f>(E623/E612)*SUM(C640:D640)</f>
        <v>16215.394318608114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148027.67557661669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33125.498690000008</v>
      </c>
      <c r="D641" s="180">
        <f>(D615/D612)*BU76</f>
        <v>0</v>
      </c>
      <c r="E641" s="180">
        <f>(E623/E612)*SUM(C641:D641)</f>
        <v>4345.1219509570446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2540862.4506033165</v>
      </c>
      <c r="D642" s="180">
        <f>(D615/D612)*BV76</f>
        <v>5885.1379404104255</v>
      </c>
      <c r="E642" s="180">
        <f>(E623/E612)*SUM(C642:D642)</f>
        <v>334060.74740450241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179925.81380330474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488070.43864214496</v>
      </c>
      <c r="D643" s="180">
        <f>(D615/D612)*BW76</f>
        <v>0</v>
      </c>
      <c r="E643" s="180">
        <f>(E623/E612)*SUM(C643:D643)</f>
        <v>64020.940375983722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2982215.2635309757</v>
      </c>
      <c r="D644" s="180">
        <f>(D615/D612)*BX76</f>
        <v>21363.050723689841</v>
      </c>
      <c r="E644" s="180">
        <f>(E623/E612)*SUM(C644:D644)</f>
        <v>393983.92721031973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31970.688958060327</v>
      </c>
      <c r="J644" s="180">
        <f>(J630/J612)*BX79</f>
        <v>0</v>
      </c>
      <c r="K644" s="180">
        <f>SUM(C631:J644)</f>
        <v>13667813.498407472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1733773.7412500002</v>
      </c>
      <c r="D645" s="180">
        <f>(D615/D612)*BY76</f>
        <v>33280.455053020953</v>
      </c>
      <c r="E645" s="180">
        <f>(E623/E612)*SUM(C645:D645)</f>
        <v>231787.18149245207</v>
      </c>
      <c r="F645" s="180">
        <f>(F624/F612)*BY64</f>
        <v>0</v>
      </c>
      <c r="G645" s="180">
        <f>(G625/G612)*BY77</f>
        <v>0</v>
      </c>
      <c r="H645" s="180">
        <f>(H628/H612)*BY60</f>
        <v>77915.212666586362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687408.88912000007</v>
      </c>
      <c r="D647" s="180">
        <f>(D615/D612)*CA76</f>
        <v>75830.00236218833</v>
      </c>
      <c r="E647" s="180">
        <f>(E623/E612)*SUM(C647:D647)</f>
        <v>100115.20406799277</v>
      </c>
      <c r="F647" s="180">
        <f>(F624/F612)*CA64</f>
        <v>0</v>
      </c>
      <c r="G647" s="180">
        <f>(G625/G612)*CA77</f>
        <v>0</v>
      </c>
      <c r="H647" s="180">
        <f>(H628/H612)*CA60</f>
        <v>17277.319101285921</v>
      </c>
      <c r="I647" s="180">
        <f>(I629/I612)*CA78</f>
        <v>4643.2468078272186</v>
      </c>
      <c r="J647" s="180">
        <f>(J630/J612)*CA79</f>
        <v>0</v>
      </c>
      <c r="K647" s="180">
        <v>0</v>
      </c>
      <c r="L647" s="180">
        <f>SUM(C645:K647)</f>
        <v>2962031.2519213543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51916790.230157547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5409186.6000000006</v>
      </c>
      <c r="D668" s="180">
        <f>(D615/D612)*C76</f>
        <v>379679.67422557855</v>
      </c>
      <c r="E668" s="180">
        <f>(E623/E612)*SUM(C668:D668)</f>
        <v>759334.37726284936</v>
      </c>
      <c r="F668" s="180">
        <f>(F624/F612)*C64</f>
        <v>0</v>
      </c>
      <c r="G668" s="180">
        <f>(G625/G612)*C77</f>
        <v>0</v>
      </c>
      <c r="H668" s="180">
        <f>(H628/H612)*C60</f>
        <v>157880.35246079581</v>
      </c>
      <c r="I668" s="180">
        <f>(I629/I612)*C78</f>
        <v>30688.959370483022</v>
      </c>
      <c r="J668" s="180">
        <f>(J630/J612)*C79</f>
        <v>55878.844410800411</v>
      </c>
      <c r="K668" s="180">
        <f>(K644/K612)*C75</f>
        <v>257689.72538829391</v>
      </c>
      <c r="L668" s="180">
        <f>(L647/L612)*C80</f>
        <v>246664.07149055216</v>
      </c>
      <c r="M668" s="180">
        <f t="shared" ref="M668:M713" si="20">ROUND(SUM(D668:L668),0)</f>
        <v>1887816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15156398.92519</v>
      </c>
      <c r="D670" s="180">
        <f>(D615/D612)*E76</f>
        <v>3078221.3997316728</v>
      </c>
      <c r="E670" s="180">
        <f>(E623/E612)*SUM(C670:D670)</f>
        <v>2391862.829980677</v>
      </c>
      <c r="F670" s="180">
        <f>(F624/F612)*E64</f>
        <v>0</v>
      </c>
      <c r="G670" s="180">
        <f>(G625/G612)*E77</f>
        <v>0</v>
      </c>
      <c r="H670" s="180">
        <f>(H628/H612)*E60</f>
        <v>758619.21106659446</v>
      </c>
      <c r="I670" s="180">
        <f>(I629/I612)*E78</f>
        <v>111994.14566170755</v>
      </c>
      <c r="J670" s="180">
        <f>(J630/J612)*E79</f>
        <v>51783.794222270022</v>
      </c>
      <c r="K670" s="180">
        <f>(K644/K612)*E75</f>
        <v>1050612.9122883305</v>
      </c>
      <c r="L670" s="180">
        <f>(L647/L612)*E80</f>
        <v>841764.00760578574</v>
      </c>
      <c r="M670" s="180">
        <f t="shared" si="20"/>
        <v>8284858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37851.948609999999</v>
      </c>
      <c r="D672" s="180">
        <f>(D615/D612)*G76</f>
        <v>0</v>
      </c>
      <c r="E672" s="180">
        <f>(E623/E612)*SUM(C672:D672)</f>
        <v>4965.0975621828129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4965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-707.81000000000006</v>
      </c>
      <c r="D679" s="180">
        <f>(D615/D612)*N76</f>
        <v>0</v>
      </c>
      <c r="E679" s="180">
        <f>(E623/E612)*SUM(C679:D679)</f>
        <v>-92.844512225723875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-93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26407188.743140001</v>
      </c>
      <c r="D681" s="180">
        <f>(D615/D612)*P76</f>
        <v>911460.73852106463</v>
      </c>
      <c r="E681" s="180">
        <f>(E623/E612)*SUM(C681:D681)</f>
        <v>3583428.7249266696</v>
      </c>
      <c r="F681" s="180">
        <f>(F624/F612)*P64</f>
        <v>0</v>
      </c>
      <c r="G681" s="180">
        <f>(G625/G612)*P77</f>
        <v>0</v>
      </c>
      <c r="H681" s="180">
        <f>(H628/H612)*P60</f>
        <v>590611.28743501287</v>
      </c>
      <c r="I681" s="180">
        <f>(I629/I612)*P78</f>
        <v>161909.04884585011</v>
      </c>
      <c r="J681" s="180">
        <f>(J630/J612)*P79</f>
        <v>91760.669268968515</v>
      </c>
      <c r="K681" s="180">
        <f>(K644/K612)*P75</f>
        <v>3118194.7520842142</v>
      </c>
      <c r="L681" s="180">
        <f>(L647/L612)*P80</f>
        <v>539492.60451238696</v>
      </c>
      <c r="M681" s="180">
        <f t="shared" si="20"/>
        <v>8996858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2323723.0500000003</v>
      </c>
      <c r="D682" s="180">
        <f>(D615/D612)*Q76</f>
        <v>327861.03466026479</v>
      </c>
      <c r="E682" s="180">
        <f>(E623/E612)*SUM(C682:D682)</f>
        <v>347812.3097522991</v>
      </c>
      <c r="F682" s="180">
        <f>(F624/F612)*Q64</f>
        <v>0</v>
      </c>
      <c r="G682" s="180">
        <f>(G625/G612)*Q77</f>
        <v>0</v>
      </c>
      <c r="H682" s="180">
        <f>(H628/H612)*Q60</f>
        <v>91784.633862024639</v>
      </c>
      <c r="I682" s="180">
        <f>(I629/I612)*Q78</f>
        <v>16469.016021512165</v>
      </c>
      <c r="J682" s="180">
        <f>(J630/J612)*Q79</f>
        <v>0</v>
      </c>
      <c r="K682" s="180">
        <f>(K644/K612)*Q75</f>
        <v>264130.23482004722</v>
      </c>
      <c r="L682" s="180">
        <f>(L647/L612)*Q80</f>
        <v>130681.09187245453</v>
      </c>
      <c r="M682" s="180">
        <f t="shared" si="20"/>
        <v>1178738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1386048.41514699</v>
      </c>
      <c r="D684" s="180">
        <f>(D615/D612)*S76</f>
        <v>438383.92518117256</v>
      </c>
      <c r="E684" s="180">
        <f>(E623/E612)*SUM(C684:D684)</f>
        <v>239313.55974993866</v>
      </c>
      <c r="F684" s="180">
        <f>(F624/F612)*S64</f>
        <v>0</v>
      </c>
      <c r="G684" s="180">
        <f>(G625/G612)*S77</f>
        <v>0</v>
      </c>
      <c r="H684" s="180">
        <f>(H628/H612)*S60</f>
        <v>101552.22509303405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26.229274317818039</v>
      </c>
      <c r="M684" s="180">
        <f t="shared" si="20"/>
        <v>779276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510766.98525999993</v>
      </c>
      <c r="D685" s="180">
        <f>(D615/D612)*T76</f>
        <v>0</v>
      </c>
      <c r="E685" s="180">
        <f>(E623/E612)*SUM(C685:D685)</f>
        <v>66998.080851454753</v>
      </c>
      <c r="F685" s="180">
        <f>(F624/F612)*T64</f>
        <v>0</v>
      </c>
      <c r="G685" s="180">
        <f>(G625/G612)*T77</f>
        <v>0</v>
      </c>
      <c r="H685" s="180">
        <f>(H628/H612)*T60</f>
        <v>14643.469693050227</v>
      </c>
      <c r="I685" s="180">
        <f>(I629/I612)*T78</f>
        <v>0</v>
      </c>
      <c r="J685" s="180">
        <f>(J630/J612)*T79</f>
        <v>0</v>
      </c>
      <c r="K685" s="180">
        <f>(K644/K612)*T75</f>
        <v>34194.942307267025</v>
      </c>
      <c r="L685" s="180">
        <f>(L647/L612)*T80</f>
        <v>24006.74366093834</v>
      </c>
      <c r="M685" s="180">
        <f t="shared" si="20"/>
        <v>139843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4666675.55</v>
      </c>
      <c r="D686" s="180">
        <f>(D615/D612)*U76</f>
        <v>407222.11978669936</v>
      </c>
      <c r="E686" s="180">
        <f>(E623/E612)*SUM(C686:D686)</f>
        <v>665550.86002540658</v>
      </c>
      <c r="F686" s="180">
        <f>(F624/F612)*U64</f>
        <v>0</v>
      </c>
      <c r="G686" s="180">
        <f>(G625/G612)*U77</f>
        <v>0</v>
      </c>
      <c r="H686" s="180">
        <f>(H628/H612)*U60</f>
        <v>145272.89403069075</v>
      </c>
      <c r="I686" s="180">
        <f>(I629/I612)*U78</f>
        <v>307998.16888019897</v>
      </c>
      <c r="J686" s="180">
        <f>(J630/J612)*U79</f>
        <v>8.3920751729230822</v>
      </c>
      <c r="K686" s="180">
        <f>(K644/K612)*U75</f>
        <v>813147.85371906497</v>
      </c>
      <c r="L686" s="180">
        <f>(L647/L612)*U80</f>
        <v>0</v>
      </c>
      <c r="M686" s="180">
        <f t="shared" si="20"/>
        <v>2339200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1119349.2</v>
      </c>
      <c r="D689" s="180">
        <f>(D615/D612)*X76</f>
        <v>45992.353004307472</v>
      </c>
      <c r="E689" s="180">
        <f>(E623/E612)*SUM(C689:D689)</f>
        <v>152859.62061153766</v>
      </c>
      <c r="F689" s="180">
        <f>(F624/F612)*X64</f>
        <v>0</v>
      </c>
      <c r="G689" s="180">
        <f>(G625/G612)*X77</f>
        <v>0</v>
      </c>
      <c r="H689" s="180">
        <f>(H628/H612)*X60</f>
        <v>35146.635120713632</v>
      </c>
      <c r="I689" s="180">
        <f>(I629/I612)*X78</f>
        <v>0</v>
      </c>
      <c r="J689" s="180">
        <f>(J630/J612)*X79</f>
        <v>12022.536573035331</v>
      </c>
      <c r="K689" s="180">
        <f>(K644/K612)*X75</f>
        <v>1388348.3782922602</v>
      </c>
      <c r="L689" s="180">
        <f>(L647/L612)*X80</f>
        <v>0</v>
      </c>
      <c r="M689" s="180">
        <f t="shared" si="20"/>
        <v>1634370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6111772.040000001</v>
      </c>
      <c r="D690" s="180">
        <f>(D615/D612)*Y76</f>
        <v>1330600.2626370951</v>
      </c>
      <c r="E690" s="180">
        <f>(E623/E612)*SUM(C690:D690)</f>
        <v>976227.27319560142</v>
      </c>
      <c r="F690" s="180">
        <f>(F624/F612)*Y64</f>
        <v>0</v>
      </c>
      <c r="G690" s="180">
        <f>(G625/G612)*Y77</f>
        <v>0</v>
      </c>
      <c r="H690" s="180">
        <f>(H628/H612)*Y60</f>
        <v>179582.63019501028</v>
      </c>
      <c r="I690" s="180">
        <f>(I629/I612)*Y78</f>
        <v>562461.6367523201</v>
      </c>
      <c r="J690" s="180">
        <f>(J630/J612)*Y79</f>
        <v>14981.276404184529</v>
      </c>
      <c r="K690" s="180">
        <f>(K644/K612)*Y75</f>
        <v>796437.59618004912</v>
      </c>
      <c r="L690" s="180">
        <f>(L647/L612)*Y80</f>
        <v>23608.886984180699</v>
      </c>
      <c r="M690" s="180">
        <f t="shared" si="20"/>
        <v>3883900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665840.43000000005</v>
      </c>
      <c r="D692" s="180">
        <f>(D615/D612)*AA76</f>
        <v>50053.098183190668</v>
      </c>
      <c r="E692" s="180">
        <f>(E623/E612)*SUM(C692:D692)</f>
        <v>93904.840889109852</v>
      </c>
      <c r="F692" s="180">
        <f>(F624/F612)*AA64</f>
        <v>0</v>
      </c>
      <c r="G692" s="180">
        <f>(G625/G612)*AA77</f>
        <v>0</v>
      </c>
      <c r="H692" s="180">
        <f>(H628/H612)*AA60</f>
        <v>14088.810815114326</v>
      </c>
      <c r="I692" s="180">
        <f>(I629/I612)*AA78</f>
        <v>78112.954110843319</v>
      </c>
      <c r="J692" s="180">
        <f>(J630/J612)*AA79</f>
        <v>12815.015379237087</v>
      </c>
      <c r="K692" s="180">
        <f>(K644/K612)*AA75</f>
        <v>81700.321994100756</v>
      </c>
      <c r="L692" s="180">
        <f>(L647/L612)*AA80</f>
        <v>0</v>
      </c>
      <c r="M692" s="180">
        <f t="shared" si="20"/>
        <v>330675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10736693.519999998</v>
      </c>
      <c r="D693" s="180">
        <f>(D615/D612)*AB76</f>
        <v>229240.83562383711</v>
      </c>
      <c r="E693" s="180">
        <f>(E623/E612)*SUM(C693:D693)</f>
        <v>1438418.256802253</v>
      </c>
      <c r="F693" s="180">
        <f>(F624/F612)*AB64</f>
        <v>0</v>
      </c>
      <c r="G693" s="180">
        <f>(G625/G612)*AB77</f>
        <v>0</v>
      </c>
      <c r="H693" s="180">
        <f>(H628/H612)*AB60</f>
        <v>156399.45821124924</v>
      </c>
      <c r="I693" s="180">
        <f>(I629/I612)*AB78</f>
        <v>42635.646469788466</v>
      </c>
      <c r="J693" s="180">
        <f>(J630/J612)*AB79</f>
        <v>0</v>
      </c>
      <c r="K693" s="180">
        <f>(K644/K612)*AB75</f>
        <v>1962485.3459230228</v>
      </c>
      <c r="L693" s="180">
        <f>(L647/L612)*AB80</f>
        <v>11.043904975923384</v>
      </c>
      <c r="M693" s="180">
        <f t="shared" si="20"/>
        <v>3829191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1804980.2199999997</v>
      </c>
      <c r="D694" s="180">
        <f>(D615/D612)*AC76</f>
        <v>102931.06257777833</v>
      </c>
      <c r="E694" s="180">
        <f>(E623/E612)*SUM(C694:D694)</f>
        <v>250263.61933412781</v>
      </c>
      <c r="F694" s="180">
        <f>(F624/F612)*AC64</f>
        <v>0</v>
      </c>
      <c r="G694" s="180">
        <f>(G625/G612)*AC77</f>
        <v>0</v>
      </c>
      <c r="H694" s="180">
        <f>(H628/H612)*AC60</f>
        <v>79952.884670583604</v>
      </c>
      <c r="I694" s="180">
        <f>(I629/I612)*AC78</f>
        <v>24836.533706450798</v>
      </c>
      <c r="J694" s="180">
        <f>(J630/J612)*AC79</f>
        <v>0</v>
      </c>
      <c r="K694" s="180">
        <f>(K644/K612)*AC75</f>
        <v>456190.88745255844</v>
      </c>
      <c r="L694" s="180">
        <f>(L647/L612)*AC80</f>
        <v>0</v>
      </c>
      <c r="M694" s="180">
        <f t="shared" si="20"/>
        <v>914175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2029299.8599999999</v>
      </c>
      <c r="D696" s="180">
        <f>(D615/D612)*AE76</f>
        <v>600372.3469909695</v>
      </c>
      <c r="E696" s="180">
        <f>(E623/E612)*SUM(C696:D696)</f>
        <v>344938.09549401578</v>
      </c>
      <c r="F696" s="180">
        <f>(F624/F612)*AE64</f>
        <v>0</v>
      </c>
      <c r="G696" s="180">
        <f>(G625/G612)*AE77</f>
        <v>0</v>
      </c>
      <c r="H696" s="180">
        <f>(H628/H612)*AE60</f>
        <v>83023.022206593232</v>
      </c>
      <c r="I696" s="180">
        <f>(I629/I612)*AE78</f>
        <v>80047.640280771317</v>
      </c>
      <c r="J696" s="180">
        <f>(J630/J612)*AE79</f>
        <v>3902.3831440641497</v>
      </c>
      <c r="K696" s="180">
        <f>(K644/K612)*AE75</f>
        <v>122869.28058521566</v>
      </c>
      <c r="L696" s="180">
        <f>(L647/L612)*AE80</f>
        <v>0</v>
      </c>
      <c r="M696" s="180">
        <f t="shared" si="20"/>
        <v>1235153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13630545.038999999</v>
      </c>
      <c r="D698" s="180">
        <f>(D615/D612)*AG76</f>
        <v>891421.84383396711</v>
      </c>
      <c r="E698" s="180">
        <f>(E623/E612)*SUM(C698:D698)</f>
        <v>1904868.4418061841</v>
      </c>
      <c r="F698" s="180">
        <f>(F624/F612)*AG64</f>
        <v>0</v>
      </c>
      <c r="G698" s="180">
        <f>(G625/G612)*AG77</f>
        <v>0</v>
      </c>
      <c r="H698" s="180">
        <f>(H628/H612)*AG60</f>
        <v>471295.48971402366</v>
      </c>
      <c r="I698" s="180">
        <f>(I629/I612)*AG78</f>
        <v>9117.2085757857367</v>
      </c>
      <c r="J698" s="180">
        <f>(J630/J612)*AG79</f>
        <v>84226.173585219498</v>
      </c>
      <c r="K698" s="180">
        <f>(K644/K612)*AG75</f>
        <v>2172546.1173571018</v>
      </c>
      <c r="L698" s="180">
        <f>(L647/L612)*AG80</f>
        <v>495528.91714518145</v>
      </c>
      <c r="M698" s="180">
        <f t="shared" si="20"/>
        <v>6029004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41715842.529999994</v>
      </c>
      <c r="D701" s="180">
        <f>(D615/D612)*AJ76</f>
        <v>790432.87677652424</v>
      </c>
      <c r="E701" s="180">
        <f>(E623/E612)*SUM(C701:D701)</f>
        <v>5575612.6738453088</v>
      </c>
      <c r="F701" s="180">
        <f>(F624/F612)*AJ64</f>
        <v>0</v>
      </c>
      <c r="G701" s="180">
        <f>(G625/G612)*AJ77</f>
        <v>0</v>
      </c>
      <c r="H701" s="180">
        <f>(H628/H612)*AJ60</f>
        <v>1521356.9740420044</v>
      </c>
      <c r="I701" s="180">
        <f>(I629/I612)*AJ78</f>
        <v>200989.7094783959</v>
      </c>
      <c r="J701" s="180">
        <f>(J630/J612)*AJ79</f>
        <v>7952.794116715344</v>
      </c>
      <c r="K701" s="180">
        <f>(K644/K612)*AJ75</f>
        <v>973141.8384354586</v>
      </c>
      <c r="L701" s="180">
        <f>(L647/L612)*AJ80</f>
        <v>484176.44546423078</v>
      </c>
      <c r="M701" s="180">
        <f t="shared" si="20"/>
        <v>9553663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426029.77999999991</v>
      </c>
      <c r="D702" s="180">
        <f>(D615/D612)*AK76</f>
        <v>60443.309216985275</v>
      </c>
      <c r="E702" s="180">
        <f>(E623/E612)*SUM(C702:D702)</f>
        <v>63811.413626950787</v>
      </c>
      <c r="F702" s="180">
        <f>(F624/F612)*AK64</f>
        <v>0</v>
      </c>
      <c r="G702" s="180">
        <f>(G625/G612)*AK77</f>
        <v>0</v>
      </c>
      <c r="H702" s="180">
        <f>(H628/H612)*AK60</f>
        <v>19537.415872399251</v>
      </c>
      <c r="I702" s="180">
        <f>(I629/I612)*AK78</f>
        <v>5852.4256640322228</v>
      </c>
      <c r="J702" s="180">
        <f>(J630/J612)*AK79</f>
        <v>0</v>
      </c>
      <c r="K702" s="180">
        <f>(K644/K612)*AK75</f>
        <v>33059.049191260594</v>
      </c>
      <c r="L702" s="180">
        <f>(L647/L612)*AK80</f>
        <v>0</v>
      </c>
      <c r="M702" s="180">
        <f t="shared" si="20"/>
        <v>182704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96505.16</v>
      </c>
      <c r="D703" s="180">
        <f>(D615/D612)*AL76</f>
        <v>30221.654608492638</v>
      </c>
      <c r="E703" s="180">
        <f>(E623/E612)*SUM(C703:D703)</f>
        <v>16622.948656059165</v>
      </c>
      <c r="F703" s="180">
        <f>(F624/F612)*AL64</f>
        <v>0</v>
      </c>
      <c r="G703" s="180">
        <f>(G625/G612)*AL77</f>
        <v>0</v>
      </c>
      <c r="H703" s="180">
        <f>(H628/H612)*AL60</f>
        <v>5429.5351686521599</v>
      </c>
      <c r="I703" s="180">
        <f>(I629/I612)*AL78</f>
        <v>1612.2384749400064</v>
      </c>
      <c r="J703" s="180">
        <f>(J630/J612)*AL79</f>
        <v>0</v>
      </c>
      <c r="K703" s="180">
        <f>(K644/K612)*AL75</f>
        <v>11193.970583866965</v>
      </c>
      <c r="L703" s="180">
        <f>(L647/L612)*AL80</f>
        <v>0</v>
      </c>
      <c r="M703" s="180">
        <f t="shared" si="20"/>
        <v>65080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2176735.1564999996</v>
      </c>
      <c r="D713" s="180">
        <f>(D615/D612)*AV76</f>
        <v>0</v>
      </c>
      <c r="E713" s="180">
        <f>(E623/E612)*SUM(C713:D713)</f>
        <v>285525.65497778665</v>
      </c>
      <c r="F713" s="180">
        <f>(F624/F612)*AV64</f>
        <v>0</v>
      </c>
      <c r="G713" s="180">
        <f>(G625/G612)*AV77</f>
        <v>0</v>
      </c>
      <c r="H713" s="180">
        <f>(H628/H612)*AV60</f>
        <v>53946.968300643428</v>
      </c>
      <c r="I713" s="180">
        <f>(I629/I612)*AV78</f>
        <v>0</v>
      </c>
      <c r="J713" s="180">
        <f>(J630/J612)*AV79</f>
        <v>0</v>
      </c>
      <c r="K713" s="180">
        <f>(K644/K612)*AV75</f>
        <v>131870.29180536288</v>
      </c>
      <c r="L713" s="180">
        <f>(L647/L612)*AV80</f>
        <v>176071.21000635039</v>
      </c>
      <c r="M713" s="180">
        <f t="shared" si="20"/>
        <v>647414</v>
      </c>
      <c r="N713" s="199" t="s">
        <v>741</v>
      </c>
    </row>
    <row r="715" spans="1:15" ht="12.6" customHeight="1" x14ac:dyDescent="0.25">
      <c r="C715" s="180">
        <f>SUM(C614:C647)+SUM(C668:C713)</f>
        <v>188327515.57300454</v>
      </c>
      <c r="D715" s="180">
        <f>SUM(D616:D647)+SUM(D668:D713)</f>
        <v>12701529.809519999</v>
      </c>
      <c r="E715" s="180">
        <f>SUM(E624:E647)+SUM(E668:E713)</f>
        <v>21838603.361456517</v>
      </c>
      <c r="F715" s="180">
        <f>SUM(F625:F648)+SUM(F668:F713)</f>
        <v>0</v>
      </c>
      <c r="G715" s="180">
        <f>SUM(G626:G647)+SUM(G668:G713)</f>
        <v>0</v>
      </c>
      <c r="H715" s="180">
        <f>SUM(H629:H647)+SUM(H668:H713)</f>
        <v>4735889.8456036411</v>
      </c>
      <c r="I715" s="180">
        <f>SUM(I630:I647)+SUM(I668:I713)</f>
        <v>2342192.9066603603</v>
      </c>
      <c r="J715" s="180">
        <f>SUM(J631:J647)+SUM(J668:J713)</f>
        <v>335331.87917966774</v>
      </c>
      <c r="K715" s="180">
        <f>SUM(K668:K713)</f>
        <v>13667813.498407476</v>
      </c>
      <c r="L715" s="180">
        <f>SUM(L668:L713)</f>
        <v>2962031.2519213543</v>
      </c>
      <c r="M715" s="180">
        <f>SUM(M668:M713)</f>
        <v>51916790</v>
      </c>
      <c r="N715" s="198" t="s">
        <v>742</v>
      </c>
    </row>
    <row r="716" spans="1:15" ht="12.6" customHeight="1" x14ac:dyDescent="0.25">
      <c r="C716" s="180">
        <f>CE71</f>
        <v>188327515.57300457</v>
      </c>
      <c r="D716" s="180">
        <f>D615</f>
        <v>12701529.809519999</v>
      </c>
      <c r="E716" s="180">
        <f>E623</f>
        <v>21838603.361456521</v>
      </c>
      <c r="F716" s="180">
        <f>F624</f>
        <v>0</v>
      </c>
      <c r="G716" s="180">
        <f>G625</f>
        <v>0</v>
      </c>
      <c r="H716" s="180">
        <f>H628</f>
        <v>4735889.8456036402</v>
      </c>
      <c r="I716" s="180">
        <f>I629</f>
        <v>2342192.9066603607</v>
      </c>
      <c r="J716" s="180">
        <f>J630</f>
        <v>335331.8791796678</v>
      </c>
      <c r="K716" s="180">
        <f>K644</f>
        <v>13667813.498407472</v>
      </c>
      <c r="L716" s="180">
        <f>L647</f>
        <v>2962031.2519213543</v>
      </c>
      <c r="M716" s="180">
        <f>C648</f>
        <v>51916790.230157547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76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St. Clare Hospital</v>
      </c>
      <c r="B3" s="30"/>
      <c r="C3" s="31" t="str">
        <f>" FYE: "&amp;data!C82</f>
        <v xml:space="preserve"> FYE: 06/30/2019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-641183.47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128941748.5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107044667.77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1522785.59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3643839.9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325358.88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8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26747881.630000006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1860280.7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1808999.17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30083486.449999999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8520348.9299999997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14462873.48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74057553.060000002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5370243.8799999999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1170653.1300000001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137334438.80000001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87113469.150000006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50220969.650000006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35088857.090000004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7765.68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35096622.770000003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1319482.1499999999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120858.72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1440340.8699999999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113505814.92000002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St. Clare Hospital</v>
      </c>
      <c r="B55" s="30"/>
      <c r="C55" s="31" t="str">
        <f>"FYE: "&amp;data!C82</f>
        <v>FYE: 06/30/2019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1164611.8400000001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6772480.2799999993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12194275.470000001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1167710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993638.51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22292716.100000001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1858205.1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1858205.1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447456.59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1806144.55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2253601.14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993638.51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1259962.6300000001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88094931.149999991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88094931.149999991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113505814.97999999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St. Clare Hospital</v>
      </c>
      <c r="B107" s="30"/>
      <c r="C107" s="31" t="str">
        <f>" FYE: "&amp;data!C82</f>
        <v xml:space="preserve"> FYE: 06/30/2019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397108995.61000001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580066657.47000003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977175653.08000004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3" t="s">
        <v>450</v>
      </c>
      <c r="C115" s="48">
        <f>data!C363</f>
        <v>9722647.1500000004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776958914.19000006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10990695.020000001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8104408.6699999999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805776665.02999997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171398988.05000007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3433596.85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3433596.85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174832584.90000007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74931202.520000026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17122227.149999999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7718947.25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27193296.399999999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951041.2699999999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41399849.560000002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7607870.0700000003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4248353.71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1441591.98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6215228.6600000001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93348.12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2838157.7800000003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191761114.47000003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-16928529.569999963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982962.43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-15945567.139999963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-15945567.139999963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St. Clare Hospital</v>
      </c>
      <c r="B4" s="77"/>
      <c r="C4" s="77"/>
      <c r="D4" s="77"/>
      <c r="E4" s="77"/>
      <c r="F4" s="77"/>
      <c r="G4" s="80"/>
      <c r="H4" s="79" t="str">
        <f>"FYE: "&amp;data!C82</f>
        <v>FYE: 06/30/2019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3400</v>
      </c>
      <c r="D9" s="14">
        <f>data!D59</f>
        <v>0</v>
      </c>
      <c r="E9" s="14">
        <f>data!E59</f>
        <v>28180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26.508846153846154</v>
      </c>
      <c r="D10" s="26">
        <f>data!D60</f>
        <v>0</v>
      </c>
      <c r="E10" s="26">
        <f>data!E60</f>
        <v>127.37569711538461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3176401.5300000003</v>
      </c>
      <c r="D11" s="14">
        <f>data!D61</f>
        <v>0</v>
      </c>
      <c r="E11" s="14">
        <f>data!E61</f>
        <v>10445820.289999999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595457</v>
      </c>
      <c r="D12" s="14">
        <f>data!D62</f>
        <v>0</v>
      </c>
      <c r="E12" s="14">
        <f>data!E62</f>
        <v>2619199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868320.28999999992</v>
      </c>
      <c r="D13" s="14">
        <f>data!D63</f>
        <v>0</v>
      </c>
      <c r="E13" s="14">
        <f>data!E63</f>
        <v>46500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546162.85</v>
      </c>
      <c r="D14" s="14">
        <f>data!D64</f>
        <v>0</v>
      </c>
      <c r="E14" s="14">
        <f>data!E64</f>
        <v>893899.51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775.1400000000001</v>
      </c>
      <c r="D15" s="14">
        <f>data!D65</f>
        <v>0</v>
      </c>
      <c r="E15" s="14">
        <f>data!E65</f>
        <v>2025.63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7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88877.15</v>
      </c>
      <c r="D16" s="14">
        <f>data!D66</f>
        <v>0</v>
      </c>
      <c r="E16" s="14">
        <f>data!E66</f>
        <v>404478.14519000007</v>
      </c>
      <c r="F16" s="14">
        <f>data!F66</f>
        <v>0</v>
      </c>
      <c r="G16" s="14">
        <f>data!G66</f>
        <v>37851.948609999999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118471</v>
      </c>
      <c r="D17" s="14">
        <f>data!D67</f>
        <v>0</v>
      </c>
      <c r="E17" s="14">
        <f>data!E67</f>
        <v>713950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3471.74</v>
      </c>
      <c r="D18" s="14">
        <f>data!D68</f>
        <v>0</v>
      </c>
      <c r="E18" s="14">
        <f>data!E68</f>
        <v>-2747.6400000000003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23599.9</v>
      </c>
      <c r="D19" s="14">
        <f>data!D69</f>
        <v>0</v>
      </c>
      <c r="E19" s="14">
        <f>data!E69</f>
        <v>36273.990000000005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-12350</v>
      </c>
      <c r="D20" s="14">
        <f>-data!D70</f>
        <v>0</v>
      </c>
      <c r="E20" s="14">
        <f>-data!E70</f>
        <v>-3000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5409186.6000000006</v>
      </c>
      <c r="D21" s="14">
        <f>data!D71</f>
        <v>0</v>
      </c>
      <c r="E21" s="14">
        <f>data!E71</f>
        <v>15156398.92519</v>
      </c>
      <c r="F21" s="14">
        <f>data!F71</f>
        <v>0</v>
      </c>
      <c r="G21" s="14">
        <f>data!G71</f>
        <v>37851.948609999999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1887816</v>
      </c>
      <c r="D23" s="48">
        <f>+data!M669</f>
        <v>0</v>
      </c>
      <c r="E23" s="48">
        <f>+data!M670</f>
        <v>8284858</v>
      </c>
      <c r="F23" s="48">
        <f>+data!M671</f>
        <v>0</v>
      </c>
      <c r="G23" s="48">
        <f>+data!M672</f>
        <v>4965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18293819.429999996</v>
      </c>
      <c r="D24" s="14">
        <f>data!D73</f>
        <v>0</v>
      </c>
      <c r="E24" s="14">
        <f>data!E73</f>
        <v>65273901.609999999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129619.38999999998</v>
      </c>
      <c r="D25" s="14">
        <f>data!D74</f>
        <v>0</v>
      </c>
      <c r="E25" s="14">
        <f>data!E74</f>
        <v>9839309.379999999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18423438.819999997</v>
      </c>
      <c r="D26" s="14">
        <f>data!D75</f>
        <v>0</v>
      </c>
      <c r="E26" s="14">
        <f>data!E75</f>
        <v>75113210.989999995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4301</v>
      </c>
      <c r="D28" s="14">
        <f>data!D76</f>
        <v>0</v>
      </c>
      <c r="E28" s="14">
        <f>data!E76</f>
        <v>34870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6503</v>
      </c>
      <c r="D29" s="14">
        <f>data!D77</f>
        <v>0</v>
      </c>
      <c r="E29" s="14">
        <f>data!E77</f>
        <v>22101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419.74501045195177</v>
      </c>
      <c r="D30" s="14">
        <f>data!D78</f>
        <v>0</v>
      </c>
      <c r="E30" s="14">
        <f>data!E78</f>
        <v>1531.7881350693369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114726.39000000001</v>
      </c>
      <c r="D31" s="14">
        <f>data!D79</f>
        <v>0</v>
      </c>
      <c r="E31" s="14">
        <f>data!E79</f>
        <v>106318.73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21.475826923076923</v>
      </c>
      <c r="D32" s="84">
        <f>data!D80</f>
        <v>0</v>
      </c>
      <c r="E32" s="84">
        <f>data!E80</f>
        <v>73.288250000000005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St. Clare Hospital</v>
      </c>
      <c r="B36" s="77"/>
      <c r="C36" s="77"/>
      <c r="D36" s="77"/>
      <c r="E36" s="77"/>
      <c r="F36" s="77"/>
      <c r="G36" s="80"/>
      <c r="H36" s="79" t="str">
        <f>"FYE: "&amp;data!C82</f>
        <v>FYE: 06/30/2019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406773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99.166384615384629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8442660.5299999993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158</v>
      </c>
      <c r="H44" s="14">
        <f>data!O62</f>
        <v>0</v>
      </c>
      <c r="I44" s="14">
        <f>data!P62</f>
        <v>2064901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1183992.71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-40.47</v>
      </c>
      <c r="H46" s="14">
        <f>data!O64</f>
        <v>0</v>
      </c>
      <c r="I46" s="14">
        <f>data!P64</f>
        <v>11189294.620000003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2848.6699999999996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853913.83314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2517533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-825.34</v>
      </c>
      <c r="H50" s="14">
        <f>data!O68</f>
        <v>0</v>
      </c>
      <c r="I50" s="14">
        <f>data!P68</f>
        <v>119150.59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36893.790000000008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-4000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-707.81000000000006</v>
      </c>
      <c r="H53" s="14">
        <f>data!O71</f>
        <v>0</v>
      </c>
      <c r="I53" s="14">
        <f>data!P71</f>
        <v>26407188.743140001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-93</v>
      </c>
      <c r="H55" s="48">
        <f>+data!M680</f>
        <v>0</v>
      </c>
      <c r="I55" s="48">
        <f>+data!M681</f>
        <v>8996858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98131498.38000001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124802769.39999999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222934267.78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10325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34965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2214.4939676720383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188396.35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46.970966346153844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St. Clare Hospital</v>
      </c>
      <c r="B68" s="77"/>
      <c r="C68" s="77"/>
      <c r="D68" s="77"/>
      <c r="E68" s="77"/>
      <c r="F68" s="77"/>
      <c r="G68" s="80"/>
      <c r="H68" s="79" t="str">
        <f>"FYE: "&amp;data!C82</f>
        <v>FYE: 06/30/2019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13310</v>
      </c>
      <c r="D73" s="48">
        <f>data!R59</f>
        <v>0</v>
      </c>
      <c r="E73" s="212"/>
      <c r="F73" s="212"/>
      <c r="G73" s="14">
        <f>data!U59</f>
        <v>439688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15.411067307692308</v>
      </c>
      <c r="D74" s="26">
        <f>data!R60</f>
        <v>0</v>
      </c>
      <c r="E74" s="26">
        <f>data!S60</f>
        <v>17.051091346153846</v>
      </c>
      <c r="F74" s="26">
        <f>data!T60</f>
        <v>2.4587067307692312</v>
      </c>
      <c r="G74" s="26">
        <f>data!U60</f>
        <v>24.391995192307697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1625251.5</v>
      </c>
      <c r="D75" s="14">
        <f>data!R61</f>
        <v>0</v>
      </c>
      <c r="E75" s="14">
        <f>data!S61</f>
        <v>799185.8899999999</v>
      </c>
      <c r="F75" s="14">
        <f>data!T61</f>
        <v>258741.88999999996</v>
      </c>
      <c r="G75" s="14">
        <f>data!U61</f>
        <v>1545120.7299999997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365374</v>
      </c>
      <c r="D76" s="14">
        <f>data!R62</f>
        <v>0</v>
      </c>
      <c r="E76" s="14">
        <f>data!S62</f>
        <v>286342</v>
      </c>
      <c r="F76" s="14">
        <f>data!T62</f>
        <v>59615</v>
      </c>
      <c r="G76" s="14">
        <f>data!U62</f>
        <v>464756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41464.949999999997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173937.44</v>
      </c>
      <c r="D78" s="14">
        <f>data!R64</f>
        <v>0</v>
      </c>
      <c r="E78" s="14">
        <f>data!S64</f>
        <v>-108426.01000000007</v>
      </c>
      <c r="F78" s="14">
        <f>data!T64</f>
        <v>122988.26000000001</v>
      </c>
      <c r="G78" s="14">
        <f>data!U64</f>
        <v>1487134.68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697.52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124.91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25953.989999999998</v>
      </c>
      <c r="D80" s="14">
        <f>data!R66</f>
        <v>0</v>
      </c>
      <c r="E80" s="14">
        <f>data!S66</f>
        <v>235659.69514699001</v>
      </c>
      <c r="F80" s="14">
        <f>data!T66</f>
        <v>68284.28525999999</v>
      </c>
      <c r="G80" s="14">
        <f>data!U66</f>
        <v>744564.5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126946</v>
      </c>
      <c r="D81" s="14">
        <f>data!R67</f>
        <v>0</v>
      </c>
      <c r="E81" s="14">
        <f>data!S67</f>
        <v>128570</v>
      </c>
      <c r="F81" s="14">
        <f>data!T67</f>
        <v>358</v>
      </c>
      <c r="G81" s="14">
        <f>data!U67</f>
        <v>203587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1325.25</v>
      </c>
      <c r="D82" s="14">
        <f>data!R68</f>
        <v>0</v>
      </c>
      <c r="E82" s="14">
        <f>data!S68</f>
        <v>29579.780000000002</v>
      </c>
      <c r="F82" s="14">
        <f>data!T68</f>
        <v>0</v>
      </c>
      <c r="G82" s="14">
        <f>data!U68</f>
        <v>159599.22999999998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4237.3500000000004</v>
      </c>
      <c r="D83" s="14">
        <f>data!R69</f>
        <v>0</v>
      </c>
      <c r="E83" s="14">
        <f>data!S69</f>
        <v>16387.060000000001</v>
      </c>
      <c r="F83" s="14">
        <f>data!T69</f>
        <v>779.55</v>
      </c>
      <c r="G83" s="14">
        <f>data!U69</f>
        <v>44010.99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-1250</v>
      </c>
      <c r="F84" s="14">
        <f>-data!T70</f>
        <v>0</v>
      </c>
      <c r="G84" s="14">
        <f>-data!U70</f>
        <v>-23687.439999999999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2323723.0500000003</v>
      </c>
      <c r="D85" s="14">
        <f>data!R71</f>
        <v>0</v>
      </c>
      <c r="E85" s="14">
        <f>data!S71</f>
        <v>1386048.41514699</v>
      </c>
      <c r="F85" s="14">
        <f>data!T71</f>
        <v>510766.98525999993</v>
      </c>
      <c r="G85" s="14">
        <f>data!U71</f>
        <v>4666675.55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1178738</v>
      </c>
      <c r="D87" s="48">
        <f>+data!M683</f>
        <v>0</v>
      </c>
      <c r="E87" s="48">
        <f>+data!M684</f>
        <v>779276</v>
      </c>
      <c r="F87" s="48">
        <f>+data!M685</f>
        <v>139843</v>
      </c>
      <c r="G87" s="48">
        <f>+data!M686</f>
        <v>2339200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4117662.6100000003</v>
      </c>
      <c r="D88" s="14">
        <f>data!R73</f>
        <v>0</v>
      </c>
      <c r="E88" s="14">
        <f>data!S73</f>
        <v>0</v>
      </c>
      <c r="F88" s="14">
        <f>data!T73</f>
        <v>2379803.2300000004</v>
      </c>
      <c r="G88" s="14">
        <f>data!U73</f>
        <v>32304442.010000002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14766238.229999999</v>
      </c>
      <c r="D89" s="14">
        <f>data!R74</f>
        <v>0</v>
      </c>
      <c r="E89" s="14">
        <f>data!S74</f>
        <v>0</v>
      </c>
      <c r="F89" s="14">
        <f>data!T74</f>
        <v>64952.479999999996</v>
      </c>
      <c r="G89" s="14">
        <f>data!U74</f>
        <v>25831285.799999993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18883900.84</v>
      </c>
      <c r="D90" s="14">
        <f>data!R75</f>
        <v>0</v>
      </c>
      <c r="E90" s="14">
        <f>data!S75</f>
        <v>0</v>
      </c>
      <c r="F90" s="14">
        <f>data!T75</f>
        <v>2444755.7100000004</v>
      </c>
      <c r="G90" s="14">
        <f>data!U75</f>
        <v>58135727.809999995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3714</v>
      </c>
      <c r="D92" s="14">
        <f>data!R76</f>
        <v>0</v>
      </c>
      <c r="E92" s="14">
        <f>data!S76</f>
        <v>4966</v>
      </c>
      <c r="F92" s="14">
        <f>data!T76</f>
        <v>0</v>
      </c>
      <c r="G92" s="14">
        <f>data!U76</f>
        <v>4613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40473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225.25323255932162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4212.6125247552291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17.23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11.377759615384615</v>
      </c>
      <c r="D96" s="84">
        <f>data!R80</f>
        <v>0</v>
      </c>
      <c r="E96" s="84">
        <f>data!S80</f>
        <v>2.2836538461538463E-3</v>
      </c>
      <c r="F96" s="84">
        <f>data!T80</f>
        <v>2.0901490384615387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St. Clare Hospital</v>
      </c>
      <c r="B100" s="77"/>
      <c r="C100" s="77"/>
      <c r="D100" s="77"/>
      <c r="E100" s="77"/>
      <c r="F100" s="77"/>
      <c r="G100" s="80"/>
      <c r="H100" s="79" t="str">
        <f>"FYE: "&amp;data!C82</f>
        <v>FYE: 06/30/2019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19733</v>
      </c>
      <c r="D105" s="14">
        <f>data!Y59</f>
        <v>120797</v>
      </c>
      <c r="E105" s="14">
        <f>data!Z59</f>
        <v>0</v>
      </c>
      <c r="F105" s="14">
        <f>data!AA59</f>
        <v>1050</v>
      </c>
      <c r="G105" s="212"/>
      <c r="H105" s="14">
        <f>data!AC59</f>
        <v>56150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5.9012836538461535</v>
      </c>
      <c r="D106" s="26">
        <f>data!Y60</f>
        <v>30.152759615384621</v>
      </c>
      <c r="E106" s="26">
        <f>data!Z60</f>
        <v>0</v>
      </c>
      <c r="F106" s="26">
        <f>data!AA60</f>
        <v>2.3655769230769232</v>
      </c>
      <c r="G106" s="26">
        <f>data!AB60</f>
        <v>26.260197115384614</v>
      </c>
      <c r="H106" s="26">
        <f>data!AC60</f>
        <v>13.424461538461539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590393.9800000001</v>
      </c>
      <c r="D107" s="14">
        <f>data!Y61</f>
        <v>2919245.95</v>
      </c>
      <c r="E107" s="14">
        <f>data!Z61</f>
        <v>0</v>
      </c>
      <c r="F107" s="14">
        <f>data!AA61</f>
        <v>282205.39</v>
      </c>
      <c r="G107" s="14">
        <f>data!AB61</f>
        <v>2893653.1499999994</v>
      </c>
      <c r="H107" s="14">
        <f>data!AC61</f>
        <v>1207618.43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136059</v>
      </c>
      <c r="D108" s="14">
        <f>data!Y62</f>
        <v>695324</v>
      </c>
      <c r="E108" s="14">
        <f>data!Z62</f>
        <v>0</v>
      </c>
      <c r="F108" s="14">
        <f>data!AA62</f>
        <v>60677</v>
      </c>
      <c r="G108" s="14">
        <f>data!AB62</f>
        <v>635957</v>
      </c>
      <c r="H108" s="14">
        <f>data!AC62</f>
        <v>298108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20136.2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11092.2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142062.96999999997</v>
      </c>
      <c r="D110" s="14">
        <f>data!Y64</f>
        <v>800482.40999999992</v>
      </c>
      <c r="E110" s="14">
        <f>data!Z64</f>
        <v>0</v>
      </c>
      <c r="F110" s="14">
        <f>data!AA64</f>
        <v>260123.04000000004</v>
      </c>
      <c r="G110" s="14">
        <f>data!AB64</f>
        <v>7171534.9899999993</v>
      </c>
      <c r="H110" s="14">
        <f>data!AC64</f>
        <v>244367.83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1760.0400000000002</v>
      </c>
      <c r="D111" s="14">
        <f>data!Y65</f>
        <v>10692.35</v>
      </c>
      <c r="E111" s="14">
        <f>data!Z65</f>
        <v>0</v>
      </c>
      <c r="F111" s="14">
        <f>data!AA65</f>
        <v>210.25</v>
      </c>
      <c r="G111" s="14">
        <f>data!AB65</f>
        <v>2125.25</v>
      </c>
      <c r="H111" s="14">
        <f>data!AC65</f>
        <v>900.74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164476.69999999998</v>
      </c>
      <c r="D112" s="14">
        <f>data!Y66</f>
        <v>853474.91999999993</v>
      </c>
      <c r="E112" s="14">
        <f>data!Z66</f>
        <v>0</v>
      </c>
      <c r="F112" s="14">
        <f>data!AA66</f>
        <v>52317.75</v>
      </c>
      <c r="G112" s="14">
        <f>data!AB66</f>
        <v>391770.20000000007</v>
      </c>
      <c r="H112" s="14">
        <f>data!AC66</f>
        <v>3982.4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54553</v>
      </c>
      <c r="D113" s="14">
        <f>data!Y67</f>
        <v>486723</v>
      </c>
      <c r="E113" s="14">
        <f>data!Z67</f>
        <v>0</v>
      </c>
      <c r="F113" s="14">
        <f>data!AA67</f>
        <v>10307</v>
      </c>
      <c r="G113" s="14">
        <f>data!AB67</f>
        <v>171446</v>
      </c>
      <c r="H113" s="14">
        <f>data!AC67</f>
        <v>36547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29853.95</v>
      </c>
      <c r="D114" s="14">
        <f>data!Y68</f>
        <v>318259.15000000002</v>
      </c>
      <c r="E114" s="14">
        <f>data!Z68</f>
        <v>0</v>
      </c>
      <c r="F114" s="14">
        <f>data!AA68</f>
        <v>0</v>
      </c>
      <c r="G114" s="14">
        <f>data!AB68</f>
        <v>67611.39</v>
      </c>
      <c r="H114" s="14">
        <f>data!AC68</f>
        <v>-1175.3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189.56</v>
      </c>
      <c r="D115" s="14">
        <f>data!Y69</f>
        <v>5335.8600000000006</v>
      </c>
      <c r="E115" s="14">
        <f>data!Z69</f>
        <v>0</v>
      </c>
      <c r="F115" s="14">
        <f>data!AA69</f>
        <v>0</v>
      </c>
      <c r="G115" s="14">
        <f>data!AB69</f>
        <v>1020340.6100000002</v>
      </c>
      <c r="H115" s="14">
        <f>data!AC69</f>
        <v>3538.9199999999996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2098.1999999999998</v>
      </c>
      <c r="E116" s="14">
        <f>-data!Z70</f>
        <v>0</v>
      </c>
      <c r="F116" s="14">
        <f>-data!AA70</f>
        <v>0</v>
      </c>
      <c r="G116" s="14">
        <f>-data!AB70</f>
        <v>-1617745.0699999996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1119349.2</v>
      </c>
      <c r="D117" s="14">
        <f>data!Y71</f>
        <v>6111772.040000001</v>
      </c>
      <c r="E117" s="14">
        <f>data!Z71</f>
        <v>0</v>
      </c>
      <c r="F117" s="14">
        <f>data!AA71</f>
        <v>665840.43000000005</v>
      </c>
      <c r="G117" s="14">
        <f>data!AB71</f>
        <v>10736693.519999998</v>
      </c>
      <c r="H117" s="14">
        <f>data!AC71</f>
        <v>1804980.2199999997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1634370</v>
      </c>
      <c r="D119" s="48">
        <f>+data!M690</f>
        <v>3883900</v>
      </c>
      <c r="E119" s="48">
        <f>+data!M691</f>
        <v>0</v>
      </c>
      <c r="F119" s="48">
        <f>+data!M692</f>
        <v>330675</v>
      </c>
      <c r="G119" s="48">
        <f>+data!M693</f>
        <v>3829191</v>
      </c>
      <c r="H119" s="48">
        <f>+data!M694</f>
        <v>914175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25920615.57</v>
      </c>
      <c r="D120" s="14">
        <f>data!Y73</f>
        <v>12447341.379999999</v>
      </c>
      <c r="E120" s="14">
        <f>data!Z73</f>
        <v>0</v>
      </c>
      <c r="F120" s="14">
        <f>data!AA73</f>
        <v>1430960.94</v>
      </c>
      <c r="G120" s="14">
        <f>data!AB73</f>
        <v>68776460.199999988</v>
      </c>
      <c r="H120" s="14">
        <f>data!AC73</f>
        <v>26193479.23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73338877.099999994</v>
      </c>
      <c r="D121" s="14">
        <f>data!Y74</f>
        <v>44493692.280000001</v>
      </c>
      <c r="E121" s="14">
        <f>data!Z74</f>
        <v>0</v>
      </c>
      <c r="F121" s="14">
        <f>data!AA74</f>
        <v>4410175.6500000004</v>
      </c>
      <c r="G121" s="14">
        <f>data!AB74</f>
        <v>71530758.689999998</v>
      </c>
      <c r="H121" s="14">
        <f>data!AC74</f>
        <v>6421732.3100000005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99259492.669999987</v>
      </c>
      <c r="D122" s="14">
        <f>data!Y75</f>
        <v>56941033.659999996</v>
      </c>
      <c r="E122" s="14">
        <f>data!Z75</f>
        <v>0</v>
      </c>
      <c r="F122" s="14">
        <f>data!AA75</f>
        <v>5841136.5899999999</v>
      </c>
      <c r="G122" s="14">
        <f>data!AB75</f>
        <v>140307218.88999999</v>
      </c>
      <c r="H122" s="14">
        <f>data!AC75</f>
        <v>32615211.539999999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521</v>
      </c>
      <c r="D124" s="14">
        <f>data!Y76</f>
        <v>15073</v>
      </c>
      <c r="E124" s="14">
        <f>data!Z76</f>
        <v>0</v>
      </c>
      <c r="F124" s="14">
        <f>data!AA76</f>
        <v>567</v>
      </c>
      <c r="G124" s="14">
        <f>data!AB76</f>
        <v>2596.8333333333335</v>
      </c>
      <c r="H124" s="14">
        <f>data!AC76</f>
        <v>1166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100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7693.0098133108704</v>
      </c>
      <c r="E126" s="14">
        <f>data!Z78</f>
        <v>0</v>
      </c>
      <c r="F126" s="14">
        <f>data!AA78</f>
        <v>1068.3817050904684</v>
      </c>
      <c r="G126" s="14">
        <f>data!AB78</f>
        <v>583.14456534814099</v>
      </c>
      <c r="H126" s="14">
        <f>data!AC78</f>
        <v>339.699074652604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24683.8</v>
      </c>
      <c r="D127" s="14">
        <f>data!Y79</f>
        <v>30758.47</v>
      </c>
      <c r="E127" s="14">
        <f>data!Z79</f>
        <v>0</v>
      </c>
      <c r="F127" s="14">
        <f>data!AA79</f>
        <v>26310.86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2.0555096153846155</v>
      </c>
      <c r="E128" s="26">
        <f>data!Z80</f>
        <v>0</v>
      </c>
      <c r="F128" s="26">
        <f>data!AA80</f>
        <v>0</v>
      </c>
      <c r="G128" s="26">
        <f>data!AB80</f>
        <v>9.6153846153846159E-4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St. Clare Hospital</v>
      </c>
      <c r="B132" s="77"/>
      <c r="C132" s="77"/>
      <c r="D132" s="77"/>
      <c r="E132" s="77"/>
      <c r="F132" s="77"/>
      <c r="G132" s="80"/>
      <c r="H132" s="79" t="str">
        <f>"FYE: "&amp;data!C82</f>
        <v>FYE: 06/30/2019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51374</v>
      </c>
      <c r="D137" s="14">
        <f>data!AF59</f>
        <v>0</v>
      </c>
      <c r="E137" s="14">
        <f>data!AG59</f>
        <v>41535</v>
      </c>
      <c r="F137" s="14">
        <f>data!AH59</f>
        <v>0</v>
      </c>
      <c r="G137" s="14">
        <f>data!AI59</f>
        <v>0</v>
      </c>
      <c r="H137" s="14">
        <f>data!AJ59</f>
        <v>7252</v>
      </c>
      <c r="I137" s="14">
        <f>data!AK59</f>
        <v>10865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13.939951923076922</v>
      </c>
      <c r="D138" s="26">
        <f>data!AF60</f>
        <v>0</v>
      </c>
      <c r="E138" s="26">
        <f>data!AG60</f>
        <v>79.132706730769229</v>
      </c>
      <c r="F138" s="26">
        <f>data!AH60</f>
        <v>0</v>
      </c>
      <c r="G138" s="26">
        <f>data!AI60</f>
        <v>0</v>
      </c>
      <c r="H138" s="26">
        <f>data!AJ60</f>
        <v>255.44291826923077</v>
      </c>
      <c r="I138" s="26">
        <f>data!AK60</f>
        <v>3.2804230769230771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1303353.6399999999</v>
      </c>
      <c r="D139" s="14">
        <f>data!AF61</f>
        <v>0</v>
      </c>
      <c r="E139" s="14">
        <f>data!AG61</f>
        <v>7318727.4300000006</v>
      </c>
      <c r="F139" s="14">
        <f>data!AH61</f>
        <v>0</v>
      </c>
      <c r="G139" s="14">
        <f>data!AI61</f>
        <v>0</v>
      </c>
      <c r="H139" s="14">
        <f>data!AJ61</f>
        <v>25681932.539999995</v>
      </c>
      <c r="I139" s="14">
        <f>data!AK61</f>
        <v>333446.46999999991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317385</v>
      </c>
      <c r="D140" s="14">
        <f>data!AF62</f>
        <v>0</v>
      </c>
      <c r="E140" s="14">
        <f>data!AG62</f>
        <v>1612774</v>
      </c>
      <c r="F140" s="14">
        <f>data!AH62</f>
        <v>0</v>
      </c>
      <c r="G140" s="14">
        <f>data!AI62</f>
        <v>0</v>
      </c>
      <c r="H140" s="14">
        <f>data!AJ62</f>
        <v>5002002</v>
      </c>
      <c r="I140" s="14">
        <f>data!AK62</f>
        <v>77359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1334373.4100000001</v>
      </c>
      <c r="F141" s="14">
        <f>data!AH63</f>
        <v>0</v>
      </c>
      <c r="G141" s="14">
        <f>data!AI63</f>
        <v>0</v>
      </c>
      <c r="H141" s="14">
        <f>data!AJ63</f>
        <v>457377.68999999994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11521.73</v>
      </c>
      <c r="D142" s="14">
        <f>data!AF64</f>
        <v>0</v>
      </c>
      <c r="E142" s="14">
        <f>data!AG64</f>
        <v>1322290.43</v>
      </c>
      <c r="F142" s="14">
        <f>data!AH64</f>
        <v>0</v>
      </c>
      <c r="G142" s="14">
        <f>data!AI64</f>
        <v>0</v>
      </c>
      <c r="H142" s="14">
        <f>data!AJ64</f>
        <v>1725670.4700000004</v>
      </c>
      <c r="I142" s="14">
        <f>data!AK64</f>
        <v>1142.5500000000002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8402.27</v>
      </c>
      <c r="D143" s="14">
        <f>data!AF65</f>
        <v>0</v>
      </c>
      <c r="E143" s="14">
        <f>data!AG65</f>
        <v>1735.54</v>
      </c>
      <c r="F143" s="14">
        <f>data!AH65</f>
        <v>0</v>
      </c>
      <c r="G143" s="14">
        <f>data!AI65</f>
        <v>0</v>
      </c>
      <c r="H143" s="14">
        <f>data!AJ65</f>
        <v>103644.54</v>
      </c>
      <c r="I143" s="14">
        <f>data!AK65</f>
        <v>63.82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20524.599999999999</v>
      </c>
      <c r="D144" s="14">
        <f>data!AF66</f>
        <v>0</v>
      </c>
      <c r="E144" s="14">
        <f>data!AG66</f>
        <v>1700682.6290000002</v>
      </c>
      <c r="F144" s="14">
        <f>data!AH66</f>
        <v>0</v>
      </c>
      <c r="G144" s="14">
        <f>data!AI66</f>
        <v>0</v>
      </c>
      <c r="H144" s="14">
        <f>data!AJ66</f>
        <v>5766203.6700000009</v>
      </c>
      <c r="I144" s="14">
        <f>data!AK66</f>
        <v>480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123862</v>
      </c>
      <c r="D145" s="14">
        <f>data!AF67</f>
        <v>0</v>
      </c>
      <c r="E145" s="14">
        <f>data!AG67</f>
        <v>289955</v>
      </c>
      <c r="F145" s="14">
        <f>data!AH67</f>
        <v>0</v>
      </c>
      <c r="G145" s="14">
        <f>data!AI67</f>
        <v>0</v>
      </c>
      <c r="H145" s="14">
        <f>data!AJ67</f>
        <v>1481672</v>
      </c>
      <c r="I145" s="14">
        <f>data!AK67</f>
        <v>12447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239547.89</v>
      </c>
      <c r="D146" s="14">
        <f>data!AF68</f>
        <v>0</v>
      </c>
      <c r="E146" s="14">
        <f>data!AG68</f>
        <v>11015.49</v>
      </c>
      <c r="F146" s="14">
        <f>data!AH68</f>
        <v>0</v>
      </c>
      <c r="G146" s="14">
        <f>data!AI68</f>
        <v>0</v>
      </c>
      <c r="H146" s="14">
        <f>data!AJ68</f>
        <v>2371737.1100000003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4702.7299999999996</v>
      </c>
      <c r="D147" s="14">
        <f>data!AF69</f>
        <v>0</v>
      </c>
      <c r="E147" s="14">
        <f>data!AG69</f>
        <v>44341.110000000008</v>
      </c>
      <c r="F147" s="14">
        <f>data!AH69</f>
        <v>0</v>
      </c>
      <c r="G147" s="14">
        <f>data!AI69</f>
        <v>0</v>
      </c>
      <c r="H147" s="14">
        <f>data!AJ69</f>
        <v>4391.29</v>
      </c>
      <c r="I147" s="14">
        <f>data!AK69</f>
        <v>1090.9399999999998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-5350</v>
      </c>
      <c r="F148" s="14">
        <f>-data!AH70</f>
        <v>0</v>
      </c>
      <c r="G148" s="14">
        <f>-data!AI70</f>
        <v>0</v>
      </c>
      <c r="H148" s="14">
        <f>-data!AJ70</f>
        <v>-878788.78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2029299.8599999999</v>
      </c>
      <c r="D149" s="14">
        <f>data!AF71</f>
        <v>0</v>
      </c>
      <c r="E149" s="14">
        <f>data!AG71</f>
        <v>13630545.038999999</v>
      </c>
      <c r="F149" s="14">
        <f>data!AH71</f>
        <v>0</v>
      </c>
      <c r="G149" s="14">
        <f>data!AI71</f>
        <v>0</v>
      </c>
      <c r="H149" s="14">
        <f>data!AJ71</f>
        <v>41715842.529999994</v>
      </c>
      <c r="I149" s="14">
        <f>data!AK71</f>
        <v>426029.77999999991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1235153</v>
      </c>
      <c r="D151" s="48">
        <f>+data!M697</f>
        <v>0</v>
      </c>
      <c r="E151" s="48">
        <f>+data!M698</f>
        <v>6029004</v>
      </c>
      <c r="F151" s="48">
        <f>+data!M699</f>
        <v>0</v>
      </c>
      <c r="G151" s="48">
        <f>+data!M700</f>
        <v>0</v>
      </c>
      <c r="H151" s="48">
        <f>+data!M701</f>
        <v>9553663</v>
      </c>
      <c r="I151" s="48">
        <f>+data!M702</f>
        <v>182704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2520301.7200000002</v>
      </c>
      <c r="D152" s="14">
        <f>data!AF73</f>
        <v>0</v>
      </c>
      <c r="E152" s="14">
        <f>data!AG73</f>
        <v>35638206.670000002</v>
      </c>
      <c r="F152" s="14">
        <f>data!AH73</f>
        <v>0</v>
      </c>
      <c r="G152" s="14">
        <f>data!AI73</f>
        <v>0</v>
      </c>
      <c r="H152" s="14">
        <f>data!AJ73</f>
        <v>1338075.4699999997</v>
      </c>
      <c r="I152" s="14">
        <f>data!AK73</f>
        <v>1518653.2100000002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6264195.4900000002</v>
      </c>
      <c r="D153" s="14">
        <f>data!AF74</f>
        <v>0</v>
      </c>
      <c r="E153" s="14">
        <f>data!AG74</f>
        <v>119687235.26000001</v>
      </c>
      <c r="F153" s="14">
        <f>data!AH74</f>
        <v>0</v>
      </c>
      <c r="G153" s="14">
        <f>data!AI74</f>
        <v>0</v>
      </c>
      <c r="H153" s="14">
        <f>data!AJ74</f>
        <v>68236367.579999998</v>
      </c>
      <c r="I153" s="14">
        <f>data!AK74</f>
        <v>844892.21000000008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8784497.2100000009</v>
      </c>
      <c r="D154" s="14">
        <f>data!AF75</f>
        <v>0</v>
      </c>
      <c r="E154" s="14">
        <f>data!AG75</f>
        <v>155325441.93000001</v>
      </c>
      <c r="F154" s="14">
        <f>data!AH75</f>
        <v>0</v>
      </c>
      <c r="G154" s="14">
        <f>data!AI75</f>
        <v>0</v>
      </c>
      <c r="H154" s="14">
        <f>data!AJ75</f>
        <v>69574443.049999997</v>
      </c>
      <c r="I154" s="14">
        <f>data!AK75</f>
        <v>2363545.4200000004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6801</v>
      </c>
      <c r="D156" s="14">
        <f>data!AF76</f>
        <v>0</v>
      </c>
      <c r="E156" s="14">
        <f>data!AG76</f>
        <v>10098</v>
      </c>
      <c r="F156" s="14">
        <f>data!AH76</f>
        <v>0</v>
      </c>
      <c r="G156" s="14">
        <f>data!AI76</f>
        <v>0</v>
      </c>
      <c r="H156" s="14">
        <f>data!AJ76</f>
        <v>8954</v>
      </c>
      <c r="I156" s="14">
        <f>data!AK76</f>
        <v>684.7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7201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1094.8431714704179</v>
      </c>
      <c r="D158" s="14">
        <f>data!AF78</f>
        <v>0</v>
      </c>
      <c r="E158" s="14">
        <f>data!AG78</f>
        <v>124.69966031551286</v>
      </c>
      <c r="F158" s="14">
        <f>data!AH78</f>
        <v>0</v>
      </c>
      <c r="G158" s="14">
        <f>data!AI78</f>
        <v>0</v>
      </c>
      <c r="H158" s="14">
        <f>data!AJ78</f>
        <v>2749.0155885470222</v>
      </c>
      <c r="I158" s="14">
        <f>data!AK78</f>
        <v>80.045935799347774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8012.09</v>
      </c>
      <c r="D159" s="14">
        <f>data!AF79</f>
        <v>0</v>
      </c>
      <c r="E159" s="14">
        <f>data!AG79</f>
        <v>172927.07</v>
      </c>
      <c r="F159" s="14">
        <f>data!AH79</f>
        <v>0</v>
      </c>
      <c r="G159" s="14">
        <f>data!AI79</f>
        <v>0</v>
      </c>
      <c r="H159" s="14">
        <f>data!AJ79</f>
        <v>16328.1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43.143264423076921</v>
      </c>
      <c r="F160" s="26">
        <f>data!AH80</f>
        <v>0</v>
      </c>
      <c r="G160" s="26">
        <f>data!AI80</f>
        <v>0</v>
      </c>
      <c r="H160" s="26">
        <f>data!AJ80</f>
        <v>42.154860576923078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St. Clare Hospital</v>
      </c>
      <c r="B164" s="77"/>
      <c r="C164" s="77"/>
      <c r="D164" s="77"/>
      <c r="E164" s="77"/>
      <c r="F164" s="77"/>
      <c r="G164" s="80"/>
      <c r="H164" s="79" t="str">
        <f>"FYE: "&amp;data!C82</f>
        <v>FYE: 06/30/2019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1943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0.91164423076923073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71020.150000000009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19044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22.51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158.5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6224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36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96505.16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65080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493439.77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306869.33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800309.10000000009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342.35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22.051221983291398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St. Clare Hospital</v>
      </c>
      <c r="B196" s="77"/>
      <c r="C196" s="77"/>
      <c r="D196" s="77"/>
      <c r="E196" s="77"/>
      <c r="F196" s="77"/>
      <c r="G196" s="80"/>
      <c r="H196" s="79" t="str">
        <f>"FYE: "&amp;data!C82</f>
        <v>FYE: 06/30/2019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146396.5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9.0579471153846161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743642.71999999986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192278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36960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132323.08000000002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749394.90649999992</v>
      </c>
      <c r="G208" s="14">
        <f>data!AW66</f>
        <v>0</v>
      </c>
      <c r="H208" s="14">
        <f>data!AX66</f>
        <v>61583.520959999987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44940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281402.95999999996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5685.94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-9892.4500000000007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2176735.1564999996</v>
      </c>
      <c r="G213" s="14">
        <f>data!AW71</f>
        <v>0</v>
      </c>
      <c r="H213" s="14">
        <f>data!AX71</f>
        <v>61583.520959999987</v>
      </c>
      <c r="I213" s="14">
        <f>data!AY71</f>
        <v>0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647414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330334.18000000005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9097687.25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9428021.4299999997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15.329653846153848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St. Clare Hospital</v>
      </c>
      <c r="B228" s="77"/>
      <c r="C228" s="77"/>
      <c r="D228" s="77"/>
      <c r="E228" s="77"/>
      <c r="F228" s="77"/>
      <c r="G228" s="80"/>
      <c r="H228" s="79" t="str">
        <f>"FYE: "&amp;data!C82</f>
        <v>FYE: 06/30/2019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190597</v>
      </c>
      <c r="D233" s="14">
        <f>data!BA59</f>
        <v>0</v>
      </c>
      <c r="E233" s="212"/>
      <c r="F233" s="212"/>
      <c r="G233" s="212"/>
      <c r="H233" s="14">
        <f>data!BE59</f>
        <v>158368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34.573471153846157</v>
      </c>
      <c r="D234" s="26">
        <f>data!BA60</f>
        <v>1.0181249999999999</v>
      </c>
      <c r="E234" s="26">
        <f>data!BB60</f>
        <v>0</v>
      </c>
      <c r="F234" s="26">
        <f>data!BC60</f>
        <v>0.45397115384615383</v>
      </c>
      <c r="G234" s="26">
        <f>data!BD60</f>
        <v>0</v>
      </c>
      <c r="H234" s="26">
        <f>data!BE60</f>
        <v>5.5509711538461532</v>
      </c>
      <c r="I234" s="26">
        <f>data!BF60</f>
        <v>25.184120192307692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1521103.5900000003</v>
      </c>
      <c r="D235" s="14">
        <f>data!BA61</f>
        <v>43315.679999999993</v>
      </c>
      <c r="E235" s="14">
        <f>data!BB61</f>
        <v>0</v>
      </c>
      <c r="F235" s="14">
        <f>data!BC61</f>
        <v>20655.88</v>
      </c>
      <c r="G235" s="14">
        <f>data!BD61</f>
        <v>0</v>
      </c>
      <c r="H235" s="14">
        <f>data!BE61</f>
        <v>379539.76</v>
      </c>
      <c r="I235" s="14">
        <f>data!BF61</f>
        <v>1079340.7200000002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566495</v>
      </c>
      <c r="D236" s="14">
        <f>data!BA62</f>
        <v>16758</v>
      </c>
      <c r="E236" s="14">
        <f>data!BB62</f>
        <v>0</v>
      </c>
      <c r="F236" s="14">
        <f>data!BC62</f>
        <v>7546</v>
      </c>
      <c r="G236" s="14">
        <f>data!BD62</f>
        <v>0</v>
      </c>
      <c r="H236" s="14">
        <f>data!BE62</f>
        <v>108169</v>
      </c>
      <c r="I236" s="14">
        <f>data!BF62</f>
        <v>401768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644795.76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14748.700000000003</v>
      </c>
      <c r="I238" s="14">
        <f>data!BF64</f>
        <v>166222.24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151.38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812594.57999999984</v>
      </c>
      <c r="I239" s="14">
        <f>data!BF65</f>
        <v>941.06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546636.12999999989</v>
      </c>
      <c r="D240" s="14">
        <f>data!BA66</f>
        <v>-38378.879999999997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3433611.0795200001</v>
      </c>
      <c r="I240" s="14">
        <f>data!BF66</f>
        <v>134979.77999999997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191653</v>
      </c>
      <c r="D241" s="14">
        <f>data!BA67</f>
        <v>8308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309808</v>
      </c>
      <c r="I241" s="14">
        <f>data!BF67</f>
        <v>37268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7167.1400000000012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2032.11</v>
      </c>
      <c r="I242" s="14">
        <f>data!BF68</f>
        <v>613.97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13088.89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7801.6</v>
      </c>
      <c r="I243" s="14">
        <f>data!BF69</f>
        <v>1569.22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-699437.7300000001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-43.32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2791653.1600000006</v>
      </c>
      <c r="D245" s="14">
        <f>data!BA71</f>
        <v>30002.799999999996</v>
      </c>
      <c r="E245" s="14">
        <f>data!BB71</f>
        <v>0</v>
      </c>
      <c r="F245" s="14">
        <f>data!BC71</f>
        <v>28201.88</v>
      </c>
      <c r="G245" s="14">
        <f>data!BD71</f>
        <v>0</v>
      </c>
      <c r="H245" s="14">
        <f>data!BE71</f>
        <v>5068261.5095199998</v>
      </c>
      <c r="I245" s="14">
        <f>data!BF71</f>
        <v>1822702.9900000002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4337</v>
      </c>
      <c r="D252" s="85">
        <f>data!BA76</f>
        <v>457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14485</v>
      </c>
      <c r="I252" s="85">
        <f>data!BF76</f>
        <v>1306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35053.5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3415.1830046622554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St. Clare Hospital</v>
      </c>
      <c r="B260" s="77"/>
      <c r="C260" s="77"/>
      <c r="D260" s="77"/>
      <c r="E260" s="77"/>
      <c r="F260" s="77"/>
      <c r="G260" s="80"/>
      <c r="H260" s="79" t="str">
        <f>"FYE: "&amp;data!C82</f>
        <v>FYE: 06/30/2019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0.30480769230769234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11340.830000000002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4637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38526.67</v>
      </c>
      <c r="F270" s="14">
        <f>data!BJ64</f>
        <v>0</v>
      </c>
      <c r="G270" s="14">
        <f>data!BK64</f>
        <v>0</v>
      </c>
      <c r="H270" s="14">
        <f>data!BL64</f>
        <v>33637.07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265110.72247000004</v>
      </c>
      <c r="D272" s="14">
        <f>data!BH66</f>
        <v>1154955.0518</v>
      </c>
      <c r="E272" s="14">
        <f>data!BI66</f>
        <v>562.94000000000005</v>
      </c>
      <c r="F272" s="14">
        <f>data!BJ66</f>
        <v>275755.05922999996</v>
      </c>
      <c r="G272" s="14">
        <f>data!BK66</f>
        <v>1839605.3946385807</v>
      </c>
      <c r="H272" s="14">
        <f>data!BL66</f>
        <v>2024281.6871799999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8144</v>
      </c>
      <c r="D273" s="14">
        <f>data!BH67</f>
        <v>0</v>
      </c>
      <c r="E273" s="14">
        <f>data!BI67</f>
        <v>4879</v>
      </c>
      <c r="F273" s="14">
        <f>data!BJ67</f>
        <v>0</v>
      </c>
      <c r="G273" s="14">
        <f>data!BK67</f>
        <v>0</v>
      </c>
      <c r="H273" s="14">
        <f>data!BL67</f>
        <v>38757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573.97</v>
      </c>
      <c r="F274" s="14">
        <f>data!BJ68</f>
        <v>0</v>
      </c>
      <c r="G274" s="14">
        <f>data!BK68</f>
        <v>0</v>
      </c>
      <c r="H274" s="14">
        <f>data!BL68</f>
        <v>6292.57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-4484.0599999999995</v>
      </c>
      <c r="F275" s="14">
        <f>data!BJ69</f>
        <v>0</v>
      </c>
      <c r="G275" s="14">
        <f>data!BK69</f>
        <v>0</v>
      </c>
      <c r="H275" s="14">
        <f>data!BL69</f>
        <v>699.68000000000006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-61251.81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273254.72247000004</v>
      </c>
      <c r="D277" s="14">
        <f>data!BH71</f>
        <v>1154955.0518</v>
      </c>
      <c r="E277" s="14">
        <f>data!BI71</f>
        <v>-5215.4599999999919</v>
      </c>
      <c r="F277" s="14">
        <f>data!BJ71</f>
        <v>275755.05922999996</v>
      </c>
      <c r="G277" s="14">
        <f>data!BK71</f>
        <v>1839605.3946385807</v>
      </c>
      <c r="H277" s="14">
        <f>data!BL71</f>
        <v>2103668.0071800002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448</v>
      </c>
      <c r="D284" s="85">
        <f>data!BH76</f>
        <v>0</v>
      </c>
      <c r="E284" s="85">
        <f>data!BI76</f>
        <v>121</v>
      </c>
      <c r="F284" s="85">
        <f>data!BJ76</f>
        <v>0</v>
      </c>
      <c r="G284" s="85">
        <f>data!BK76</f>
        <v>0</v>
      </c>
      <c r="H284" s="85">
        <f>data!BL76</f>
        <v>2132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935.08206820147166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St. Clare Hospital</v>
      </c>
      <c r="B292" s="77"/>
      <c r="C292" s="77"/>
      <c r="D292" s="77"/>
      <c r="E292" s="77"/>
      <c r="F292" s="77"/>
      <c r="G292" s="80"/>
      <c r="H292" s="79" t="str">
        <f>"FYE: "&amp;data!C82</f>
        <v>FYE: 06/30/2019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6.1693750000000005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530833.37000000011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115668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-175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3718729.8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172463.83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336.21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1994058.2788950552</v>
      </c>
      <c r="D304" s="14">
        <f>data!BO66</f>
        <v>201000.09974000001</v>
      </c>
      <c r="E304" s="14">
        <f>data!BP66</f>
        <v>1059258.2422199999</v>
      </c>
      <c r="F304" s="14">
        <f>data!BQ66</f>
        <v>0</v>
      </c>
      <c r="G304" s="14">
        <f>data!BR66</f>
        <v>676284.91229000001</v>
      </c>
      <c r="H304" s="14">
        <f>data!BS66</f>
        <v>55538.990009999987</v>
      </c>
      <c r="I304" s="14">
        <f>data!BT66</f>
        <v>95089.526309999987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406573</v>
      </c>
      <c r="D305" s="14">
        <f>data!BO67</f>
        <v>2181</v>
      </c>
      <c r="E305" s="14">
        <f>data!BP67</f>
        <v>0</v>
      </c>
      <c r="F305" s="14">
        <f>data!BQ67</f>
        <v>0</v>
      </c>
      <c r="G305" s="14">
        <f>data!BR67</f>
        <v>20887</v>
      </c>
      <c r="H305" s="14">
        <f>data!BS67</f>
        <v>18361</v>
      </c>
      <c r="I305" s="14">
        <f>data!BT67</f>
        <v>4872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574326.39999999991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1527567.03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-1997.99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9038557.9288950544</v>
      </c>
      <c r="D309" s="14">
        <f>data!BO71</f>
        <v>203181.09974000001</v>
      </c>
      <c r="E309" s="14">
        <f>data!BP71</f>
        <v>1059258.2422199999</v>
      </c>
      <c r="F309" s="14">
        <f>data!BQ71</f>
        <v>0</v>
      </c>
      <c r="G309" s="14">
        <f>data!BR71</f>
        <v>696996.91229000001</v>
      </c>
      <c r="H309" s="14">
        <f>data!BS71</f>
        <v>73899.99000999998</v>
      </c>
      <c r="I309" s="14">
        <f>data!BT71</f>
        <v>99961.526309999987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21397</v>
      </c>
      <c r="D316" s="85">
        <f>data!BO76</f>
        <v>120</v>
      </c>
      <c r="E316" s="85">
        <f>data!BP76</f>
        <v>0</v>
      </c>
      <c r="F316" s="85">
        <f>data!BQ76</f>
        <v>0</v>
      </c>
      <c r="G316" s="85">
        <f>data!BR76</f>
        <v>1149</v>
      </c>
      <c r="H316" s="85">
        <f>data!BS76</f>
        <v>1010</v>
      </c>
      <c r="I316" s="85">
        <f>data!BT76</f>
        <v>268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339.71561306909149</v>
      </c>
      <c r="I318" s="85">
        <f>data!BT78</f>
        <v>2024.6329463958996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St. Clare Hospital</v>
      </c>
      <c r="B324" s="77"/>
      <c r="C324" s="77"/>
      <c r="D324" s="77"/>
      <c r="E324" s="77"/>
      <c r="F324" s="77"/>
      <c r="G324" s="80"/>
      <c r="H324" s="79" t="str">
        <f>"FYE: "&amp;data!C82</f>
        <v>FYE: 06/30/2019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13.082326923076922</v>
      </c>
      <c r="H330" s="26">
        <f>data!BZ60</f>
        <v>0</v>
      </c>
      <c r="I330" s="26">
        <f>data!CA60</f>
        <v>2.9009423076923078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1256315.6700000002</v>
      </c>
      <c r="H331" s="86">
        <f>data!BZ61</f>
        <v>0</v>
      </c>
      <c r="I331" s="86">
        <f>data!CA61</f>
        <v>303701.01000000007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301049</v>
      </c>
      <c r="H332" s="86">
        <f>data!BZ62</f>
        <v>0</v>
      </c>
      <c r="I332" s="86">
        <f>data!CA62</f>
        <v>73351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6453.42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1011.3699999999999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33125.498690000008</v>
      </c>
      <c r="D336" s="86">
        <f>data!BV66</f>
        <v>2539650.4506033165</v>
      </c>
      <c r="E336" s="86">
        <f>data!BW66</f>
        <v>488070.43864214496</v>
      </c>
      <c r="F336" s="86">
        <f>data!BX66</f>
        <v>2977816.2635309757</v>
      </c>
      <c r="G336" s="86">
        <f>data!BY66</f>
        <v>93224.91124999999</v>
      </c>
      <c r="H336" s="86">
        <f>data!BZ66</f>
        <v>0</v>
      </c>
      <c r="I336" s="86">
        <f>data!CA66</f>
        <v>293986.11911999999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1212</v>
      </c>
      <c r="E337" s="86">
        <f>data!BW67</f>
        <v>0</v>
      </c>
      <c r="F337" s="86">
        <f>data!BX67</f>
        <v>4399</v>
      </c>
      <c r="G337" s="86">
        <f>data!BY67</f>
        <v>6853</v>
      </c>
      <c r="H337" s="86">
        <f>data!BZ67</f>
        <v>0</v>
      </c>
      <c r="I337" s="86">
        <f>data!CA67</f>
        <v>15616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29541.299999999996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39325.070000000007</v>
      </c>
      <c r="H339" s="86">
        <f>data!BZ69</f>
        <v>0</v>
      </c>
      <c r="I339" s="86">
        <f>data!CA69</f>
        <v>754.76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33125.498690000008</v>
      </c>
      <c r="D341" s="14">
        <f>data!BV71</f>
        <v>2540862.4506033165</v>
      </c>
      <c r="E341" s="14">
        <f>data!BW71</f>
        <v>488070.43864214496</v>
      </c>
      <c r="F341" s="14">
        <f>data!BX71</f>
        <v>2982215.2635309757</v>
      </c>
      <c r="G341" s="14">
        <f>data!BY71</f>
        <v>1733773.7412500002</v>
      </c>
      <c r="H341" s="14">
        <f>data!BZ71</f>
        <v>0</v>
      </c>
      <c r="I341" s="14">
        <f>data!CA71</f>
        <v>687408.88912000007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66.666666666666671</v>
      </c>
      <c r="E348" s="85">
        <f>data!BW76</f>
        <v>0</v>
      </c>
      <c r="F348" s="85">
        <f>data!BX76</f>
        <v>242</v>
      </c>
      <c r="G348" s="85">
        <f>data!BY76</f>
        <v>377</v>
      </c>
      <c r="H348" s="85">
        <f>data!BZ76</f>
        <v>0</v>
      </c>
      <c r="I348" s="85">
        <f>data!CA76</f>
        <v>859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2460.9163733353203</v>
      </c>
      <c r="E350" s="85">
        <f>data!BW78</f>
        <v>0</v>
      </c>
      <c r="F350" s="85">
        <f>data!BX78</f>
        <v>437.27573192866845</v>
      </c>
      <c r="G350" s="85">
        <f>data!BY78</f>
        <v>0</v>
      </c>
      <c r="H350" s="85">
        <f>data!BZ78</f>
        <v>0</v>
      </c>
      <c r="I350" s="85">
        <f>data!CA78</f>
        <v>63.507519311879228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St. Clare Hospital</v>
      </c>
      <c r="B356" s="77"/>
      <c r="C356" s="77"/>
      <c r="D356" s="77"/>
      <c r="E356" s="77"/>
      <c r="F356" s="77"/>
      <c r="G356" s="80"/>
      <c r="H356" s="79" t="str">
        <f>"FYE: "&amp;data!C82</f>
        <v>FYE: 06/30/2019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3.8461538461538464E-3</v>
      </c>
      <c r="E362" s="217"/>
      <c r="F362" s="211"/>
      <c r="G362" s="211"/>
      <c r="H362" s="211"/>
      <c r="I362" s="87">
        <f>data!CE60</f>
        <v>841.47561538461525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146633.79999999999</v>
      </c>
      <c r="E363" s="218"/>
      <c r="F363" s="219"/>
      <c r="G363" s="219"/>
      <c r="H363" s="219"/>
      <c r="I363" s="86">
        <f>data!CE61</f>
        <v>74931202.520000026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24191</v>
      </c>
      <c r="E364" s="218"/>
      <c r="F364" s="219"/>
      <c r="G364" s="219"/>
      <c r="H364" s="219"/>
      <c r="I364" s="86">
        <f>data!CE62</f>
        <v>17122226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7718947.25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-45.010000000000005</v>
      </c>
      <c r="E366" s="218"/>
      <c r="F366" s="219"/>
      <c r="G366" s="219"/>
      <c r="H366" s="219"/>
      <c r="I366" s="86">
        <f>data!CE64</f>
        <v>27193295.57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951041.2699999999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35563.925329999998</v>
      </c>
      <c r="D368" s="86">
        <f>data!CC66</f>
        <v>8995429.5977274831</v>
      </c>
      <c r="E368" s="218"/>
      <c r="F368" s="219"/>
      <c r="G368" s="219"/>
      <c r="H368" s="219"/>
      <c r="I368" s="86">
        <f>data!CE66</f>
        <v>41399849.563004553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8</v>
      </c>
      <c r="E369" s="218"/>
      <c r="F369" s="219"/>
      <c r="G369" s="219"/>
      <c r="H369" s="219"/>
      <c r="I369" s="86">
        <f>data!CE67</f>
        <v>7607870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4248353.71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7750168.7599999998</v>
      </c>
      <c r="F371" s="219"/>
      <c r="G371" s="219"/>
      <c r="H371" s="219"/>
      <c r="I371" s="86">
        <f>data!CE69</f>
        <v>10588326.539999999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116900.46</v>
      </c>
      <c r="F372" s="220"/>
      <c r="G372" s="220"/>
      <c r="H372" s="220"/>
      <c r="I372" s="14">
        <f>-data!CE70</f>
        <v>-3433596.85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35563.925329999998</v>
      </c>
      <c r="D373" s="86">
        <f>data!CC71</f>
        <v>9166217.3877274822</v>
      </c>
      <c r="E373" s="86">
        <f>data!CD71</f>
        <v>7633268.2999999998</v>
      </c>
      <c r="F373" s="219"/>
      <c r="G373" s="219"/>
      <c r="H373" s="219"/>
      <c r="I373" s="14">
        <f>data!CE71</f>
        <v>188327515.57300457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397108995.61000007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580066657.83000004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977175653.4399997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158367.54999999999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146396.5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32035.096863930146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688479.09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257.88948557692305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9" transitionEvaluation="1" transitionEntry="1" codeName="Sheet10">
    <pageSetUpPr autoPageBreaks="0" fitToPage="1"/>
  </sheetPr>
  <dimension ref="A1:CF817"/>
  <sheetViews>
    <sheetView showGridLines="0" topLeftCell="A49" zoomScale="75" workbookViewId="0">
      <selection activeCell="P71" sqref="P71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7"/>
      <c r="C18" s="235"/>
    </row>
    <row r="19" spans="1:6" ht="12.75" customHeight="1" x14ac:dyDescent="0.25">
      <c r="C19" s="235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f>SUM(C47:CC47)</f>
        <v>11665961.670000004</v>
      </c>
      <c r="C47" s="184">
        <v>568704.80000000005</v>
      </c>
      <c r="D47" s="184">
        <v>0</v>
      </c>
      <c r="E47" s="184">
        <v>2418060.27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2009056.6600000001</v>
      </c>
      <c r="Q47" s="184">
        <v>375459.57</v>
      </c>
      <c r="R47" s="184">
        <v>0</v>
      </c>
      <c r="S47" s="184">
        <v>277886.51</v>
      </c>
      <c r="T47" s="184">
        <v>60301.990000000005</v>
      </c>
      <c r="U47" s="184">
        <v>456611.83999999997</v>
      </c>
      <c r="V47" s="184">
        <v>0</v>
      </c>
      <c r="W47" s="184">
        <v>0</v>
      </c>
      <c r="X47" s="184">
        <v>106305.31999999999</v>
      </c>
      <c r="Y47" s="184">
        <v>638423.31999999995</v>
      </c>
      <c r="Z47" s="184">
        <v>0</v>
      </c>
      <c r="AA47" s="184">
        <v>59241.440000000002</v>
      </c>
      <c r="AB47" s="184">
        <v>612819.59</v>
      </c>
      <c r="AC47" s="184">
        <v>286158.15999999997</v>
      </c>
      <c r="AD47" s="184">
        <v>0</v>
      </c>
      <c r="AE47" s="184">
        <v>294367.7</v>
      </c>
      <c r="AF47" s="184">
        <v>0</v>
      </c>
      <c r="AG47" s="184">
        <v>1487564.5899999999</v>
      </c>
      <c r="AH47" s="184">
        <v>0</v>
      </c>
      <c r="AI47" s="184">
        <v>0</v>
      </c>
      <c r="AJ47" s="184">
        <v>66412.56</v>
      </c>
      <c r="AK47" s="184">
        <v>64724.21</v>
      </c>
      <c r="AL47" s="184">
        <v>18080.080000000002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341999.24</v>
      </c>
      <c r="AW47" s="184">
        <v>0</v>
      </c>
      <c r="AX47" s="184">
        <v>0</v>
      </c>
      <c r="AY47" s="184">
        <v>0</v>
      </c>
      <c r="AZ47" s="184">
        <v>561244.78</v>
      </c>
      <c r="BA47" s="184">
        <v>9603.25</v>
      </c>
      <c r="BB47" s="184">
        <v>0</v>
      </c>
      <c r="BC47" s="184">
        <v>8859.7999999999993</v>
      </c>
      <c r="BD47" s="184">
        <v>0</v>
      </c>
      <c r="BE47" s="184">
        <v>104068.31</v>
      </c>
      <c r="BF47" s="184">
        <v>351960.12</v>
      </c>
      <c r="BG47" s="184">
        <v>0</v>
      </c>
      <c r="BH47" s="184">
        <v>0</v>
      </c>
      <c r="BI47" s="184">
        <v>7311.6399999999994</v>
      </c>
      <c r="BJ47" s="184">
        <v>0</v>
      </c>
      <c r="BK47" s="184">
        <v>0</v>
      </c>
      <c r="BL47" s="184">
        <v>0</v>
      </c>
      <c r="BM47" s="184">
        <v>0</v>
      </c>
      <c r="BN47" s="184">
        <v>97054.699999999983</v>
      </c>
      <c r="BO47" s="184">
        <v>0</v>
      </c>
      <c r="BP47" s="184">
        <v>0</v>
      </c>
      <c r="BQ47" s="184">
        <v>0</v>
      </c>
      <c r="BR47" s="184">
        <v>-19.419999999308857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0</v>
      </c>
      <c r="BY47" s="184">
        <v>288363.09000000003</v>
      </c>
      <c r="BZ47" s="184">
        <v>0</v>
      </c>
      <c r="CA47" s="184">
        <v>62559.4</v>
      </c>
      <c r="CB47" s="184">
        <v>0</v>
      </c>
      <c r="CC47" s="184">
        <v>32778.15</v>
      </c>
      <c r="CD47" s="195"/>
      <c r="CE47" s="195">
        <f>SUM(C47:CC47)</f>
        <v>11665961.670000004</v>
      </c>
    </row>
    <row r="48" spans="1:83" ht="12.6" customHeight="1" x14ac:dyDescent="0.25">
      <c r="A48" s="175" t="s">
        <v>205</v>
      </c>
      <c r="B48" s="183">
        <v>115.92000000000002</v>
      </c>
      <c r="C48" s="244">
        <f>ROUND(((B48/CE61)*C61),0)</f>
        <v>7</v>
      </c>
      <c r="D48" s="244">
        <f>ROUND(((B48/CE61)*D61),0)</f>
        <v>0</v>
      </c>
      <c r="E48" s="195">
        <f>ROUND(((B48/CE61)*E61),0)</f>
        <v>24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19</v>
      </c>
      <c r="Q48" s="195">
        <f>ROUND(((B48/CE61)*Q61),0)</f>
        <v>4</v>
      </c>
      <c r="R48" s="195">
        <f>ROUND(((B48/CE61)*R61),0)</f>
        <v>0</v>
      </c>
      <c r="S48" s="195">
        <f>ROUND(((B48/CE61)*S61),0)</f>
        <v>2</v>
      </c>
      <c r="T48" s="195">
        <f>ROUND(((B48/CE61)*T61),0)</f>
        <v>1</v>
      </c>
      <c r="U48" s="195">
        <f>ROUND(((B48/CE61)*U61),0)</f>
        <v>4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1</v>
      </c>
      <c r="Y48" s="195">
        <f>ROUND(((B48/CE61)*Y61),0)</f>
        <v>7</v>
      </c>
      <c r="Z48" s="195">
        <f>ROUND(((B48/CE61)*Z61),0)</f>
        <v>0</v>
      </c>
      <c r="AA48" s="195">
        <f>ROUND(((B48/CE61)*AA61),0)</f>
        <v>1</v>
      </c>
      <c r="AB48" s="195">
        <f>ROUND(((B48/CE61)*AB61),0)</f>
        <v>7</v>
      </c>
      <c r="AC48" s="195">
        <f>ROUND(((B48/CE61)*AC61),0)</f>
        <v>3</v>
      </c>
      <c r="AD48" s="195">
        <f>ROUND(((B48/CE61)*AD61),0)</f>
        <v>0</v>
      </c>
      <c r="AE48" s="195">
        <f>ROUND(((B48/CE61)*AE61),0)</f>
        <v>3</v>
      </c>
      <c r="AF48" s="195">
        <f>ROUND(((B48/CE61)*AF61),0)</f>
        <v>0</v>
      </c>
      <c r="AG48" s="195">
        <f>ROUND(((B48/CE61)*AG61),0)</f>
        <v>16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</v>
      </c>
      <c r="AK48" s="195">
        <f>ROUND(((B48/CE61)*AK61),0)</f>
        <v>1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4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</v>
      </c>
      <c r="BF48" s="195">
        <f>ROUND(((B48/CE61)*BF61),0)</f>
        <v>2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3</v>
      </c>
      <c r="BZ48" s="195">
        <f>ROUND(((B48/CE61)*BZ61),0)</f>
        <v>0</v>
      </c>
      <c r="CA48" s="195">
        <f>ROUND(((B48/CE61)*CA61),0)</f>
        <v>1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116</v>
      </c>
    </row>
    <row r="49" spans="1:84" ht="12.6" customHeight="1" x14ac:dyDescent="0.25">
      <c r="A49" s="175" t="s">
        <v>206</v>
      </c>
      <c r="B49" s="195">
        <f>B47+B48</f>
        <v>11666077.590000004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f>SUM(C51:CC51)</f>
        <v>2813267.5900000003</v>
      </c>
      <c r="C51" s="184">
        <v>39316.35</v>
      </c>
      <c r="D51" s="184">
        <v>0</v>
      </c>
      <c r="E51" s="184">
        <v>84040.66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1917957.2900000005</v>
      </c>
      <c r="Q51" s="184">
        <v>59429.53</v>
      </c>
      <c r="R51" s="184">
        <v>0</v>
      </c>
      <c r="S51" s="184">
        <v>36499.82</v>
      </c>
      <c r="T51" s="184">
        <v>1433.14</v>
      </c>
      <c r="U51" s="184">
        <v>72486.390000000014</v>
      </c>
      <c r="V51" s="184">
        <v>0</v>
      </c>
      <c r="W51" s="184">
        <v>0</v>
      </c>
      <c r="X51" s="184">
        <v>166.13</v>
      </c>
      <c r="Y51" s="184">
        <v>86423.08</v>
      </c>
      <c r="Z51" s="184">
        <v>0</v>
      </c>
      <c r="AA51" s="184">
        <v>0</v>
      </c>
      <c r="AB51" s="184">
        <v>110478.64</v>
      </c>
      <c r="AC51" s="184">
        <v>18422.599999999999</v>
      </c>
      <c r="AD51" s="184">
        <v>0</v>
      </c>
      <c r="AE51" s="184">
        <v>293.11</v>
      </c>
      <c r="AF51" s="184">
        <v>0</v>
      </c>
      <c r="AG51" s="184">
        <v>155023.80000000002</v>
      </c>
      <c r="AH51" s="184">
        <v>0</v>
      </c>
      <c r="AI51" s="184">
        <v>0</v>
      </c>
      <c r="AJ51" s="184">
        <v>2465.87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51086.17</v>
      </c>
      <c r="AW51" s="184">
        <v>0</v>
      </c>
      <c r="AX51" s="184">
        <v>0</v>
      </c>
      <c r="AY51" s="184">
        <v>0</v>
      </c>
      <c r="AZ51" s="184">
        <v>105759.13</v>
      </c>
      <c r="BA51" s="184">
        <v>0</v>
      </c>
      <c r="BB51" s="184">
        <v>0</v>
      </c>
      <c r="BC51" s="184">
        <v>0</v>
      </c>
      <c r="BD51" s="184">
        <v>0</v>
      </c>
      <c r="BE51" s="184">
        <v>43144.94</v>
      </c>
      <c r="BF51" s="184">
        <v>8231.64</v>
      </c>
      <c r="BG51" s="184">
        <v>0</v>
      </c>
      <c r="BH51" s="184">
        <v>0</v>
      </c>
      <c r="BI51" s="184">
        <v>2678.58</v>
      </c>
      <c r="BJ51" s="184">
        <v>0</v>
      </c>
      <c r="BK51" s="184">
        <v>0</v>
      </c>
      <c r="BL51" s="184">
        <v>0</v>
      </c>
      <c r="BM51" s="184">
        <v>0</v>
      </c>
      <c r="BN51" s="184">
        <v>17146.690000000002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784.03</v>
      </c>
      <c r="BZ51" s="184">
        <v>0</v>
      </c>
      <c r="CA51" s="184">
        <v>0</v>
      </c>
      <c r="CB51" s="184">
        <v>0</v>
      </c>
      <c r="CC51" s="184">
        <v>0</v>
      </c>
      <c r="CD51" s="195"/>
      <c r="CE51" s="195">
        <f>SUM(C51:CD51)</f>
        <v>2813267.5900000003</v>
      </c>
    </row>
    <row r="52" spans="1:84" ht="12.6" customHeight="1" x14ac:dyDescent="0.25">
      <c r="A52" s="171" t="s">
        <v>208</v>
      </c>
      <c r="B52" s="184">
        <v>2904043.6500000004</v>
      </c>
      <c r="C52" s="195">
        <f>ROUND((B52/(CE76+CF76)*C76),0)</f>
        <v>73113</v>
      </c>
      <c r="D52" s="195">
        <f>ROUND((B52/(CE76+CF76)*D76),0)</f>
        <v>0</v>
      </c>
      <c r="E52" s="195">
        <f>ROUND((B52/(CE76+CF76)*E76),0)</f>
        <v>591209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215514</v>
      </c>
      <c r="Q52" s="195">
        <f>ROUND((B52/(CE76+CF76)*Q76),0)</f>
        <v>63134</v>
      </c>
      <c r="R52" s="195">
        <f>ROUND((B52/(CE76+CF76)*R76),0)</f>
        <v>0</v>
      </c>
      <c r="S52" s="195">
        <f>ROUND((B52/(CE76+CF76)*S76),0)</f>
        <v>84417</v>
      </c>
      <c r="T52" s="195">
        <f>ROUND((B52/(CE76+CF76)*T76),0)</f>
        <v>0</v>
      </c>
      <c r="U52" s="195">
        <f>ROUND((B52/(CE76+CF76)*U76),0)</f>
        <v>164890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8856</v>
      </c>
      <c r="Y52" s="195">
        <f>ROUND((B52/(CE76+CF76)*Y76),0)</f>
        <v>216533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63372</v>
      </c>
      <c r="AC52" s="195">
        <f>ROUND((B52/(CE76+CF76)*AC76),0)</f>
        <v>19821</v>
      </c>
      <c r="AD52" s="195">
        <f>ROUND((B52/(CE76+CF76)*AD76),0)</f>
        <v>0</v>
      </c>
      <c r="AE52" s="195">
        <f>ROUND((B52/(CE76+CF76)*AE76),0)</f>
        <v>141517</v>
      </c>
      <c r="AF52" s="195">
        <f>ROUND((B52/(CE76+CF76)*AF76),0)</f>
        <v>0</v>
      </c>
      <c r="AG52" s="195">
        <f>ROUND((B52/(CE76+CF76)*AG76),0)</f>
        <v>171656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16642</v>
      </c>
      <c r="AL52" s="195">
        <f>ROUND((B52/(CE76+CF76)*AL76),0)</f>
        <v>8330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52986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73725</v>
      </c>
      <c r="BA52" s="195">
        <f>ROUND((B52/(CE76+CF76)*BA76),0)</f>
        <v>7769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472692</v>
      </c>
      <c r="BF52" s="195">
        <f>ROUND((B52/(CE76+CF76)*BF76),0)</f>
        <v>22201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11049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376800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21572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5253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20994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2904045</v>
      </c>
    </row>
    <row r="53" spans="1:84" ht="12.6" customHeight="1" x14ac:dyDescent="0.25">
      <c r="A53" s="175" t="s">
        <v>206</v>
      </c>
      <c r="B53" s="195">
        <f>B51+B52</f>
        <v>5717311.2400000002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>
        <v>3193</v>
      </c>
      <c r="D59" s="184">
        <v>0</v>
      </c>
      <c r="E59" s="184">
        <f>20089+(30254-3193-20089)</f>
        <v>27061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4">
        <v>391182</v>
      </c>
      <c r="Q59" s="184">
        <v>12433</v>
      </c>
      <c r="R59" s="184">
        <v>0</v>
      </c>
      <c r="S59" s="247"/>
      <c r="T59" s="247"/>
      <c r="U59" s="184">
        <v>513694</v>
      </c>
      <c r="V59" s="184">
        <v>0</v>
      </c>
      <c r="W59" s="184">
        <v>0</v>
      </c>
      <c r="X59" s="184">
        <v>14883</v>
      </c>
      <c r="Y59" s="184">
        <v>115612</v>
      </c>
      <c r="Z59" s="184">
        <v>0</v>
      </c>
      <c r="AA59" s="184">
        <v>933</v>
      </c>
      <c r="AB59" s="247"/>
      <c r="AC59" s="184">
        <v>56948</v>
      </c>
      <c r="AD59" s="184">
        <v>0</v>
      </c>
      <c r="AE59" s="184">
        <v>43888</v>
      </c>
      <c r="AF59" s="184">
        <v>0</v>
      </c>
      <c r="AG59" s="184">
        <v>39571</v>
      </c>
      <c r="AH59" s="184">
        <v>0</v>
      </c>
      <c r="AI59" s="184">
        <v>0</v>
      </c>
      <c r="AJ59" s="184">
        <v>6818</v>
      </c>
      <c r="AK59" s="184">
        <v>7984</v>
      </c>
      <c r="AL59" s="184">
        <v>1744</v>
      </c>
      <c r="AM59" s="184">
        <v>0</v>
      </c>
      <c r="AN59" s="184">
        <v>0</v>
      </c>
      <c r="AO59" s="184">
        <v>0</v>
      </c>
      <c r="AP59" s="184">
        <v>0</v>
      </c>
      <c r="AQ59" s="184">
        <v>0</v>
      </c>
      <c r="AR59" s="184">
        <v>0</v>
      </c>
      <c r="AS59" s="184">
        <v>0</v>
      </c>
      <c r="AT59" s="184">
        <v>0</v>
      </c>
      <c r="AU59" s="184">
        <v>0</v>
      </c>
      <c r="AV59" s="247"/>
      <c r="AW59" s="247"/>
      <c r="AX59" s="247"/>
      <c r="AY59" s="185">
        <v>153367</v>
      </c>
      <c r="AZ59" s="185">
        <v>291867</v>
      </c>
      <c r="BA59" s="247"/>
      <c r="BB59" s="247"/>
      <c r="BC59" s="247"/>
      <c r="BD59" s="247"/>
      <c r="BE59" s="185">
        <v>170836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>
        <v>26.19</v>
      </c>
      <c r="D60" s="187">
        <v>0</v>
      </c>
      <c r="E60" s="187">
        <v>121.74</v>
      </c>
      <c r="F60" s="223">
        <v>0</v>
      </c>
      <c r="G60" s="187">
        <v>0</v>
      </c>
      <c r="H60" s="187"/>
      <c r="I60" s="187"/>
      <c r="J60" s="223"/>
      <c r="K60" s="187"/>
      <c r="L60" s="187"/>
      <c r="M60" s="187"/>
      <c r="N60" s="187"/>
      <c r="O60" s="187"/>
      <c r="P60" s="221">
        <v>100.04</v>
      </c>
      <c r="Q60" s="221">
        <v>16.45</v>
      </c>
      <c r="R60" s="221"/>
      <c r="S60" s="221">
        <v>17.11</v>
      </c>
      <c r="T60" s="221">
        <v>2.4700000000000002</v>
      </c>
      <c r="U60" s="221">
        <v>24.87</v>
      </c>
      <c r="V60" s="221">
        <v>0</v>
      </c>
      <c r="W60" s="221">
        <v>0</v>
      </c>
      <c r="X60" s="221">
        <v>4.79</v>
      </c>
      <c r="Y60" s="221">
        <v>29.03</v>
      </c>
      <c r="Z60" s="221">
        <v>0</v>
      </c>
      <c r="AA60" s="221">
        <v>2.29</v>
      </c>
      <c r="AB60" s="221">
        <v>26.12</v>
      </c>
      <c r="AC60" s="221">
        <v>13.58</v>
      </c>
      <c r="AD60" s="221">
        <v>0</v>
      </c>
      <c r="AE60" s="221">
        <v>13.48</v>
      </c>
      <c r="AF60" s="221">
        <v>0</v>
      </c>
      <c r="AG60" s="221">
        <v>74.680000000000007</v>
      </c>
      <c r="AH60" s="221"/>
      <c r="AI60" s="221"/>
      <c r="AJ60" s="221">
        <v>3.42</v>
      </c>
      <c r="AK60" s="221">
        <v>2.79</v>
      </c>
      <c r="AL60" s="221">
        <v>0.87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8.8699999999999992</v>
      </c>
      <c r="AW60" s="221"/>
      <c r="AX60" s="221"/>
      <c r="AY60" s="221"/>
      <c r="AZ60" s="221">
        <v>35.340000000000003</v>
      </c>
      <c r="BA60" s="221">
        <v>0.57999999999999996</v>
      </c>
      <c r="BB60" s="221"/>
      <c r="BC60" s="221">
        <v>0.55000000000000004</v>
      </c>
      <c r="BD60" s="221"/>
      <c r="BE60" s="221">
        <v>5.55</v>
      </c>
      <c r="BF60" s="221">
        <v>22.42</v>
      </c>
      <c r="BG60" s="221"/>
      <c r="BH60" s="221"/>
      <c r="BI60" s="221">
        <v>0.5</v>
      </c>
      <c r="BJ60" s="221"/>
      <c r="BK60" s="221"/>
      <c r="BL60" s="221"/>
      <c r="BM60" s="221"/>
      <c r="BN60" s="221">
        <v>14.83</v>
      </c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>
        <v>13.14</v>
      </c>
      <c r="BZ60" s="221"/>
      <c r="CA60" s="221">
        <v>2.56</v>
      </c>
      <c r="CB60" s="221"/>
      <c r="CC60" s="221">
        <v>0.01</v>
      </c>
      <c r="CD60" s="248" t="s">
        <v>221</v>
      </c>
      <c r="CE60" s="250">
        <f t="shared" ref="CE60:CE70" si="0">SUM(C60:CD60)</f>
        <v>584.27</v>
      </c>
    </row>
    <row r="61" spans="1:84" ht="12.6" customHeight="1" x14ac:dyDescent="0.25">
      <c r="A61" s="171" t="s">
        <v>235</v>
      </c>
      <c r="B61" s="175"/>
      <c r="C61" s="184">
        <v>2850224.42</v>
      </c>
      <c r="D61" s="184">
        <v>0</v>
      </c>
      <c r="E61" s="184">
        <v>9780619.4899999984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115.06</v>
      </c>
      <c r="O61" s="184">
        <v>0</v>
      </c>
      <c r="P61" s="184">
        <v>7812299.4000000013</v>
      </c>
      <c r="Q61" s="184">
        <v>1699866.96</v>
      </c>
      <c r="R61" s="184">
        <v>0</v>
      </c>
      <c r="S61" s="184">
        <v>783264.73</v>
      </c>
      <c r="T61" s="184">
        <v>276770.37</v>
      </c>
      <c r="U61" s="184">
        <v>1542768.5100000002</v>
      </c>
      <c r="V61" s="184">
        <v>0</v>
      </c>
      <c r="W61" s="184">
        <v>0</v>
      </c>
      <c r="X61" s="184">
        <v>463589.93000000005</v>
      </c>
      <c r="Y61" s="184">
        <v>2678781.9500000002</v>
      </c>
      <c r="Z61" s="184">
        <v>0</v>
      </c>
      <c r="AA61" s="184">
        <v>278730.73000000004</v>
      </c>
      <c r="AB61" s="184">
        <v>2773107.52</v>
      </c>
      <c r="AC61" s="184">
        <v>1140870.24</v>
      </c>
      <c r="AD61" s="184">
        <v>0</v>
      </c>
      <c r="AE61" s="184">
        <v>1200806.78</v>
      </c>
      <c r="AF61" s="184">
        <v>0</v>
      </c>
      <c r="AG61" s="184">
        <v>6443066.4500000011</v>
      </c>
      <c r="AH61" s="184">
        <v>0</v>
      </c>
      <c r="AI61" s="184">
        <v>0</v>
      </c>
      <c r="AJ61" s="184">
        <v>586966.38</v>
      </c>
      <c r="AK61" s="184">
        <v>285291.96999999997</v>
      </c>
      <c r="AL61" s="184">
        <v>68812.89</v>
      </c>
      <c r="AM61" s="184">
        <v>0</v>
      </c>
      <c r="AN61" s="184">
        <v>0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1204677.6400000001</v>
      </c>
      <c r="AW61" s="184">
        <v>0</v>
      </c>
      <c r="AX61" s="184">
        <v>0</v>
      </c>
      <c r="AY61" s="184">
        <v>0</v>
      </c>
      <c r="AZ61" s="184">
        <v>1513284.34</v>
      </c>
      <c r="BA61" s="184">
        <v>28240.44</v>
      </c>
      <c r="BB61" s="184">
        <v>0</v>
      </c>
      <c r="BC61" s="184">
        <v>24033.88</v>
      </c>
      <c r="BD61" s="184">
        <v>0</v>
      </c>
      <c r="BE61" s="184">
        <v>365723.11</v>
      </c>
      <c r="BF61" s="184">
        <v>912116.59</v>
      </c>
      <c r="BG61" s="184">
        <v>0</v>
      </c>
      <c r="BH61" s="184">
        <v>0</v>
      </c>
      <c r="BI61" s="184">
        <v>17417.14</v>
      </c>
      <c r="BJ61" s="184">
        <v>0</v>
      </c>
      <c r="BK61" s="184">
        <v>0</v>
      </c>
      <c r="BL61" s="184">
        <v>0</v>
      </c>
      <c r="BM61" s="184">
        <v>0</v>
      </c>
      <c r="BN61" s="184">
        <v>540903.78</v>
      </c>
      <c r="BO61" s="184">
        <v>0</v>
      </c>
      <c r="BP61" s="184">
        <v>0</v>
      </c>
      <c r="BQ61" s="184">
        <v>0</v>
      </c>
      <c r="BR61" s="184">
        <v>0</v>
      </c>
      <c r="BS61" s="184">
        <v>0</v>
      </c>
      <c r="BT61" s="184">
        <v>0</v>
      </c>
      <c r="BU61" s="184">
        <v>0</v>
      </c>
      <c r="BV61" s="184">
        <v>0</v>
      </c>
      <c r="BW61" s="184">
        <v>0</v>
      </c>
      <c r="BX61" s="184">
        <v>0</v>
      </c>
      <c r="BY61" s="184">
        <v>1199819.9100000001</v>
      </c>
      <c r="BZ61" s="184">
        <v>0</v>
      </c>
      <c r="CA61" s="184">
        <v>291862.87</v>
      </c>
      <c r="CB61" s="184">
        <v>0</v>
      </c>
      <c r="CC61" s="184">
        <v>124043.94999999998</v>
      </c>
      <c r="CD61" s="248" t="s">
        <v>221</v>
      </c>
      <c r="CE61" s="195">
        <f t="shared" si="0"/>
        <v>46888077.430000015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568712</v>
      </c>
      <c r="D62" s="195">
        <f t="shared" si="1"/>
        <v>0</v>
      </c>
      <c r="E62" s="195">
        <f t="shared" si="1"/>
        <v>2418084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2009076</v>
      </c>
      <c r="Q62" s="195">
        <f t="shared" si="1"/>
        <v>375464</v>
      </c>
      <c r="R62" s="195">
        <f t="shared" si="1"/>
        <v>0</v>
      </c>
      <c r="S62" s="195">
        <f t="shared" si="1"/>
        <v>277889</v>
      </c>
      <c r="T62" s="195">
        <f t="shared" si="1"/>
        <v>60303</v>
      </c>
      <c r="U62" s="195">
        <f t="shared" si="1"/>
        <v>456616</v>
      </c>
      <c r="V62" s="195">
        <f t="shared" si="1"/>
        <v>0</v>
      </c>
      <c r="W62" s="195">
        <f t="shared" si="1"/>
        <v>0</v>
      </c>
      <c r="X62" s="195">
        <f t="shared" si="1"/>
        <v>106306</v>
      </c>
      <c r="Y62" s="195">
        <f t="shared" si="1"/>
        <v>638430</v>
      </c>
      <c r="Z62" s="195">
        <f t="shared" si="1"/>
        <v>0</v>
      </c>
      <c r="AA62" s="195">
        <f t="shared" si="1"/>
        <v>59242</v>
      </c>
      <c r="AB62" s="195">
        <f t="shared" si="1"/>
        <v>612827</v>
      </c>
      <c r="AC62" s="195">
        <f t="shared" si="1"/>
        <v>286161</v>
      </c>
      <c r="AD62" s="195">
        <f t="shared" si="1"/>
        <v>0</v>
      </c>
      <c r="AE62" s="195">
        <f t="shared" si="1"/>
        <v>294371</v>
      </c>
      <c r="AF62" s="195">
        <f t="shared" si="1"/>
        <v>0</v>
      </c>
      <c r="AG62" s="195">
        <f t="shared" si="1"/>
        <v>1487581</v>
      </c>
      <c r="AH62" s="195">
        <f t="shared" si="1"/>
        <v>0</v>
      </c>
      <c r="AI62" s="195">
        <f t="shared" si="1"/>
        <v>0</v>
      </c>
      <c r="AJ62" s="195">
        <f t="shared" si="1"/>
        <v>66414</v>
      </c>
      <c r="AK62" s="195">
        <f t="shared" si="1"/>
        <v>64725</v>
      </c>
      <c r="AL62" s="195">
        <f t="shared" si="1"/>
        <v>18080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342002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561249</v>
      </c>
      <c r="BA62" s="195">
        <f>ROUND(BA47+BA48,0)</f>
        <v>9603</v>
      </c>
      <c r="BB62" s="195">
        <f t="shared" si="1"/>
        <v>0</v>
      </c>
      <c r="BC62" s="195">
        <f t="shared" si="1"/>
        <v>8860</v>
      </c>
      <c r="BD62" s="195">
        <f t="shared" si="1"/>
        <v>0</v>
      </c>
      <c r="BE62" s="195">
        <f t="shared" si="1"/>
        <v>104069</v>
      </c>
      <c r="BF62" s="195">
        <f t="shared" si="1"/>
        <v>351962</v>
      </c>
      <c r="BG62" s="195">
        <f t="shared" si="1"/>
        <v>0</v>
      </c>
      <c r="BH62" s="195">
        <f t="shared" si="1"/>
        <v>0</v>
      </c>
      <c r="BI62" s="195">
        <f t="shared" si="1"/>
        <v>7312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97056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-19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288366</v>
      </c>
      <c r="BZ62" s="195">
        <f t="shared" si="2"/>
        <v>0</v>
      </c>
      <c r="CA62" s="195">
        <f t="shared" si="2"/>
        <v>62560</v>
      </c>
      <c r="CB62" s="195">
        <f t="shared" si="2"/>
        <v>0</v>
      </c>
      <c r="CC62" s="195">
        <f t="shared" si="2"/>
        <v>32778</v>
      </c>
      <c r="CD62" s="248" t="s">
        <v>221</v>
      </c>
      <c r="CE62" s="195">
        <f t="shared" si="0"/>
        <v>11666079</v>
      </c>
      <c r="CF62" s="251"/>
    </row>
    <row r="63" spans="1:84" ht="12.6" customHeight="1" x14ac:dyDescent="0.25">
      <c r="A63" s="171" t="s">
        <v>236</v>
      </c>
      <c r="B63" s="175"/>
      <c r="C63" s="184">
        <v>840768.63</v>
      </c>
      <c r="D63" s="184">
        <v>0</v>
      </c>
      <c r="E63" s="184">
        <v>42625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848754.73</v>
      </c>
      <c r="Q63" s="184">
        <v>328</v>
      </c>
      <c r="R63" s="184">
        <v>0</v>
      </c>
      <c r="S63" s="184">
        <v>0</v>
      </c>
      <c r="T63" s="184">
        <v>0</v>
      </c>
      <c r="U63" s="184">
        <v>31830.95</v>
      </c>
      <c r="V63" s="184">
        <v>0</v>
      </c>
      <c r="W63" s="184">
        <v>0</v>
      </c>
      <c r="X63" s="184">
        <v>0</v>
      </c>
      <c r="Y63" s="184">
        <v>20895.919999999998</v>
      </c>
      <c r="Z63" s="184">
        <v>0</v>
      </c>
      <c r="AA63" s="184">
        <v>5450.43</v>
      </c>
      <c r="AB63" s="184">
        <v>0</v>
      </c>
      <c r="AC63" s="184">
        <v>9762.2000000000007</v>
      </c>
      <c r="AD63" s="184">
        <v>0</v>
      </c>
      <c r="AE63" s="184">
        <v>0</v>
      </c>
      <c r="AF63" s="184">
        <v>0</v>
      </c>
      <c r="AG63" s="184">
        <v>1072145.31</v>
      </c>
      <c r="AH63" s="184">
        <v>0</v>
      </c>
      <c r="AI63" s="184">
        <v>0</v>
      </c>
      <c r="AJ63" s="184">
        <v>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36960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3318781.5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0</v>
      </c>
      <c r="CD63" s="248" t="s">
        <v>221</v>
      </c>
      <c r="CE63" s="195">
        <f t="shared" si="0"/>
        <v>6228302.6699999999</v>
      </c>
      <c r="CF63" s="251"/>
    </row>
    <row r="64" spans="1:84" ht="12.6" customHeight="1" x14ac:dyDescent="0.25">
      <c r="A64" s="171" t="s">
        <v>237</v>
      </c>
      <c r="B64" s="175"/>
      <c r="C64" s="184">
        <v>540754.8899999999</v>
      </c>
      <c r="D64" s="184">
        <v>0</v>
      </c>
      <c r="E64" s="184">
        <v>878963.05999999994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0</v>
      </c>
      <c r="P64" s="184">
        <v>10008270.140000001</v>
      </c>
      <c r="Q64" s="184">
        <v>162119.38</v>
      </c>
      <c r="R64" s="184">
        <v>0</v>
      </c>
      <c r="S64" s="184">
        <v>37223.519999999902</v>
      </c>
      <c r="T64" s="184">
        <v>86136.21</v>
      </c>
      <c r="U64" s="184">
        <v>1494144.9999999998</v>
      </c>
      <c r="V64" s="184">
        <v>0</v>
      </c>
      <c r="W64" s="184">
        <v>0</v>
      </c>
      <c r="X64" s="184">
        <v>145819.51</v>
      </c>
      <c r="Y64" s="184">
        <v>477357.53999999992</v>
      </c>
      <c r="Z64" s="184">
        <v>0</v>
      </c>
      <c r="AA64" s="184">
        <v>234122.21</v>
      </c>
      <c r="AB64" s="184">
        <v>6679053.1600000001</v>
      </c>
      <c r="AC64" s="184">
        <v>229792.3</v>
      </c>
      <c r="AD64" s="184">
        <v>0</v>
      </c>
      <c r="AE64" s="184">
        <v>15358.25</v>
      </c>
      <c r="AF64" s="184">
        <v>0</v>
      </c>
      <c r="AG64" s="184">
        <v>1265302.77</v>
      </c>
      <c r="AH64" s="184">
        <v>0</v>
      </c>
      <c r="AI64" s="184">
        <v>0</v>
      </c>
      <c r="AJ64" s="184">
        <v>78194.030000000013</v>
      </c>
      <c r="AK64" s="184">
        <v>1202.1600000000001</v>
      </c>
      <c r="AL64" s="184">
        <v>96.45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139351.16</v>
      </c>
      <c r="AW64" s="184">
        <v>0</v>
      </c>
      <c r="AX64" s="184">
        <v>0</v>
      </c>
      <c r="AY64" s="184">
        <v>0</v>
      </c>
      <c r="AZ64" s="184">
        <v>578415.44000000006</v>
      </c>
      <c r="BA64" s="184">
        <v>0</v>
      </c>
      <c r="BB64" s="184">
        <v>0</v>
      </c>
      <c r="BC64" s="184">
        <v>0</v>
      </c>
      <c r="BD64" s="184">
        <v>0</v>
      </c>
      <c r="BE64" s="184">
        <v>16817.600000000002</v>
      </c>
      <c r="BF64" s="184">
        <v>220218.71</v>
      </c>
      <c r="BG64" s="184">
        <v>0</v>
      </c>
      <c r="BH64" s="184">
        <v>0</v>
      </c>
      <c r="BI64" s="184">
        <v>48665.99</v>
      </c>
      <c r="BJ64" s="184">
        <v>0</v>
      </c>
      <c r="BK64" s="184">
        <v>0</v>
      </c>
      <c r="BL64" s="184">
        <v>21416.5</v>
      </c>
      <c r="BM64" s="184">
        <v>0</v>
      </c>
      <c r="BN64" s="184">
        <v>79780.479999999996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0</v>
      </c>
      <c r="BU64" s="184">
        <v>0</v>
      </c>
      <c r="BV64" s="184">
        <v>0</v>
      </c>
      <c r="BW64" s="184">
        <v>0</v>
      </c>
      <c r="BX64" s="184">
        <v>0</v>
      </c>
      <c r="BY64" s="184">
        <v>5892.53</v>
      </c>
      <c r="BZ64" s="184">
        <v>0</v>
      </c>
      <c r="CA64" s="184">
        <v>152.69999999999999</v>
      </c>
      <c r="CB64" s="184">
        <v>0</v>
      </c>
      <c r="CC64" s="184">
        <v>28.79</v>
      </c>
      <c r="CD64" s="248" t="s">
        <v>221</v>
      </c>
      <c r="CE64" s="195">
        <f t="shared" si="0"/>
        <v>23444650.480000004</v>
      </c>
      <c r="CF64" s="251"/>
    </row>
    <row r="65" spans="1:84" ht="12.6" customHeight="1" x14ac:dyDescent="0.25">
      <c r="A65" s="171" t="s">
        <v>238</v>
      </c>
      <c r="B65" s="175"/>
      <c r="C65" s="184">
        <v>529.62</v>
      </c>
      <c r="D65" s="184">
        <v>0</v>
      </c>
      <c r="E65" s="184">
        <v>997.14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2103.6800000000003</v>
      </c>
      <c r="Q65" s="184">
        <v>735.35</v>
      </c>
      <c r="R65" s="184">
        <v>0</v>
      </c>
      <c r="S65" s="184">
        <v>152.19999999999999</v>
      </c>
      <c r="T65" s="184">
        <v>0</v>
      </c>
      <c r="U65" s="184">
        <v>388.8</v>
      </c>
      <c r="V65" s="184">
        <v>0</v>
      </c>
      <c r="W65" s="184">
        <v>0</v>
      </c>
      <c r="X65" s="184">
        <v>496.68</v>
      </c>
      <c r="Y65" s="184">
        <v>12625.710000000001</v>
      </c>
      <c r="Z65" s="184">
        <v>0</v>
      </c>
      <c r="AA65" s="184">
        <v>345.54</v>
      </c>
      <c r="AB65" s="184">
        <v>1860.58</v>
      </c>
      <c r="AC65" s="184">
        <v>597.72</v>
      </c>
      <c r="AD65" s="184">
        <v>0</v>
      </c>
      <c r="AE65" s="184">
        <v>8255.56</v>
      </c>
      <c r="AF65" s="184">
        <v>0</v>
      </c>
      <c r="AG65" s="184">
        <v>1423.7500000000002</v>
      </c>
      <c r="AH65" s="184">
        <v>0</v>
      </c>
      <c r="AI65" s="184">
        <v>0</v>
      </c>
      <c r="AJ65" s="184">
        <v>7003.91</v>
      </c>
      <c r="AK65" s="184">
        <v>187.17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242.71</v>
      </c>
      <c r="AW65" s="184">
        <v>0</v>
      </c>
      <c r="AX65" s="184">
        <v>0</v>
      </c>
      <c r="AY65" s="184">
        <v>0</v>
      </c>
      <c r="AZ65" s="184">
        <v>151.13999999999999</v>
      </c>
      <c r="BA65" s="184">
        <v>0</v>
      </c>
      <c r="BB65" s="184">
        <v>0</v>
      </c>
      <c r="BC65" s="184">
        <v>0</v>
      </c>
      <c r="BD65" s="184">
        <v>0</v>
      </c>
      <c r="BE65" s="184">
        <v>791992.34</v>
      </c>
      <c r="BF65" s="184">
        <v>2550.31</v>
      </c>
      <c r="BG65" s="184">
        <v>0</v>
      </c>
      <c r="BH65" s="184">
        <v>0</v>
      </c>
      <c r="BI65" s="184">
        <v>0</v>
      </c>
      <c r="BJ65" s="184">
        <v>0</v>
      </c>
      <c r="BK65" s="184">
        <v>0</v>
      </c>
      <c r="BL65" s="184">
        <v>0</v>
      </c>
      <c r="BM65" s="184">
        <v>0</v>
      </c>
      <c r="BN65" s="184">
        <v>97.2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943.46</v>
      </c>
      <c r="BZ65" s="184">
        <v>0</v>
      </c>
      <c r="CA65" s="184">
        <v>0</v>
      </c>
      <c r="CB65" s="184">
        <v>0</v>
      </c>
      <c r="CC65" s="184">
        <v>0</v>
      </c>
      <c r="CD65" s="248" t="s">
        <v>221</v>
      </c>
      <c r="CE65" s="195">
        <f t="shared" si="0"/>
        <v>833680.57</v>
      </c>
      <c r="CF65" s="251"/>
    </row>
    <row r="66" spans="1:84" ht="12.6" customHeight="1" x14ac:dyDescent="0.25">
      <c r="A66" s="171" t="s">
        <v>239</v>
      </c>
      <c r="B66" s="175"/>
      <c r="C66" s="184">
        <v>73171.44</v>
      </c>
      <c r="D66" s="184">
        <v>0</v>
      </c>
      <c r="E66" s="184">
        <v>78572.88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0</v>
      </c>
      <c r="P66" s="184">
        <v>834643.70909287233</v>
      </c>
      <c r="Q66" s="184">
        <v>21111.82</v>
      </c>
      <c r="R66" s="184">
        <v>0</v>
      </c>
      <c r="S66" s="184">
        <v>76502.890836800012</v>
      </c>
      <c r="T66" s="184">
        <v>135</v>
      </c>
      <c r="U66" s="184">
        <v>701275.29999999993</v>
      </c>
      <c r="V66" s="184">
        <v>0</v>
      </c>
      <c r="W66" s="184">
        <v>0</v>
      </c>
      <c r="X66" s="184">
        <v>88439.12000000001</v>
      </c>
      <c r="Y66" s="184">
        <v>942146.55</v>
      </c>
      <c r="Z66" s="184">
        <v>0</v>
      </c>
      <c r="AA66" s="184">
        <v>44005.95</v>
      </c>
      <c r="AB66" s="184">
        <v>285385.43</v>
      </c>
      <c r="AC66" s="184">
        <v>3906.58</v>
      </c>
      <c r="AD66" s="184">
        <v>0</v>
      </c>
      <c r="AE66" s="184">
        <v>19118.939999999999</v>
      </c>
      <c r="AF66" s="184">
        <v>0</v>
      </c>
      <c r="AG66" s="184">
        <v>1683784.06</v>
      </c>
      <c r="AH66" s="184">
        <v>0</v>
      </c>
      <c r="AI66" s="184">
        <v>0</v>
      </c>
      <c r="AJ66" s="184">
        <v>378057.57999999996</v>
      </c>
      <c r="AK66" s="184">
        <v>648</v>
      </c>
      <c r="AL66" s="184">
        <v>111</v>
      </c>
      <c r="AM66" s="184">
        <v>0</v>
      </c>
      <c r="AN66" s="184">
        <v>0</v>
      </c>
      <c r="AO66" s="184">
        <v>0</v>
      </c>
      <c r="AP66" s="184">
        <v>0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874809.69760000054</v>
      </c>
      <c r="AW66" s="184">
        <v>0</v>
      </c>
      <c r="AX66" s="184">
        <v>494.18959999999998</v>
      </c>
      <c r="AY66" s="184">
        <v>0</v>
      </c>
      <c r="AZ66" s="184">
        <v>468141.43000000005</v>
      </c>
      <c r="BA66" s="184">
        <v>-647.96</v>
      </c>
      <c r="BB66" s="184">
        <v>0</v>
      </c>
      <c r="BC66" s="184">
        <v>115792.97834522255</v>
      </c>
      <c r="BD66" s="184">
        <v>0</v>
      </c>
      <c r="BE66" s="184">
        <v>3412557.7448</v>
      </c>
      <c r="BF66" s="184">
        <v>161288.4</v>
      </c>
      <c r="BG66" s="184">
        <v>23884.0736</v>
      </c>
      <c r="BH66" s="184">
        <v>46145.522400000002</v>
      </c>
      <c r="BI66" s="184">
        <v>803.11</v>
      </c>
      <c r="BJ66" s="184">
        <v>419027.14051848004</v>
      </c>
      <c r="BK66" s="184">
        <v>1667332.22141136</v>
      </c>
      <c r="BL66" s="184">
        <v>2002852.0890211198</v>
      </c>
      <c r="BM66" s="184">
        <v>0</v>
      </c>
      <c r="BN66" s="184">
        <v>3325805.9156762399</v>
      </c>
      <c r="BO66" s="184">
        <v>230762.26879999999</v>
      </c>
      <c r="BP66" s="184">
        <v>302509.9792</v>
      </c>
      <c r="BQ66" s="184">
        <v>0</v>
      </c>
      <c r="BR66" s="184">
        <v>909053.24400000006</v>
      </c>
      <c r="BS66" s="184">
        <v>11.276800000000001</v>
      </c>
      <c r="BT66" s="184">
        <v>16712.434400000002</v>
      </c>
      <c r="BU66" s="184">
        <v>27108.256800000003</v>
      </c>
      <c r="BV66" s="184">
        <v>2394837.1621252</v>
      </c>
      <c r="BW66" s="184">
        <v>281269.56190400006</v>
      </c>
      <c r="BX66" s="184">
        <v>1159415.1416785598</v>
      </c>
      <c r="BY66" s="184">
        <v>134541.13159999999</v>
      </c>
      <c r="BZ66" s="184">
        <v>0</v>
      </c>
      <c r="CA66" s="184">
        <v>328224.86800000002</v>
      </c>
      <c r="CB66" s="184">
        <v>33499.209600000002</v>
      </c>
      <c r="CC66" s="184">
        <v>11784541.483747521</v>
      </c>
      <c r="CD66" s="248" t="s">
        <v>221</v>
      </c>
      <c r="CE66" s="195">
        <f t="shared" si="0"/>
        <v>35351788.82155738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112429</v>
      </c>
      <c r="D67" s="195">
        <f>ROUND(D51+D52,0)</f>
        <v>0</v>
      </c>
      <c r="E67" s="195">
        <f t="shared" ref="E67:BP67" si="3">ROUND(E51+E52,0)</f>
        <v>675250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2133471</v>
      </c>
      <c r="Q67" s="195">
        <f t="shared" si="3"/>
        <v>122564</v>
      </c>
      <c r="R67" s="195">
        <f t="shared" si="3"/>
        <v>0</v>
      </c>
      <c r="S67" s="195">
        <f t="shared" si="3"/>
        <v>120917</v>
      </c>
      <c r="T67" s="195">
        <f t="shared" si="3"/>
        <v>1433</v>
      </c>
      <c r="U67" s="195">
        <f t="shared" si="3"/>
        <v>237376</v>
      </c>
      <c r="V67" s="195">
        <f t="shared" si="3"/>
        <v>0</v>
      </c>
      <c r="W67" s="195">
        <f t="shared" si="3"/>
        <v>0</v>
      </c>
      <c r="X67" s="195">
        <f t="shared" si="3"/>
        <v>9022</v>
      </c>
      <c r="Y67" s="195">
        <f t="shared" si="3"/>
        <v>302956</v>
      </c>
      <c r="Z67" s="195">
        <f t="shared" si="3"/>
        <v>0</v>
      </c>
      <c r="AA67" s="195">
        <f t="shared" si="3"/>
        <v>0</v>
      </c>
      <c r="AB67" s="195">
        <f t="shared" si="3"/>
        <v>173851</v>
      </c>
      <c r="AC67" s="195">
        <f t="shared" si="3"/>
        <v>38244</v>
      </c>
      <c r="AD67" s="195">
        <f t="shared" si="3"/>
        <v>0</v>
      </c>
      <c r="AE67" s="195">
        <f t="shared" si="3"/>
        <v>141810</v>
      </c>
      <c r="AF67" s="195">
        <f t="shared" si="3"/>
        <v>0</v>
      </c>
      <c r="AG67" s="195">
        <f t="shared" si="3"/>
        <v>326680</v>
      </c>
      <c r="AH67" s="195">
        <f t="shared" si="3"/>
        <v>0</v>
      </c>
      <c r="AI67" s="195">
        <f t="shared" si="3"/>
        <v>0</v>
      </c>
      <c r="AJ67" s="195">
        <f t="shared" si="3"/>
        <v>2466</v>
      </c>
      <c r="AK67" s="195">
        <f t="shared" si="3"/>
        <v>16642</v>
      </c>
      <c r="AL67" s="195">
        <f t="shared" si="3"/>
        <v>8330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104072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179484</v>
      </c>
      <c r="BA67" s="195">
        <f>ROUND(BA51+BA52,0)</f>
        <v>7769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515837</v>
      </c>
      <c r="BF67" s="195">
        <f t="shared" si="3"/>
        <v>30433</v>
      </c>
      <c r="BG67" s="195">
        <f t="shared" si="3"/>
        <v>0</v>
      </c>
      <c r="BH67" s="195">
        <f t="shared" si="3"/>
        <v>0</v>
      </c>
      <c r="BI67" s="195">
        <f t="shared" si="3"/>
        <v>13728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393947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21572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5253</v>
      </c>
      <c r="BW67" s="195">
        <f t="shared" si="4"/>
        <v>0</v>
      </c>
      <c r="BX67" s="195">
        <f t="shared" si="4"/>
        <v>0</v>
      </c>
      <c r="BY67" s="195">
        <f t="shared" si="4"/>
        <v>21778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8" t="s">
        <v>221</v>
      </c>
      <c r="CE67" s="195">
        <f t="shared" si="0"/>
        <v>5717314</v>
      </c>
      <c r="CF67" s="251"/>
    </row>
    <row r="68" spans="1:84" ht="12.6" customHeight="1" x14ac:dyDescent="0.25">
      <c r="A68" s="171" t="s">
        <v>240</v>
      </c>
      <c r="B68" s="175"/>
      <c r="C68" s="184">
        <v>3369.82</v>
      </c>
      <c r="D68" s="184">
        <v>0</v>
      </c>
      <c r="E68" s="184">
        <v>14371.720000000001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1350.83</v>
      </c>
      <c r="O68" s="184">
        <v>0</v>
      </c>
      <c r="P68" s="184">
        <v>174547.13999999998</v>
      </c>
      <c r="Q68" s="184">
        <v>1883.72</v>
      </c>
      <c r="R68" s="184">
        <v>0</v>
      </c>
      <c r="S68" s="184">
        <v>10481.48</v>
      </c>
      <c r="T68" s="184">
        <v>0</v>
      </c>
      <c r="U68" s="184">
        <v>126746.93000000001</v>
      </c>
      <c r="V68" s="184">
        <v>0</v>
      </c>
      <c r="W68" s="184">
        <v>0</v>
      </c>
      <c r="X68" s="184">
        <v>0</v>
      </c>
      <c r="Y68" s="184">
        <v>341958.27999999997</v>
      </c>
      <c r="Z68" s="184">
        <v>0</v>
      </c>
      <c r="AA68" s="184">
        <v>266.83999999999997</v>
      </c>
      <c r="AB68" s="184">
        <v>57604.95</v>
      </c>
      <c r="AC68" s="184">
        <v>13502.26</v>
      </c>
      <c r="AD68" s="184">
        <v>0</v>
      </c>
      <c r="AE68" s="184">
        <v>229616.38</v>
      </c>
      <c r="AF68" s="184">
        <v>0</v>
      </c>
      <c r="AG68" s="184">
        <v>17846.16</v>
      </c>
      <c r="AH68" s="184">
        <v>0</v>
      </c>
      <c r="AI68" s="184">
        <v>0</v>
      </c>
      <c r="AJ68" s="184">
        <v>202785.58000000002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684264.28</v>
      </c>
      <c r="AW68" s="184">
        <v>0</v>
      </c>
      <c r="AX68" s="184">
        <v>0</v>
      </c>
      <c r="AY68" s="184">
        <v>0</v>
      </c>
      <c r="AZ68" s="184">
        <v>8153.3</v>
      </c>
      <c r="BA68" s="184">
        <v>0</v>
      </c>
      <c r="BB68" s="184">
        <v>0</v>
      </c>
      <c r="BC68" s="184">
        <v>0</v>
      </c>
      <c r="BD68" s="184">
        <v>0</v>
      </c>
      <c r="BE68" s="184">
        <v>15640.6</v>
      </c>
      <c r="BF68" s="184">
        <v>411.6</v>
      </c>
      <c r="BG68" s="184">
        <v>0</v>
      </c>
      <c r="BH68" s="184">
        <v>0</v>
      </c>
      <c r="BI68" s="184">
        <v>414.26</v>
      </c>
      <c r="BJ68" s="184">
        <v>0</v>
      </c>
      <c r="BK68" s="184">
        <v>0</v>
      </c>
      <c r="BL68" s="184">
        <v>2830.16</v>
      </c>
      <c r="BM68" s="184">
        <v>0</v>
      </c>
      <c r="BN68" s="184">
        <v>174056.06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29995.16</v>
      </c>
      <c r="BZ68" s="184">
        <v>0</v>
      </c>
      <c r="CA68" s="184">
        <v>0</v>
      </c>
      <c r="CB68" s="184">
        <v>0</v>
      </c>
      <c r="CC68" s="184">
        <v>0</v>
      </c>
      <c r="CD68" s="248" t="s">
        <v>221</v>
      </c>
      <c r="CE68" s="195">
        <f t="shared" si="0"/>
        <v>2112097.5100000002</v>
      </c>
      <c r="CF68" s="251"/>
    </row>
    <row r="69" spans="1:84" ht="12.6" customHeight="1" x14ac:dyDescent="0.25">
      <c r="A69" s="171" t="s">
        <v>241</v>
      </c>
      <c r="B69" s="175"/>
      <c r="C69" s="184">
        <v>18222.379999999997</v>
      </c>
      <c r="D69" s="184">
        <v>0</v>
      </c>
      <c r="E69" s="184">
        <v>21527.1</v>
      </c>
      <c r="F69" s="184">
        <v>0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0</v>
      </c>
      <c r="P69" s="184">
        <v>26756.09</v>
      </c>
      <c r="Q69" s="184">
        <v>5282.76</v>
      </c>
      <c r="R69" s="184">
        <v>0</v>
      </c>
      <c r="S69" s="184">
        <v>6987.17</v>
      </c>
      <c r="T69" s="184">
        <v>0</v>
      </c>
      <c r="U69" s="184">
        <v>30372.280000000002</v>
      </c>
      <c r="V69" s="184">
        <v>0</v>
      </c>
      <c r="W69" s="184">
        <v>0</v>
      </c>
      <c r="X69" s="184">
        <v>0</v>
      </c>
      <c r="Y69" s="184">
        <v>7847.630000000001</v>
      </c>
      <c r="Z69" s="184">
        <v>0</v>
      </c>
      <c r="AA69" s="184">
        <v>0</v>
      </c>
      <c r="AB69" s="184">
        <v>1056057.3900000001</v>
      </c>
      <c r="AC69" s="184">
        <v>2462.08</v>
      </c>
      <c r="AD69" s="184">
        <v>0</v>
      </c>
      <c r="AE69" s="184">
        <v>6939.2300000000005</v>
      </c>
      <c r="AF69" s="184">
        <v>0</v>
      </c>
      <c r="AG69" s="184">
        <v>14507.420000000002</v>
      </c>
      <c r="AH69" s="184">
        <v>0</v>
      </c>
      <c r="AI69" s="184">
        <v>0</v>
      </c>
      <c r="AJ69" s="184">
        <v>14924.09</v>
      </c>
      <c r="AK69" s="184">
        <v>1051.76</v>
      </c>
      <c r="AL69" s="184">
        <v>0</v>
      </c>
      <c r="AM69" s="184">
        <v>0</v>
      </c>
      <c r="AN69" s="184">
        <v>0</v>
      </c>
      <c r="AO69" s="184">
        <v>0</v>
      </c>
      <c r="AP69" s="184">
        <v>0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-642.65999999999985</v>
      </c>
      <c r="AW69" s="184">
        <v>0</v>
      </c>
      <c r="AX69" s="184">
        <v>0</v>
      </c>
      <c r="AY69" s="184">
        <v>0</v>
      </c>
      <c r="AZ69" s="184">
        <v>16358.029999999999</v>
      </c>
      <c r="BA69" s="184">
        <v>0</v>
      </c>
      <c r="BB69" s="184">
        <v>0</v>
      </c>
      <c r="BC69" s="184">
        <v>0</v>
      </c>
      <c r="BD69" s="184">
        <v>0</v>
      </c>
      <c r="BE69" s="184">
        <v>25139.39</v>
      </c>
      <c r="BF69" s="184">
        <v>6101.99</v>
      </c>
      <c r="BG69" s="184">
        <v>0</v>
      </c>
      <c r="BH69" s="184">
        <v>0</v>
      </c>
      <c r="BI69" s="184">
        <v>-38.44</v>
      </c>
      <c r="BJ69" s="184">
        <v>0</v>
      </c>
      <c r="BK69" s="184">
        <v>0</v>
      </c>
      <c r="BL69" s="184">
        <v>1423.14</v>
      </c>
      <c r="BM69" s="184">
        <v>0</v>
      </c>
      <c r="BN69" s="184">
        <v>123729.16999999998</v>
      </c>
      <c r="BO69" s="184">
        <v>0</v>
      </c>
      <c r="BP69" s="184">
        <v>0</v>
      </c>
      <c r="BQ69" s="184">
        <v>0</v>
      </c>
      <c r="BR69" s="184">
        <v>0</v>
      </c>
      <c r="BS69" s="184">
        <v>0</v>
      </c>
      <c r="BT69" s="184">
        <v>0</v>
      </c>
      <c r="BU69" s="184">
        <v>0</v>
      </c>
      <c r="BV69" s="184">
        <v>0</v>
      </c>
      <c r="BW69" s="184">
        <v>0</v>
      </c>
      <c r="BX69" s="184">
        <v>0</v>
      </c>
      <c r="BY69" s="184">
        <v>10796.87</v>
      </c>
      <c r="BZ69" s="184">
        <v>0</v>
      </c>
      <c r="CA69" s="184">
        <v>337.54</v>
      </c>
      <c r="CB69" s="184">
        <v>0</v>
      </c>
      <c r="CC69" s="184">
        <v>8177.77</v>
      </c>
      <c r="CD69" s="184">
        <v>7297657.1299999999</v>
      </c>
      <c r="CE69" s="195">
        <f t="shared" si="0"/>
        <v>8701977.3100000005</v>
      </c>
      <c r="CF69" s="251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4">
        <v>0</v>
      </c>
      <c r="G70" s="184">
        <v>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0</v>
      </c>
      <c r="P70" s="184">
        <v>5000</v>
      </c>
      <c r="Q70" s="184">
        <v>0</v>
      </c>
      <c r="R70" s="184">
        <v>0</v>
      </c>
      <c r="S70" s="184">
        <v>0</v>
      </c>
      <c r="T70" s="184">
        <v>0</v>
      </c>
      <c r="U70" s="184">
        <v>4947.2700000000004</v>
      </c>
      <c r="V70" s="184">
        <v>0</v>
      </c>
      <c r="W70" s="184">
        <v>0</v>
      </c>
      <c r="X70" s="184">
        <v>0</v>
      </c>
      <c r="Y70" s="184">
        <v>-50</v>
      </c>
      <c r="Z70" s="184">
        <v>0</v>
      </c>
      <c r="AA70" s="184">
        <v>0</v>
      </c>
      <c r="AB70" s="184">
        <v>1740226.6300000001</v>
      </c>
      <c r="AC70" s="184">
        <v>56.35</v>
      </c>
      <c r="AD70" s="184">
        <v>0</v>
      </c>
      <c r="AE70" s="184">
        <v>0</v>
      </c>
      <c r="AF70" s="184">
        <v>0</v>
      </c>
      <c r="AG70" s="184">
        <v>-450</v>
      </c>
      <c r="AH70" s="184">
        <v>0</v>
      </c>
      <c r="AI70" s="184">
        <v>0</v>
      </c>
      <c r="AJ70" s="184">
        <v>10294.48</v>
      </c>
      <c r="AK70" s="184">
        <v>0</v>
      </c>
      <c r="AL70" s="184">
        <v>0</v>
      </c>
      <c r="AM70" s="184">
        <v>0</v>
      </c>
      <c r="AN70" s="184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0</v>
      </c>
      <c r="AU70" s="184">
        <v>0</v>
      </c>
      <c r="AV70" s="184">
        <v>675640.15999999992</v>
      </c>
      <c r="AW70" s="184">
        <v>0</v>
      </c>
      <c r="AX70" s="184">
        <v>0</v>
      </c>
      <c r="AY70" s="184">
        <v>0</v>
      </c>
      <c r="AZ70" s="184">
        <v>673108.42</v>
      </c>
      <c r="BA70" s="184">
        <v>0</v>
      </c>
      <c r="BB70" s="184">
        <v>0</v>
      </c>
      <c r="BC70" s="184">
        <v>0</v>
      </c>
      <c r="BD70" s="184">
        <v>0</v>
      </c>
      <c r="BE70" s="184">
        <v>33.86</v>
      </c>
      <c r="BF70" s="184">
        <v>0</v>
      </c>
      <c r="BG70" s="184">
        <v>0</v>
      </c>
      <c r="BH70" s="184">
        <v>0</v>
      </c>
      <c r="BI70" s="184">
        <v>70339.710000000006</v>
      </c>
      <c r="BJ70" s="184">
        <v>0</v>
      </c>
      <c r="BK70" s="184">
        <v>0</v>
      </c>
      <c r="BL70" s="184">
        <v>0</v>
      </c>
      <c r="BM70" s="184">
        <v>0</v>
      </c>
      <c r="BN70" s="184">
        <v>5310.82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0</v>
      </c>
      <c r="BU70" s="184">
        <v>0</v>
      </c>
      <c r="BV70" s="184">
        <v>0</v>
      </c>
      <c r="BW70" s="184">
        <v>0</v>
      </c>
      <c r="BX70" s="184">
        <v>0</v>
      </c>
      <c r="BY70" s="184">
        <v>0</v>
      </c>
      <c r="BZ70" s="184">
        <v>0</v>
      </c>
      <c r="CA70" s="184">
        <v>0</v>
      </c>
      <c r="CB70" s="184">
        <v>0</v>
      </c>
      <c r="CC70" s="184">
        <v>0</v>
      </c>
      <c r="CD70" s="184">
        <v>725856.7</v>
      </c>
      <c r="CE70" s="195">
        <f t="shared" si="0"/>
        <v>3910314.3999999994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5008182.2</v>
      </c>
      <c r="D71" s="195">
        <f t="shared" ref="D71:AI71" si="5">SUM(D61:D69)-D70</f>
        <v>0</v>
      </c>
      <c r="E71" s="195">
        <f t="shared" si="5"/>
        <v>13911010.390000001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1465.8899999999999</v>
      </c>
      <c r="O71" s="195">
        <f t="shared" si="5"/>
        <v>0</v>
      </c>
      <c r="P71" s="195">
        <f t="shared" si="5"/>
        <v>23844921.889092878</v>
      </c>
      <c r="Q71" s="195">
        <f t="shared" si="5"/>
        <v>2389355.9899999998</v>
      </c>
      <c r="R71" s="195">
        <f t="shared" si="5"/>
        <v>0</v>
      </c>
      <c r="S71" s="195">
        <f t="shared" si="5"/>
        <v>1313417.9908367998</v>
      </c>
      <c r="T71" s="195">
        <f t="shared" si="5"/>
        <v>424777.58</v>
      </c>
      <c r="U71" s="195">
        <f t="shared" si="5"/>
        <v>4616572.5</v>
      </c>
      <c r="V71" s="195">
        <f t="shared" si="5"/>
        <v>0</v>
      </c>
      <c r="W71" s="195">
        <f t="shared" si="5"/>
        <v>0</v>
      </c>
      <c r="X71" s="195">
        <f t="shared" si="5"/>
        <v>813673.24000000011</v>
      </c>
      <c r="Y71" s="195">
        <f t="shared" si="5"/>
        <v>5423049.5800000001</v>
      </c>
      <c r="Z71" s="195">
        <f t="shared" si="5"/>
        <v>0</v>
      </c>
      <c r="AA71" s="195">
        <f t="shared" si="5"/>
        <v>622163.69999999995</v>
      </c>
      <c r="AB71" s="195">
        <f t="shared" si="5"/>
        <v>9899520.3999999985</v>
      </c>
      <c r="AC71" s="195">
        <f t="shared" si="5"/>
        <v>1725242.03</v>
      </c>
      <c r="AD71" s="195">
        <f t="shared" si="5"/>
        <v>0</v>
      </c>
      <c r="AE71" s="195">
        <f t="shared" si="5"/>
        <v>1916276.1400000001</v>
      </c>
      <c r="AF71" s="195">
        <f t="shared" si="5"/>
        <v>0</v>
      </c>
      <c r="AG71" s="195">
        <f t="shared" si="5"/>
        <v>12312786.920000002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1326517.0900000001</v>
      </c>
      <c r="AK71" s="195">
        <f t="shared" si="6"/>
        <v>369748.05999999994</v>
      </c>
      <c r="AL71" s="195">
        <f t="shared" si="6"/>
        <v>95430.34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2710096.6676000003</v>
      </c>
      <c r="AW71" s="195">
        <f t="shared" si="6"/>
        <v>0</v>
      </c>
      <c r="AX71" s="195">
        <f t="shared" si="6"/>
        <v>494.18959999999998</v>
      </c>
      <c r="AY71" s="195">
        <f t="shared" si="6"/>
        <v>0</v>
      </c>
      <c r="AZ71" s="195">
        <f t="shared" si="6"/>
        <v>2652128.2600000002</v>
      </c>
      <c r="BA71" s="195">
        <f t="shared" si="6"/>
        <v>44964.480000000003</v>
      </c>
      <c r="BB71" s="195">
        <f t="shared" si="6"/>
        <v>0</v>
      </c>
      <c r="BC71" s="195">
        <f t="shared" si="6"/>
        <v>148686.85834522254</v>
      </c>
      <c r="BD71" s="195">
        <f t="shared" si="6"/>
        <v>0</v>
      </c>
      <c r="BE71" s="195">
        <f t="shared" si="6"/>
        <v>5247742.9247999992</v>
      </c>
      <c r="BF71" s="195">
        <f t="shared" si="6"/>
        <v>1685082.5999999999</v>
      </c>
      <c r="BG71" s="195">
        <f t="shared" si="6"/>
        <v>23884.0736</v>
      </c>
      <c r="BH71" s="195">
        <f t="shared" si="6"/>
        <v>46145.522400000002</v>
      </c>
      <c r="BI71" s="195">
        <f t="shared" si="6"/>
        <v>17962.349999999991</v>
      </c>
      <c r="BJ71" s="195">
        <f t="shared" si="6"/>
        <v>419027.14051848004</v>
      </c>
      <c r="BK71" s="195">
        <f t="shared" si="6"/>
        <v>1667332.22141136</v>
      </c>
      <c r="BL71" s="195">
        <f t="shared" si="6"/>
        <v>2028521.8890211196</v>
      </c>
      <c r="BM71" s="195">
        <f t="shared" si="6"/>
        <v>0</v>
      </c>
      <c r="BN71" s="195">
        <f t="shared" si="6"/>
        <v>8048846.28567624</v>
      </c>
      <c r="BO71" s="195">
        <f t="shared" si="6"/>
        <v>230762.26879999999</v>
      </c>
      <c r="BP71" s="195">
        <f t="shared" ref="BP71:CC71" si="7">SUM(BP61:BP69)-BP70</f>
        <v>302509.9792</v>
      </c>
      <c r="BQ71" s="195">
        <f t="shared" si="7"/>
        <v>0</v>
      </c>
      <c r="BR71" s="195">
        <f t="shared" si="7"/>
        <v>930606.24400000006</v>
      </c>
      <c r="BS71" s="195">
        <f t="shared" si="7"/>
        <v>11.276800000000001</v>
      </c>
      <c r="BT71" s="195">
        <f t="shared" si="7"/>
        <v>16712.434400000002</v>
      </c>
      <c r="BU71" s="195">
        <f t="shared" si="7"/>
        <v>27108.256800000003</v>
      </c>
      <c r="BV71" s="195">
        <f t="shared" si="7"/>
        <v>2400090.1621252</v>
      </c>
      <c r="BW71" s="195">
        <f t="shared" si="7"/>
        <v>281269.56190400006</v>
      </c>
      <c r="BX71" s="195">
        <f t="shared" si="7"/>
        <v>1159415.1416785598</v>
      </c>
      <c r="BY71" s="195">
        <f t="shared" si="7"/>
        <v>1692133.0616000001</v>
      </c>
      <c r="BZ71" s="195">
        <f t="shared" si="7"/>
        <v>0</v>
      </c>
      <c r="CA71" s="195">
        <f t="shared" si="7"/>
        <v>683137.97800000012</v>
      </c>
      <c r="CB71" s="195">
        <f t="shared" si="7"/>
        <v>33499.209600000002</v>
      </c>
      <c r="CC71" s="195">
        <f t="shared" si="7"/>
        <v>11949569.993747521</v>
      </c>
      <c r="CD71" s="244">
        <f>CD69-CD70</f>
        <v>6571800.4299999997</v>
      </c>
      <c r="CE71" s="195">
        <f>SUM(CE61:CE69)-CE70</f>
        <v>137033653.39155737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5">
      <c r="A73" s="171" t="s">
        <v>245</v>
      </c>
      <c r="B73" s="175"/>
      <c r="C73" s="184">
        <v>15959377.639999999</v>
      </c>
      <c r="D73" s="184">
        <v>0</v>
      </c>
      <c r="E73" s="184">
        <v>61576346.030000001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  <c r="P73" s="184">
        <v>99425165.120000005</v>
      </c>
      <c r="Q73" s="184">
        <v>4202254.7799999993</v>
      </c>
      <c r="R73" s="184">
        <v>0</v>
      </c>
      <c r="S73" s="184">
        <v>0</v>
      </c>
      <c r="T73" s="184">
        <v>3054825.69</v>
      </c>
      <c r="U73" s="184">
        <v>30020643.830000002</v>
      </c>
      <c r="V73" s="184">
        <v>0</v>
      </c>
      <c r="W73" s="184">
        <v>0</v>
      </c>
      <c r="X73" s="184">
        <v>23147472.519999996</v>
      </c>
      <c r="Y73" s="184">
        <v>12833540.790000001</v>
      </c>
      <c r="Z73" s="184">
        <v>0</v>
      </c>
      <c r="AA73" s="184">
        <v>1489522.9</v>
      </c>
      <c r="AB73" s="184">
        <v>65453623.900000013</v>
      </c>
      <c r="AC73" s="184">
        <v>26370323.769999996</v>
      </c>
      <c r="AD73" s="184">
        <v>0</v>
      </c>
      <c r="AE73" s="184">
        <v>2444307.5499999993</v>
      </c>
      <c r="AF73" s="184">
        <v>0</v>
      </c>
      <c r="AG73" s="184">
        <v>34034093.340000004</v>
      </c>
      <c r="AH73" s="184">
        <v>0</v>
      </c>
      <c r="AI73" s="184">
        <v>0</v>
      </c>
      <c r="AJ73" s="184">
        <v>550091.36</v>
      </c>
      <c r="AK73" s="184">
        <v>1251694.8899999999</v>
      </c>
      <c r="AL73" s="184">
        <v>528664.41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224098.92000000004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382566047.44000006</v>
      </c>
      <c r="CF73" s="251"/>
    </row>
    <row r="74" spans="1:84" ht="12.6" customHeight="1" x14ac:dyDescent="0.25">
      <c r="A74" s="171" t="s">
        <v>246</v>
      </c>
      <c r="B74" s="175"/>
      <c r="C74" s="184">
        <v>147618.4</v>
      </c>
      <c r="D74" s="184">
        <v>0</v>
      </c>
      <c r="E74" s="184">
        <v>7988252.8599999994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0</v>
      </c>
      <c r="P74" s="184">
        <v>106786011.15999998</v>
      </c>
      <c r="Q74" s="184">
        <v>13243365.590000002</v>
      </c>
      <c r="R74" s="184">
        <v>0</v>
      </c>
      <c r="S74" s="184">
        <v>0</v>
      </c>
      <c r="T74" s="184">
        <v>177163.48000000004</v>
      </c>
      <c r="U74" s="184">
        <v>24010680.429999996</v>
      </c>
      <c r="V74" s="184">
        <v>0</v>
      </c>
      <c r="W74" s="184">
        <v>0</v>
      </c>
      <c r="X74" s="184">
        <v>54575661.789999992</v>
      </c>
      <c r="Y74" s="184">
        <v>47752289.330000006</v>
      </c>
      <c r="Z74" s="184">
        <v>0</v>
      </c>
      <c r="AA74" s="184">
        <v>3541836.2299999995</v>
      </c>
      <c r="AB74" s="184">
        <v>69706570.5</v>
      </c>
      <c r="AC74" s="184">
        <v>6149446.1600000001</v>
      </c>
      <c r="AD74" s="184">
        <v>0</v>
      </c>
      <c r="AE74" s="184">
        <v>5318359.62</v>
      </c>
      <c r="AF74" s="184">
        <v>0</v>
      </c>
      <c r="AG74" s="184">
        <v>114547279.35000001</v>
      </c>
      <c r="AH74" s="184">
        <v>0</v>
      </c>
      <c r="AI74" s="184">
        <v>0</v>
      </c>
      <c r="AJ74" s="184">
        <v>3336385.44</v>
      </c>
      <c r="AK74" s="184">
        <v>608631.3899999999</v>
      </c>
      <c r="AL74" s="184">
        <v>218323.77000000002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8350165.0899999999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466458040.58999997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16106996.039999999</v>
      </c>
      <c r="D75" s="195">
        <f t="shared" si="9"/>
        <v>0</v>
      </c>
      <c r="E75" s="195">
        <f t="shared" si="9"/>
        <v>69564598.890000001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206211176.27999997</v>
      </c>
      <c r="Q75" s="195">
        <f t="shared" si="9"/>
        <v>17445620.370000001</v>
      </c>
      <c r="R75" s="195">
        <f t="shared" si="9"/>
        <v>0</v>
      </c>
      <c r="S75" s="195">
        <f t="shared" si="9"/>
        <v>0</v>
      </c>
      <c r="T75" s="195">
        <f t="shared" si="9"/>
        <v>3231989.17</v>
      </c>
      <c r="U75" s="195">
        <f t="shared" si="9"/>
        <v>54031324.259999998</v>
      </c>
      <c r="V75" s="195">
        <f t="shared" si="9"/>
        <v>0</v>
      </c>
      <c r="W75" s="195">
        <f t="shared" si="9"/>
        <v>0</v>
      </c>
      <c r="X75" s="195">
        <f t="shared" si="9"/>
        <v>77723134.309999987</v>
      </c>
      <c r="Y75" s="195">
        <f t="shared" si="9"/>
        <v>60585830.120000005</v>
      </c>
      <c r="Z75" s="195">
        <f t="shared" si="9"/>
        <v>0</v>
      </c>
      <c r="AA75" s="195">
        <f t="shared" si="9"/>
        <v>5031359.129999999</v>
      </c>
      <c r="AB75" s="195">
        <f t="shared" si="9"/>
        <v>135160194.40000001</v>
      </c>
      <c r="AC75" s="195">
        <f t="shared" si="9"/>
        <v>32519769.929999996</v>
      </c>
      <c r="AD75" s="195">
        <f t="shared" si="9"/>
        <v>0</v>
      </c>
      <c r="AE75" s="195">
        <f t="shared" si="9"/>
        <v>7762667.1699999999</v>
      </c>
      <c r="AF75" s="195">
        <f t="shared" si="9"/>
        <v>0</v>
      </c>
      <c r="AG75" s="195">
        <f t="shared" si="9"/>
        <v>148581372.69</v>
      </c>
      <c r="AH75" s="195">
        <f t="shared" si="9"/>
        <v>0</v>
      </c>
      <c r="AI75" s="195">
        <f t="shared" si="9"/>
        <v>0</v>
      </c>
      <c r="AJ75" s="195">
        <f t="shared" si="9"/>
        <v>3886476.8</v>
      </c>
      <c r="AK75" s="195">
        <f t="shared" si="9"/>
        <v>1860326.2799999998</v>
      </c>
      <c r="AL75" s="195">
        <f t="shared" si="9"/>
        <v>746988.18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8574264.0099999998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849024088.02999985</v>
      </c>
      <c r="CF75" s="251"/>
    </row>
    <row r="76" spans="1:84" ht="12.6" customHeight="1" x14ac:dyDescent="0.25">
      <c r="A76" s="171" t="s">
        <v>248</v>
      </c>
      <c r="B76" s="175"/>
      <c r="C76" s="185">
        <v>4301</v>
      </c>
      <c r="D76" s="185">
        <v>0</v>
      </c>
      <c r="E76" s="185">
        <v>34779</v>
      </c>
      <c r="F76" s="185">
        <v>0</v>
      </c>
      <c r="G76" s="185">
        <v>0</v>
      </c>
      <c r="H76" s="185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12678</v>
      </c>
      <c r="Q76" s="185">
        <v>3714</v>
      </c>
      <c r="R76" s="185">
        <v>0</v>
      </c>
      <c r="S76" s="185">
        <v>4966</v>
      </c>
      <c r="T76" s="185">
        <v>0</v>
      </c>
      <c r="U76" s="185">
        <v>9700</v>
      </c>
      <c r="V76" s="185">
        <v>0</v>
      </c>
      <c r="W76" s="185">
        <v>0</v>
      </c>
      <c r="X76" s="185">
        <v>521</v>
      </c>
      <c r="Y76" s="185">
        <v>12738</v>
      </c>
      <c r="Z76" s="185">
        <v>0</v>
      </c>
      <c r="AA76" s="185">
        <v>0</v>
      </c>
      <c r="AB76" s="185">
        <v>3728</v>
      </c>
      <c r="AC76" s="185">
        <v>1166</v>
      </c>
      <c r="AD76" s="185">
        <v>0</v>
      </c>
      <c r="AE76" s="185">
        <v>8325</v>
      </c>
      <c r="AF76" s="185">
        <v>0</v>
      </c>
      <c r="AG76" s="185">
        <v>10098</v>
      </c>
      <c r="AH76" s="185">
        <v>0</v>
      </c>
      <c r="AI76" s="185">
        <v>0</v>
      </c>
      <c r="AJ76" s="185">
        <v>0</v>
      </c>
      <c r="AK76" s="185">
        <v>979</v>
      </c>
      <c r="AL76" s="185">
        <v>490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3117</v>
      </c>
      <c r="AW76" s="185">
        <v>0</v>
      </c>
      <c r="AX76" s="185">
        <v>0</v>
      </c>
      <c r="AY76" s="185">
        <v>0</v>
      </c>
      <c r="AZ76" s="185">
        <v>4337</v>
      </c>
      <c r="BA76" s="185">
        <v>457</v>
      </c>
      <c r="BB76" s="185">
        <v>0</v>
      </c>
      <c r="BC76" s="185">
        <v>0</v>
      </c>
      <c r="BD76" s="185">
        <v>0</v>
      </c>
      <c r="BE76" s="185">
        <v>27807</v>
      </c>
      <c r="BF76" s="185">
        <v>1306</v>
      </c>
      <c r="BG76" s="185">
        <v>0</v>
      </c>
      <c r="BH76" s="185">
        <v>0</v>
      </c>
      <c r="BI76" s="185">
        <v>650</v>
      </c>
      <c r="BJ76" s="185">
        <v>0</v>
      </c>
      <c r="BK76" s="185">
        <v>0</v>
      </c>
      <c r="BL76" s="185">
        <v>0</v>
      </c>
      <c r="BM76" s="185">
        <v>0</v>
      </c>
      <c r="BN76" s="185">
        <v>22166</v>
      </c>
      <c r="BO76" s="185">
        <v>0</v>
      </c>
      <c r="BP76" s="185">
        <v>0</v>
      </c>
      <c r="BQ76" s="185">
        <v>0</v>
      </c>
      <c r="BR76" s="185">
        <v>1269</v>
      </c>
      <c r="BS76" s="185">
        <v>0</v>
      </c>
      <c r="BT76" s="185">
        <v>0</v>
      </c>
      <c r="BU76" s="185">
        <v>0</v>
      </c>
      <c r="BV76" s="185">
        <v>309</v>
      </c>
      <c r="BW76" s="185">
        <v>0</v>
      </c>
      <c r="BX76" s="185">
        <v>0</v>
      </c>
      <c r="BY76" s="185">
        <v>1235</v>
      </c>
      <c r="BZ76" s="185">
        <v>0</v>
      </c>
      <c r="CA76" s="185">
        <v>0</v>
      </c>
      <c r="CB76" s="185">
        <v>0</v>
      </c>
      <c r="CC76" s="185">
        <v>0</v>
      </c>
      <c r="CD76" s="248" t="s">
        <v>221</v>
      </c>
      <c r="CE76" s="195">
        <f t="shared" si="8"/>
        <v>170836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6252.78</v>
      </c>
      <c r="D77" s="184"/>
      <c r="E77" s="184">
        <f>6351.29+40754.44+21911.67+240+338.75+594+40769</f>
        <v>110959.15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v>36155.56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153367.49</v>
      </c>
      <c r="CF77" s="195">
        <f>AY59-CE77</f>
        <v>-0.48999999999068677</v>
      </c>
    </row>
    <row r="78" spans="1:84" ht="12.6" customHeight="1" x14ac:dyDescent="0.25">
      <c r="A78" s="171" t="s">
        <v>250</v>
      </c>
      <c r="B78" s="175"/>
      <c r="C78" s="184">
        <v>1760.1847501118905</v>
      </c>
      <c r="D78" s="184">
        <v>0</v>
      </c>
      <c r="E78" s="184">
        <v>14233.30979403428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5188.4729741731107</v>
      </c>
      <c r="Q78" s="184">
        <v>1519.9549318566753</v>
      </c>
      <c r="R78" s="184">
        <v>0</v>
      </c>
      <c r="S78" s="184">
        <v>2032.3360774367932</v>
      </c>
      <c r="T78" s="184">
        <v>0</v>
      </c>
      <c r="U78" s="184">
        <v>3969.7261278970791</v>
      </c>
      <c r="V78" s="184">
        <v>0</v>
      </c>
      <c r="W78" s="184">
        <v>0</v>
      </c>
      <c r="X78" s="184">
        <v>213.21931058086372</v>
      </c>
      <c r="Y78" s="184">
        <v>5213.027981149793</v>
      </c>
      <c r="Z78" s="184">
        <v>0</v>
      </c>
      <c r="AA78" s="184">
        <v>0</v>
      </c>
      <c r="AB78" s="184">
        <v>1525.684433484568</v>
      </c>
      <c r="AC78" s="184">
        <v>477.1856355802056</v>
      </c>
      <c r="AD78" s="184">
        <v>0</v>
      </c>
      <c r="AE78" s="184">
        <v>3407.0072180147613</v>
      </c>
      <c r="AF78" s="184">
        <v>0</v>
      </c>
      <c r="AG78" s="184">
        <v>4132.6076741757424</v>
      </c>
      <c r="AH78" s="184">
        <v>0</v>
      </c>
      <c r="AI78" s="184">
        <v>0</v>
      </c>
      <c r="AJ78" s="184">
        <v>0</v>
      </c>
      <c r="AK78" s="184">
        <v>400.65586383621036</v>
      </c>
      <c r="AL78" s="184">
        <v>200.53255697624419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1275.6326124386801</v>
      </c>
      <c r="AW78" s="184">
        <v>0</v>
      </c>
      <c r="AX78" s="248" t="s">
        <v>221</v>
      </c>
      <c r="AY78" s="248" t="s">
        <v>221</v>
      </c>
      <c r="AZ78" s="248" t="s">
        <v>221</v>
      </c>
      <c r="BA78" s="184">
        <v>187.02730313906858</v>
      </c>
      <c r="BB78" s="184">
        <v>0</v>
      </c>
      <c r="BC78" s="184">
        <v>0</v>
      </c>
      <c r="BD78" s="248" t="s">
        <v>221</v>
      </c>
      <c r="BE78" s="248" t="s">
        <v>221</v>
      </c>
      <c r="BF78" s="248" t="s">
        <v>221</v>
      </c>
      <c r="BG78" s="248" t="s">
        <v>221</v>
      </c>
      <c r="BH78" s="184">
        <v>0</v>
      </c>
      <c r="BI78" s="184">
        <v>266.01257558073212</v>
      </c>
      <c r="BJ78" s="248" t="s">
        <v>221</v>
      </c>
      <c r="BK78" s="184">
        <v>0</v>
      </c>
      <c r="BL78" s="184">
        <v>0</v>
      </c>
      <c r="BM78" s="184">
        <v>0</v>
      </c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>
        <v>0</v>
      </c>
      <c r="BT78" s="184">
        <v>0</v>
      </c>
      <c r="BU78" s="184">
        <v>0</v>
      </c>
      <c r="BV78" s="184">
        <v>126.45828592991725</v>
      </c>
      <c r="BW78" s="184">
        <v>0</v>
      </c>
      <c r="BX78" s="184">
        <v>0</v>
      </c>
      <c r="BY78" s="184">
        <v>505.42389360339098</v>
      </c>
      <c r="BZ78" s="184">
        <v>0</v>
      </c>
      <c r="CA78" s="184">
        <v>0</v>
      </c>
      <c r="CB78" s="184">
        <v>0</v>
      </c>
      <c r="CC78" s="248" t="s">
        <v>221</v>
      </c>
      <c r="CD78" s="248" t="s">
        <v>221</v>
      </c>
      <c r="CE78" s="195">
        <f t="shared" si="8"/>
        <v>46634.460000000014</v>
      </c>
      <c r="CF78" s="195"/>
    </row>
    <row r="79" spans="1:84" ht="12.6" customHeight="1" x14ac:dyDescent="0.25">
      <c r="A79" s="171" t="s">
        <v>251</v>
      </c>
      <c r="B79" s="175"/>
      <c r="C79" s="224">
        <v>39454.06</v>
      </c>
      <c r="D79" s="224">
        <v>0</v>
      </c>
      <c r="E79" s="224">
        <v>80788.73000000001</v>
      </c>
      <c r="F79" s="224">
        <v>0</v>
      </c>
      <c r="G79" s="224">
        <v>0</v>
      </c>
      <c r="H79" s="224">
        <v>0</v>
      </c>
      <c r="I79" s="224">
        <v>0</v>
      </c>
      <c r="J79" s="224">
        <v>0</v>
      </c>
      <c r="K79" s="224">
        <v>0</v>
      </c>
      <c r="L79" s="224">
        <v>0</v>
      </c>
      <c r="M79" s="224">
        <v>0</v>
      </c>
      <c r="N79" s="224">
        <v>0</v>
      </c>
      <c r="O79" s="224">
        <v>0</v>
      </c>
      <c r="P79" s="224">
        <v>280769.55</v>
      </c>
      <c r="Q79" s="224">
        <v>0</v>
      </c>
      <c r="R79" s="224">
        <v>0</v>
      </c>
      <c r="S79" s="224">
        <v>10637.58</v>
      </c>
      <c r="T79" s="224">
        <v>0</v>
      </c>
      <c r="U79" s="224">
        <v>0</v>
      </c>
      <c r="V79" s="224">
        <v>0</v>
      </c>
      <c r="W79" s="224">
        <v>0</v>
      </c>
      <c r="X79" s="224">
        <v>24874.54</v>
      </c>
      <c r="Y79" s="224">
        <v>29114.84</v>
      </c>
      <c r="Z79" s="224">
        <v>0</v>
      </c>
      <c r="AA79" s="224">
        <v>24503.81</v>
      </c>
      <c r="AB79" s="224">
        <v>0</v>
      </c>
      <c r="AC79" s="224">
        <v>0</v>
      </c>
      <c r="AD79" s="224">
        <v>0</v>
      </c>
      <c r="AE79" s="224">
        <v>8476.41</v>
      </c>
      <c r="AF79" s="224">
        <v>0</v>
      </c>
      <c r="AG79" s="224">
        <v>192609.14</v>
      </c>
      <c r="AH79" s="224">
        <v>0</v>
      </c>
      <c r="AI79" s="224">
        <v>0</v>
      </c>
      <c r="AJ79" s="224">
        <v>0</v>
      </c>
      <c r="AK79" s="224">
        <v>0</v>
      </c>
      <c r="AL79" s="224">
        <v>0</v>
      </c>
      <c r="AM79" s="224">
        <v>0</v>
      </c>
      <c r="AN79" s="224">
        <v>0</v>
      </c>
      <c r="AO79" s="224">
        <v>0</v>
      </c>
      <c r="AP79" s="224">
        <v>0</v>
      </c>
      <c r="AQ79" s="224">
        <v>0</v>
      </c>
      <c r="AR79" s="224">
        <v>0</v>
      </c>
      <c r="AS79" s="224">
        <v>0</v>
      </c>
      <c r="AT79" s="224">
        <v>0</v>
      </c>
      <c r="AU79" s="224">
        <v>0</v>
      </c>
      <c r="AV79" s="224">
        <v>15446.72</v>
      </c>
      <c r="AW79" s="224">
        <v>0</v>
      </c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706675.37999999989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20.710663461538463</v>
      </c>
      <c r="D80" s="187">
        <v>0</v>
      </c>
      <c r="E80" s="187">
        <v>70.846586538461537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48.627144230769233</v>
      </c>
      <c r="Q80" s="187">
        <v>11.490149038461539</v>
      </c>
      <c r="R80" s="187">
        <v>0</v>
      </c>
      <c r="S80" s="187">
        <v>0</v>
      </c>
      <c r="T80" s="187">
        <v>2.0503125</v>
      </c>
      <c r="U80" s="187">
        <v>0</v>
      </c>
      <c r="V80" s="187">
        <v>0</v>
      </c>
      <c r="W80" s="187">
        <v>0</v>
      </c>
      <c r="X80" s="187">
        <v>0</v>
      </c>
      <c r="Y80" s="187">
        <v>1.7640432692307693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42.247524038461535</v>
      </c>
      <c r="AH80" s="187">
        <v>0</v>
      </c>
      <c r="AI80" s="187">
        <v>0</v>
      </c>
      <c r="AJ80" s="187">
        <v>1.7651442307692307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f>0.22+1.83+9.92+2.17</f>
        <v>14.14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213.6415673076923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1265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1268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0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29" t="s">
        <v>1267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29" t="s">
        <v>1272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29" t="s">
        <v>1273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29" t="s">
        <v>1274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5" t="s">
        <v>1275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69" t="s">
        <v>1276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5772</v>
      </c>
      <c r="D111" s="174">
        <v>30254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21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75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106</v>
      </c>
    </row>
    <row r="128" spans="1:5" ht="12.6" customHeight="1" x14ac:dyDescent="0.25">
      <c r="A128" s="173" t="s">
        <v>292</v>
      </c>
      <c r="B128" s="172" t="s">
        <v>256</v>
      </c>
      <c r="C128" s="189">
        <v>106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3092</v>
      </c>
      <c r="C138" s="189">
        <v>1467</v>
      </c>
      <c r="D138" s="174">
        <f>1208+5</f>
        <v>1213</v>
      </c>
      <c r="E138" s="175">
        <f>SUM(B138:D138)</f>
        <v>5772</v>
      </c>
    </row>
    <row r="139" spans="1:6" ht="12.6" customHeight="1" x14ac:dyDescent="0.25">
      <c r="A139" s="173" t="s">
        <v>215</v>
      </c>
      <c r="B139" s="174">
        <v>17639</v>
      </c>
      <c r="C139" s="189">
        <v>7492</v>
      </c>
      <c r="D139" s="174">
        <v>5123</v>
      </c>
      <c r="E139" s="175">
        <f>SUM(B139:D139)</f>
        <v>30254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215161243.68000001</v>
      </c>
      <c r="C141" s="189">
        <v>95330207.709999993</v>
      </c>
      <c r="D141" s="174">
        <f>382566047.44-B141-C141</f>
        <v>72074596.049999997</v>
      </c>
      <c r="E141" s="175">
        <f>SUM(B141:D141)</f>
        <v>382566047.44</v>
      </c>
      <c r="F141" s="199"/>
    </row>
    <row r="142" spans="1:6" ht="12.6" customHeight="1" x14ac:dyDescent="0.25">
      <c r="A142" s="173" t="s">
        <v>246</v>
      </c>
      <c r="B142" s="174">
        <f>150277404.29+28970</f>
        <v>150306374.28999999</v>
      </c>
      <c r="C142" s="189">
        <f>149223013.09+7376</f>
        <v>149230389.09</v>
      </c>
      <c r="D142" s="174">
        <f>(466403749.59+54291)-B142-C142</f>
        <v>166921277.20999995</v>
      </c>
      <c r="E142" s="175">
        <f>SUM(B142:D142)</f>
        <v>466458040.58999991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3267973.34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60088.03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510468.96-21879.39</f>
        <v>488589.57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5831336.88-815548.64+380880.27-137874.19+53514.3-53456.67</f>
        <v>5258851.9499999993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118984.09-99574.82</f>
        <v>19409.26999999999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1265345.43+863821.73</f>
        <v>2129167.16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172295.14+126488.37+90265.79+30469.87+14234.32+2500+5744.78</f>
        <v>441998.27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11666077.589999998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1327702.3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683554.45+100840.76</f>
        <v>784395.21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2112097.5099999998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f>1029326.04-53469</f>
        <v>975857.04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119526.48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1095383.52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29774.7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6019921.3300000001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6049696.0300000003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112195.74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112195.74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f>1860280.7</f>
        <v>1860280.7</v>
      </c>
      <c r="C195" s="189"/>
      <c r="D195" s="174"/>
      <c r="E195" s="175">
        <f t="shared" ref="E195:E203" si="10">SUM(B195:C195)-D195</f>
        <v>1860280.7</v>
      </c>
    </row>
    <row r="196" spans="1:8" ht="12.6" customHeight="1" x14ac:dyDescent="0.25">
      <c r="A196" s="173" t="s">
        <v>333</v>
      </c>
      <c r="B196" s="174">
        <v>1808999.17</v>
      </c>
      <c r="C196" s="189"/>
      <c r="D196" s="174"/>
      <c r="E196" s="175">
        <f t="shared" si="10"/>
        <v>1808999.17</v>
      </c>
    </row>
    <row r="197" spans="1:8" ht="12.6" customHeight="1" x14ac:dyDescent="0.25">
      <c r="A197" s="173" t="s">
        <v>334</v>
      </c>
      <c r="B197" s="174">
        <v>30083486.449999999</v>
      </c>
      <c r="C197" s="189"/>
      <c r="D197" s="174"/>
      <c r="E197" s="175">
        <f t="shared" si="10"/>
        <v>30083486.449999999</v>
      </c>
    </row>
    <row r="198" spans="1:8" ht="12.6" customHeight="1" x14ac:dyDescent="0.25">
      <c r="A198" s="173" t="s">
        <v>335</v>
      </c>
      <c r="B198" s="174">
        <v>8135387.6799999997</v>
      </c>
      <c r="C198" s="189">
        <v>71790</v>
      </c>
      <c r="D198" s="174"/>
      <c r="E198" s="175">
        <f t="shared" si="10"/>
        <v>8207177.6799999997</v>
      </c>
    </row>
    <row r="199" spans="1:8" ht="12.6" customHeight="1" x14ac:dyDescent="0.25">
      <c r="A199" s="173" t="s">
        <v>336</v>
      </c>
      <c r="B199" s="174">
        <v>13920345.609999999</v>
      </c>
      <c r="C199" s="189"/>
      <c r="D199" s="174">
        <v>10031.469999999999</v>
      </c>
      <c r="E199" s="175">
        <f t="shared" si="10"/>
        <v>13910314.139999999</v>
      </c>
    </row>
    <row r="200" spans="1:8" ht="12.6" customHeight="1" x14ac:dyDescent="0.25">
      <c r="A200" s="173" t="s">
        <v>337</v>
      </c>
      <c r="B200" s="174">
        <v>57856472.170000002</v>
      </c>
      <c r="C200" s="189">
        <v>5454790.3899999997</v>
      </c>
      <c r="D200" s="174"/>
      <c r="E200" s="175">
        <f t="shared" si="10"/>
        <v>63311262.560000002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f>712379.38</f>
        <v>712379.38</v>
      </c>
      <c r="C202" s="189">
        <v>59384.56</v>
      </c>
      <c r="D202" s="174"/>
      <c r="E202" s="175">
        <f t="shared" si="10"/>
        <v>771763.94</v>
      </c>
    </row>
    <row r="203" spans="1:8" ht="12.6" customHeight="1" x14ac:dyDescent="0.25">
      <c r="A203" s="173" t="s">
        <v>340</v>
      </c>
      <c r="B203" s="174">
        <v>329368.14</v>
      </c>
      <c r="C203" s="189">
        <f>11965+324791.71</f>
        <v>336756.71</v>
      </c>
      <c r="D203" s="174"/>
      <c r="E203" s="175">
        <f t="shared" si="10"/>
        <v>666124.85000000009</v>
      </c>
    </row>
    <row r="204" spans="1:8" ht="12.6" customHeight="1" x14ac:dyDescent="0.25">
      <c r="A204" s="173" t="s">
        <v>203</v>
      </c>
      <c r="B204" s="175">
        <f>SUM(B195:B203)</f>
        <v>114706719.3</v>
      </c>
      <c r="C204" s="191">
        <f>SUM(C195:C203)</f>
        <v>5922721.6599999992</v>
      </c>
      <c r="D204" s="175">
        <f>SUM(D195:D203)</f>
        <v>10031.469999999999</v>
      </c>
      <c r="E204" s="175">
        <f>SUM(E195:E203)</f>
        <v>120619409.48999999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798683.89</v>
      </c>
      <c r="C209" s="189">
        <v>53867.89</v>
      </c>
      <c r="D209" s="174"/>
      <c r="E209" s="175">
        <f t="shared" ref="E209:E216" si="11">SUM(B209:C209)-D209</f>
        <v>852551.78</v>
      </c>
      <c r="H209" s="258"/>
    </row>
    <row r="210" spans="1:8" ht="12.6" customHeight="1" x14ac:dyDescent="0.25">
      <c r="A210" s="173" t="s">
        <v>334</v>
      </c>
      <c r="B210" s="174">
        <v>11459951.43</v>
      </c>
      <c r="C210" s="189">
        <v>881793.16</v>
      </c>
      <c r="D210" s="174"/>
      <c r="E210" s="175">
        <f t="shared" si="11"/>
        <v>12341744.59</v>
      </c>
      <c r="H210" s="258"/>
    </row>
    <row r="211" spans="1:8" ht="12.6" customHeight="1" x14ac:dyDescent="0.25">
      <c r="A211" s="173" t="s">
        <v>335</v>
      </c>
      <c r="B211" s="174">
        <v>2034461.45</v>
      </c>
      <c r="C211" s="189">
        <v>388070.29</v>
      </c>
      <c r="D211" s="174"/>
      <c r="E211" s="175">
        <f t="shared" si="11"/>
        <v>2422531.7399999998</v>
      </c>
      <c r="H211" s="258"/>
    </row>
    <row r="212" spans="1:8" ht="12.6" customHeight="1" x14ac:dyDescent="0.25">
      <c r="A212" s="173" t="s">
        <v>336</v>
      </c>
      <c r="B212" s="174">
        <v>10147009.49</v>
      </c>
      <c r="C212" s="189">
        <v>277863.93</v>
      </c>
      <c r="D212" s="174"/>
      <c r="E212" s="175">
        <f t="shared" si="11"/>
        <v>10424873.42</v>
      </c>
      <c r="H212" s="258"/>
    </row>
    <row r="213" spans="1:8" ht="12.6" customHeight="1" x14ac:dyDescent="0.25">
      <c r="A213" s="173" t="s">
        <v>337</v>
      </c>
      <c r="B213" s="174">
        <v>43132737.369999997</v>
      </c>
      <c r="C213" s="189">
        <v>3533464.3</v>
      </c>
      <c r="D213" s="174"/>
      <c r="E213" s="175">
        <f t="shared" si="11"/>
        <v>46666201.669999994</v>
      </c>
      <c r="H213" s="258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>
        <v>470020.52</v>
      </c>
      <c r="C215" s="189">
        <v>21703.33</v>
      </c>
      <c r="D215" s="174"/>
      <c r="E215" s="175">
        <f t="shared" si="11"/>
        <v>491723.85000000003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68042864.149999991</v>
      </c>
      <c r="C217" s="191">
        <f>SUM(C208:C216)</f>
        <v>5156762.9000000004</v>
      </c>
      <c r="D217" s="175">
        <f>SUM(D208:D216)</f>
        <v>0</v>
      </c>
      <c r="E217" s="175">
        <f>SUM(E208:E216)</f>
        <v>73199627.049999982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31" t="s">
        <v>1255</v>
      </c>
      <c r="C220" s="331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3841042.36</v>
      </c>
      <c r="D221" s="172">
        <f>C221</f>
        <v>3841042.36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f>180089385.36+82588+226075-3699291.1-461674+132831025.24+25268.72</f>
        <v>309093377.22000003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80285852.28+54168.48+139547946.84+9933.41</f>
        <v>219897901.01000002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17635868.27-35649.18-3107972.97+32438852.98+7898.63</f>
        <v>46938997.730000004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5669140.24+15918602.43+20500431.01+48188207.27+750.48+8414.03-17548.71</f>
        <v>90267996.75000003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2772156.15+6425169.33+2844.08</f>
        <v>9200169.5600000005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675398442.26999998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7198018.9400000004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9493867.13+939.04</f>
        <v>9494806.1699999999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16692825.109999999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f>$C$366</f>
        <v>8251911.0999999996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8251911.0999999996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704184220.84000003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-1556581.6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110090418.33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83900157.61+6846874.21</f>
        <v>90747031.819999993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1347819.65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3274106.46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104358.62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22513089.640000012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1860280.7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1808999.17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30083486.449999999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8207177.6799999997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13910314.140000001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63311262.560000002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771763.94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27153.21+638971.64</f>
        <v>666124.85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120619409.48999999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73199627.049999997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47419782.439999998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38752556.799999997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38752556.799999997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108685428.88000001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1598404.87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4552316.99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2469259.82+14287.94+1726901.68</f>
        <v>4210449.4399999995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1505409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-66864.09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1007496.56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12807212.770000001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f>1007496.56+1712396.76</f>
        <v>2719893.3200000003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2719893.3200000003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1007496.56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1712396.7600000002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94165819.420000002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108685428.95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108685428.88000001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382566047.44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466403749.59+54291</f>
        <v>466458040.58999997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849024088.02999997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3841042.36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f>683650353.37-909068.13-7334850.71-7992.26</f>
        <v>675398442.26999998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16692825.109999999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909068.13+7334850.71+7992.26</f>
        <v>8251911.0999999996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704184220.84000003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144839867.18999994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f>3904923.07+5391.33</f>
        <v>3910314.4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3910314.4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148750181.58999994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f>44284961.02+2603116.41</f>
        <v>46888077.430000007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11666077.59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6228302.6699999999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23444650.48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833680.57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33097594.89+642.09+605915.84+1647636</f>
        <v>35351788.82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5717311.2400000002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2112097.5099999998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1095383.52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29774.7+6019921.33</f>
        <v>6049696.0300000003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112195.74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42831.89+807.89+82158.45+4721.28+10180.65+790752.45+232798.07-29774.7+251815.25+58410.79</f>
        <v>1444702.02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140943963.62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7806217.9699999392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2598087.4700000002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10404305.43999994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10404305.43999994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St. Clare Hospital   H-0     FYE 06/30/2018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5772</v>
      </c>
      <c r="C414" s="194">
        <f>E138</f>
        <v>5772</v>
      </c>
      <c r="D414" s="179"/>
    </row>
    <row r="415" spans="1:5" ht="12.6" customHeight="1" x14ac:dyDescent="0.25">
      <c r="A415" s="179" t="s">
        <v>464</v>
      </c>
      <c r="B415" s="179">
        <f>D111</f>
        <v>30254</v>
      </c>
      <c r="C415" s="179">
        <f>E139</f>
        <v>30254</v>
      </c>
      <c r="D415" s="194">
        <f>SUM(C59:H59)+N59</f>
        <v>30254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46888077.430000007</v>
      </c>
      <c r="C427" s="179">
        <f t="shared" ref="C427:C434" si="13">CE61</f>
        <v>46888077.430000015</v>
      </c>
      <c r="D427" s="179"/>
    </row>
    <row r="428" spans="1:7" ht="12.6" customHeight="1" x14ac:dyDescent="0.25">
      <c r="A428" s="179" t="s">
        <v>3</v>
      </c>
      <c r="B428" s="179">
        <f t="shared" si="12"/>
        <v>11666077.59</v>
      </c>
      <c r="C428" s="179">
        <f t="shared" si="13"/>
        <v>11666079</v>
      </c>
      <c r="D428" s="179">
        <f>D173</f>
        <v>11666077.589999998</v>
      </c>
    </row>
    <row r="429" spans="1:7" ht="12.6" customHeight="1" x14ac:dyDescent="0.25">
      <c r="A429" s="179" t="s">
        <v>236</v>
      </c>
      <c r="B429" s="179">
        <f t="shared" si="12"/>
        <v>6228302.6699999999</v>
      </c>
      <c r="C429" s="179">
        <f t="shared" si="13"/>
        <v>6228302.6699999999</v>
      </c>
      <c r="D429" s="179"/>
    </row>
    <row r="430" spans="1:7" ht="12.6" customHeight="1" x14ac:dyDescent="0.25">
      <c r="A430" s="179" t="s">
        <v>237</v>
      </c>
      <c r="B430" s="179">
        <f t="shared" si="12"/>
        <v>23444650.48</v>
      </c>
      <c r="C430" s="179">
        <f t="shared" si="13"/>
        <v>23444650.480000004</v>
      </c>
      <c r="D430" s="179"/>
    </row>
    <row r="431" spans="1:7" ht="12.6" customHeight="1" x14ac:dyDescent="0.25">
      <c r="A431" s="179" t="s">
        <v>444</v>
      </c>
      <c r="B431" s="179">
        <f t="shared" si="12"/>
        <v>833680.57</v>
      </c>
      <c r="C431" s="179">
        <f t="shared" si="13"/>
        <v>833680.57</v>
      </c>
      <c r="D431" s="179"/>
    </row>
    <row r="432" spans="1:7" ht="12.6" customHeight="1" x14ac:dyDescent="0.25">
      <c r="A432" s="179" t="s">
        <v>445</v>
      </c>
      <c r="B432" s="179">
        <f t="shared" si="12"/>
        <v>35351788.82</v>
      </c>
      <c r="C432" s="179">
        <f t="shared" si="13"/>
        <v>35351788.82155738</v>
      </c>
      <c r="D432" s="179"/>
    </row>
    <row r="433" spans="1:7" ht="12.6" customHeight="1" x14ac:dyDescent="0.25">
      <c r="A433" s="179" t="s">
        <v>6</v>
      </c>
      <c r="B433" s="179">
        <f t="shared" si="12"/>
        <v>5717311.2400000002</v>
      </c>
      <c r="C433" s="179">
        <f t="shared" si="13"/>
        <v>5717314</v>
      </c>
      <c r="D433" s="179">
        <f>C217</f>
        <v>5156762.9000000004</v>
      </c>
    </row>
    <row r="434" spans="1:7" ht="12.6" customHeight="1" x14ac:dyDescent="0.25">
      <c r="A434" s="179" t="s">
        <v>474</v>
      </c>
      <c r="B434" s="179">
        <f t="shared" si="12"/>
        <v>2112097.5099999998</v>
      </c>
      <c r="C434" s="179">
        <f t="shared" si="13"/>
        <v>2112097.5100000002</v>
      </c>
      <c r="D434" s="179">
        <f>D177</f>
        <v>2112097.5099999998</v>
      </c>
    </row>
    <row r="435" spans="1:7" ht="12.6" customHeight="1" x14ac:dyDescent="0.25">
      <c r="A435" s="179" t="s">
        <v>447</v>
      </c>
      <c r="B435" s="179">
        <f t="shared" si="12"/>
        <v>1095383.52</v>
      </c>
      <c r="C435" s="179"/>
      <c r="D435" s="179">
        <f>D181</f>
        <v>1095383.52</v>
      </c>
    </row>
    <row r="436" spans="1:7" ht="12.6" customHeight="1" x14ac:dyDescent="0.25">
      <c r="A436" s="179" t="s">
        <v>475</v>
      </c>
      <c r="B436" s="179">
        <f t="shared" si="12"/>
        <v>6049696.0300000003</v>
      </c>
      <c r="C436" s="179"/>
      <c r="D436" s="179">
        <f>D186</f>
        <v>6049696.0300000003</v>
      </c>
    </row>
    <row r="437" spans="1:7" ht="12.6" customHeight="1" x14ac:dyDescent="0.25">
      <c r="A437" s="194" t="s">
        <v>449</v>
      </c>
      <c r="B437" s="194">
        <f t="shared" si="12"/>
        <v>112195.74</v>
      </c>
      <c r="C437" s="194"/>
      <c r="D437" s="194">
        <f>D190</f>
        <v>112195.74</v>
      </c>
    </row>
    <row r="438" spans="1:7" ht="12.6" customHeight="1" x14ac:dyDescent="0.25">
      <c r="A438" s="194" t="s">
        <v>476</v>
      </c>
      <c r="B438" s="194">
        <f>C386+C387+C388</f>
        <v>7257275.290000001</v>
      </c>
      <c r="C438" s="194">
        <f>CD69</f>
        <v>7297657.1299999999</v>
      </c>
      <c r="D438" s="194">
        <f>D181+D186+D190</f>
        <v>7257275.290000001</v>
      </c>
    </row>
    <row r="439" spans="1:7" ht="12.6" customHeight="1" x14ac:dyDescent="0.25">
      <c r="A439" s="179" t="s">
        <v>451</v>
      </c>
      <c r="B439" s="194">
        <f>C389</f>
        <v>1444702.02</v>
      </c>
      <c r="C439" s="194">
        <f>SUM(C69:CC69)</f>
        <v>1404320.1800000002</v>
      </c>
      <c r="D439" s="179"/>
    </row>
    <row r="440" spans="1:7" ht="12.6" customHeight="1" x14ac:dyDescent="0.25">
      <c r="A440" s="179" t="s">
        <v>477</v>
      </c>
      <c r="B440" s="194">
        <f>B438+B439</f>
        <v>8701977.3100000005</v>
      </c>
      <c r="C440" s="194">
        <f>CE69</f>
        <v>8701977.3100000005</v>
      </c>
      <c r="D440" s="179"/>
    </row>
    <row r="441" spans="1:7" ht="12.6" customHeight="1" x14ac:dyDescent="0.25">
      <c r="A441" s="179" t="s">
        <v>478</v>
      </c>
      <c r="B441" s="179">
        <f>D390</f>
        <v>140943963.62</v>
      </c>
      <c r="C441" s="179">
        <f>SUM(C427:C437)+C440</f>
        <v>140943967.79155737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3841042.36</v>
      </c>
      <c r="C444" s="179">
        <f>C363</f>
        <v>3841042.36</v>
      </c>
      <c r="D444" s="179"/>
    </row>
    <row r="445" spans="1:7" ht="12.6" customHeight="1" x14ac:dyDescent="0.25">
      <c r="A445" s="179" t="s">
        <v>343</v>
      </c>
      <c r="B445" s="179">
        <f>D229</f>
        <v>675398442.26999998</v>
      </c>
      <c r="C445" s="179">
        <f>C364</f>
        <v>675398442.26999998</v>
      </c>
      <c r="D445" s="179"/>
    </row>
    <row r="446" spans="1:7" ht="12.6" customHeight="1" x14ac:dyDescent="0.25">
      <c r="A446" s="179" t="s">
        <v>351</v>
      </c>
      <c r="B446" s="179">
        <f>D236</f>
        <v>16692825.109999999</v>
      </c>
      <c r="C446" s="179">
        <f>C365</f>
        <v>16692825.109999999</v>
      </c>
      <c r="D446" s="179"/>
    </row>
    <row r="447" spans="1:7" ht="12.6" customHeight="1" x14ac:dyDescent="0.25">
      <c r="A447" s="179" t="s">
        <v>356</v>
      </c>
      <c r="B447" s="179">
        <f>D240</f>
        <v>8251911.0999999996</v>
      </c>
      <c r="C447" s="179">
        <f>C366</f>
        <v>8251911.0999999996</v>
      </c>
      <c r="D447" s="179"/>
    </row>
    <row r="448" spans="1:7" ht="12.6" customHeight="1" x14ac:dyDescent="0.25">
      <c r="A448" s="179" t="s">
        <v>358</v>
      </c>
      <c r="B448" s="179">
        <f>D242</f>
        <v>704184220.84000003</v>
      </c>
      <c r="C448" s="179">
        <f>D367</f>
        <v>704184220.84000003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7198018.9400000004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9494806.1699999999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3910314.4</v>
      </c>
      <c r="C458" s="194">
        <f>CE70</f>
        <v>3910314.3999999994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382566047.44</v>
      </c>
      <c r="C463" s="194">
        <f>CE73</f>
        <v>382566047.44000006</v>
      </c>
      <c r="D463" s="194">
        <f>E141+E147+E153</f>
        <v>382566047.44</v>
      </c>
    </row>
    <row r="464" spans="1:7" ht="12.6" customHeight="1" x14ac:dyDescent="0.25">
      <c r="A464" s="179" t="s">
        <v>246</v>
      </c>
      <c r="B464" s="194">
        <f>C360</f>
        <v>466458040.58999997</v>
      </c>
      <c r="C464" s="194">
        <f>CE74</f>
        <v>466458040.58999997</v>
      </c>
      <c r="D464" s="194">
        <f>E142+E148+E154</f>
        <v>466458040.58999991</v>
      </c>
    </row>
    <row r="465" spans="1:7" ht="12.6" customHeight="1" x14ac:dyDescent="0.25">
      <c r="A465" s="179" t="s">
        <v>247</v>
      </c>
      <c r="B465" s="194">
        <f>D361</f>
        <v>849024088.02999997</v>
      </c>
      <c r="C465" s="194">
        <f>CE75</f>
        <v>849024088.02999985</v>
      </c>
      <c r="D465" s="194">
        <f>D463+D464</f>
        <v>849024088.02999997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1860280.7</v>
      </c>
      <c r="C468" s="179">
        <f>E195</f>
        <v>1860280.7</v>
      </c>
      <c r="D468" s="179"/>
    </row>
    <row r="469" spans="1:7" ht="12.6" customHeight="1" x14ac:dyDescent="0.25">
      <c r="A469" s="179" t="s">
        <v>333</v>
      </c>
      <c r="B469" s="179">
        <f t="shared" si="14"/>
        <v>1808999.17</v>
      </c>
      <c r="C469" s="179">
        <f>E196</f>
        <v>1808999.17</v>
      </c>
      <c r="D469" s="179"/>
    </row>
    <row r="470" spans="1:7" ht="12.6" customHeight="1" x14ac:dyDescent="0.25">
      <c r="A470" s="179" t="s">
        <v>334</v>
      </c>
      <c r="B470" s="179">
        <f t="shared" si="14"/>
        <v>30083486.449999999</v>
      </c>
      <c r="C470" s="179">
        <f>E197</f>
        <v>30083486.449999999</v>
      </c>
      <c r="D470" s="179"/>
    </row>
    <row r="471" spans="1:7" ht="12.6" customHeight="1" x14ac:dyDescent="0.25">
      <c r="A471" s="179" t="s">
        <v>494</v>
      </c>
      <c r="B471" s="179">
        <f t="shared" si="14"/>
        <v>8207177.6799999997</v>
      </c>
      <c r="C471" s="179">
        <f>E198</f>
        <v>8207177.6799999997</v>
      </c>
      <c r="D471" s="179"/>
    </row>
    <row r="472" spans="1:7" ht="12.6" customHeight="1" x14ac:dyDescent="0.25">
      <c r="A472" s="179" t="s">
        <v>377</v>
      </c>
      <c r="B472" s="179">
        <f t="shared" si="14"/>
        <v>13910314.140000001</v>
      </c>
      <c r="C472" s="179">
        <f>E199</f>
        <v>13910314.139999999</v>
      </c>
      <c r="D472" s="179"/>
    </row>
    <row r="473" spans="1:7" ht="12.6" customHeight="1" x14ac:dyDescent="0.25">
      <c r="A473" s="179" t="s">
        <v>495</v>
      </c>
      <c r="B473" s="179">
        <f t="shared" si="14"/>
        <v>63311262.560000002</v>
      </c>
      <c r="C473" s="179">
        <f>SUM(E200:E201)</f>
        <v>63311262.560000002</v>
      </c>
      <c r="D473" s="179"/>
    </row>
    <row r="474" spans="1:7" ht="12.6" customHeight="1" x14ac:dyDescent="0.25">
      <c r="A474" s="179" t="s">
        <v>339</v>
      </c>
      <c r="B474" s="179">
        <f t="shared" si="14"/>
        <v>771763.94</v>
      </c>
      <c r="C474" s="179">
        <f>E202</f>
        <v>771763.94</v>
      </c>
      <c r="D474" s="179"/>
    </row>
    <row r="475" spans="1:7" ht="12.6" customHeight="1" x14ac:dyDescent="0.25">
      <c r="A475" s="179" t="s">
        <v>340</v>
      </c>
      <c r="B475" s="179">
        <f t="shared" si="14"/>
        <v>666124.85</v>
      </c>
      <c r="C475" s="179">
        <f>E203</f>
        <v>666124.85000000009</v>
      </c>
      <c r="D475" s="179"/>
    </row>
    <row r="476" spans="1:7" ht="12.6" customHeight="1" x14ac:dyDescent="0.25">
      <c r="A476" s="179" t="s">
        <v>203</v>
      </c>
      <c r="B476" s="179">
        <f>D275</f>
        <v>120619409.48999999</v>
      </c>
      <c r="C476" s="179">
        <f>E204</f>
        <v>120619409.48999999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73199627.049999997</v>
      </c>
      <c r="C478" s="179">
        <f>E217</f>
        <v>73199627.049999982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108685428.88000001</v>
      </c>
    </row>
    <row r="482" spans="1:12" ht="12.6" customHeight="1" x14ac:dyDescent="0.25">
      <c r="A482" s="180" t="s">
        <v>499</v>
      </c>
      <c r="C482" s="180">
        <f>D339</f>
        <v>108685428.95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C84</f>
        <v>St. Clare Hospital</v>
      </c>
      <c r="B493" s="260" t="s">
        <v>1266</v>
      </c>
      <c r="C493" s="260" t="str">
        <f>RIGHT(C82,4)</f>
        <v>2018</v>
      </c>
      <c r="D493" s="260" t="s">
        <v>1266</v>
      </c>
      <c r="E493" s="260" t="str">
        <f>RIGHT(C82,4)</f>
        <v>2018</v>
      </c>
      <c r="F493" s="260" t="s">
        <v>1266</v>
      </c>
      <c r="G493" s="260" t="str">
        <f>RIGHT(C82,4)</f>
        <v>2018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v>4545511.74</v>
      </c>
      <c r="C496" s="239">
        <f>C71</f>
        <v>5008182.2</v>
      </c>
      <c r="D496" s="239">
        <v>2777</v>
      </c>
      <c r="E496" s="180">
        <f>C59</f>
        <v>3193</v>
      </c>
      <c r="F496" s="262">
        <f t="shared" ref="F496:G511" si="15">IF(B496=0,"",IF(D496=0,"",B496/D496))</f>
        <v>1636.8425423118474</v>
      </c>
      <c r="G496" s="263">
        <f t="shared" si="15"/>
        <v>1568.4880050109616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v>0</v>
      </c>
      <c r="C497" s="239">
        <f>D71</f>
        <v>0</v>
      </c>
      <c r="D497" s="239"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v>14265270.5</v>
      </c>
      <c r="C498" s="239">
        <f>E71</f>
        <v>13911010.390000001</v>
      </c>
      <c r="D498" s="239">
        <v>27385</v>
      </c>
      <c r="E498" s="180">
        <f>E59</f>
        <v>27061</v>
      </c>
      <c r="F498" s="262">
        <f t="shared" si="15"/>
        <v>520.91548292861057</v>
      </c>
      <c r="G498" s="262">
        <f t="shared" si="15"/>
        <v>514.06120948967146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v>0</v>
      </c>
      <c r="C499" s="239">
        <f>F71</f>
        <v>0</v>
      </c>
      <c r="D499" s="239"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v>0</v>
      </c>
      <c r="C500" s="239">
        <f>G71</f>
        <v>0</v>
      </c>
      <c r="D500" s="239"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v>0</v>
      </c>
      <c r="C501" s="239">
        <f>H71</f>
        <v>0</v>
      </c>
      <c r="D501" s="239"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v>0</v>
      </c>
      <c r="C502" s="239">
        <f>I71</f>
        <v>0</v>
      </c>
      <c r="D502" s="239"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v>0</v>
      </c>
      <c r="C503" s="239">
        <f>J71</f>
        <v>0</v>
      </c>
      <c r="D503" s="239">
        <v>0</v>
      </c>
      <c r="E503" s="180">
        <f>J59</f>
        <v>0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v>0</v>
      </c>
      <c r="C504" s="239">
        <f>K71</f>
        <v>0</v>
      </c>
      <c r="D504" s="239"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v>0</v>
      </c>
      <c r="C505" s="239">
        <f>L71</f>
        <v>0</v>
      </c>
      <c r="D505" s="239"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v>0</v>
      </c>
      <c r="C506" s="239">
        <f>M71</f>
        <v>0</v>
      </c>
      <c r="D506" s="239"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v>151422.55000000002</v>
      </c>
      <c r="C507" s="239">
        <f>N71</f>
        <v>1465.8899999999999</v>
      </c>
      <c r="D507" s="239"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v>0</v>
      </c>
      <c r="C508" s="239">
        <f>O71</f>
        <v>0</v>
      </c>
      <c r="D508" s="239">
        <v>0</v>
      </c>
      <c r="E508" s="180">
        <f>O59</f>
        <v>0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v>23583090.483167794</v>
      </c>
      <c r="C509" s="239">
        <f>P71</f>
        <v>23844921.889092878</v>
      </c>
      <c r="D509" s="239">
        <v>466849</v>
      </c>
      <c r="E509" s="180">
        <f>P59</f>
        <v>391182</v>
      </c>
      <c r="F509" s="262">
        <f t="shared" si="15"/>
        <v>50.515456781888346</v>
      </c>
      <c r="G509" s="262">
        <f t="shared" si="15"/>
        <v>60.95608154028784</v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v>2544242.7100000004</v>
      </c>
      <c r="C510" s="239">
        <f>Q71</f>
        <v>2389355.9899999998</v>
      </c>
      <c r="D510" s="239">
        <v>1059375</v>
      </c>
      <c r="E510" s="180">
        <f>Q59</f>
        <v>12433</v>
      </c>
      <c r="F510" s="262">
        <f t="shared" si="15"/>
        <v>2.4016450359882011</v>
      </c>
      <c r="G510" s="262">
        <f t="shared" si="15"/>
        <v>192.17855626156197</v>
      </c>
      <c r="H510" s="264">
        <f t="shared" si="16"/>
        <v>79.019550508839686</v>
      </c>
      <c r="I510" s="266" t="s">
        <v>1277</v>
      </c>
      <c r="K510" s="260"/>
      <c r="L510" s="260"/>
    </row>
    <row r="511" spans="1:12" ht="12.6" customHeight="1" x14ac:dyDescent="0.25">
      <c r="A511" s="180" t="s">
        <v>527</v>
      </c>
      <c r="B511" s="239">
        <v>0</v>
      </c>
      <c r="C511" s="239">
        <f>R71</f>
        <v>0</v>
      </c>
      <c r="D511" s="239">
        <v>0</v>
      </c>
      <c r="E511" s="180">
        <f>R59</f>
        <v>0</v>
      </c>
      <c r="F511" s="262" t="str">
        <f t="shared" si="15"/>
        <v/>
      </c>
      <c r="G511" s="262" t="str">
        <f t="shared" si="15"/>
        <v/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v>1175555.5143583999</v>
      </c>
      <c r="C512" s="239">
        <f>S71</f>
        <v>1313417.9908367998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v>388425.45</v>
      </c>
      <c r="C513" s="239">
        <f>T71</f>
        <v>424777.58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v>4539160.8100000005</v>
      </c>
      <c r="C514" s="239">
        <f>U71</f>
        <v>4616572.5</v>
      </c>
      <c r="D514" s="239">
        <v>562263</v>
      </c>
      <c r="E514" s="180">
        <f>U59</f>
        <v>513694</v>
      </c>
      <c r="F514" s="262">
        <f t="shared" si="17"/>
        <v>8.0730206504785134</v>
      </c>
      <c r="G514" s="262">
        <f t="shared" si="17"/>
        <v>8.9870088029060096</v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v>0</v>
      </c>
      <c r="C515" s="239">
        <f>V71</f>
        <v>0</v>
      </c>
      <c r="D515" s="239"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v>0</v>
      </c>
      <c r="C516" s="239">
        <f>W71</f>
        <v>0</v>
      </c>
      <c r="D516" s="239"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v>910803.59</v>
      </c>
      <c r="C517" s="239">
        <f>X71</f>
        <v>813673.24000000011</v>
      </c>
      <c r="D517" s="239">
        <v>51684</v>
      </c>
      <c r="E517" s="180">
        <f>X59</f>
        <v>14883</v>
      </c>
      <c r="F517" s="262">
        <f t="shared" si="17"/>
        <v>17.622544501199599</v>
      </c>
      <c r="G517" s="262">
        <f t="shared" si="17"/>
        <v>54.671318954511868</v>
      </c>
      <c r="H517" s="264">
        <f t="shared" si="16"/>
        <v>2.1023510226227713</v>
      </c>
      <c r="I517" s="266" t="s">
        <v>1278</v>
      </c>
      <c r="K517" s="260"/>
      <c r="L517" s="260"/>
    </row>
    <row r="518" spans="1:12" ht="12.6" customHeight="1" x14ac:dyDescent="0.25">
      <c r="A518" s="180" t="s">
        <v>534</v>
      </c>
      <c r="B518" s="239">
        <v>4985942.24</v>
      </c>
      <c r="C518" s="239">
        <f>Y71</f>
        <v>5423049.5800000001</v>
      </c>
      <c r="D518" s="239">
        <v>242610</v>
      </c>
      <c r="E518" s="180">
        <f>Y59</f>
        <v>115612</v>
      </c>
      <c r="F518" s="262">
        <f t="shared" si="17"/>
        <v>20.5512643337043</v>
      </c>
      <c r="G518" s="262">
        <f t="shared" si="17"/>
        <v>46.907324326194512</v>
      </c>
      <c r="H518" s="264">
        <f t="shared" si="16"/>
        <v>1.2824544302739556</v>
      </c>
      <c r="I518" s="266" t="s">
        <v>1278</v>
      </c>
      <c r="K518" s="260"/>
      <c r="L518" s="260"/>
    </row>
    <row r="519" spans="1:12" ht="12.6" customHeight="1" x14ac:dyDescent="0.25">
      <c r="A519" s="180" t="s">
        <v>535</v>
      </c>
      <c r="B519" s="239">
        <v>0</v>
      </c>
      <c r="C519" s="239">
        <f>Z71</f>
        <v>0</v>
      </c>
      <c r="D519" s="239"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v>631668.57999999984</v>
      </c>
      <c r="C520" s="239">
        <f>AA71</f>
        <v>622163.69999999995</v>
      </c>
      <c r="D520" s="239">
        <v>10598</v>
      </c>
      <c r="E520" s="180">
        <f>AA59</f>
        <v>933</v>
      </c>
      <c r="F520" s="262">
        <f t="shared" si="17"/>
        <v>59.602621249292305</v>
      </c>
      <c r="G520" s="262">
        <f t="shared" si="17"/>
        <v>666.84212218649509</v>
      </c>
      <c r="H520" s="264">
        <f t="shared" si="16"/>
        <v>10.188134149291511</v>
      </c>
      <c r="I520" s="266" t="s">
        <v>1278</v>
      </c>
      <c r="K520" s="260"/>
      <c r="L520" s="260"/>
    </row>
    <row r="521" spans="1:12" ht="12.6" customHeight="1" x14ac:dyDescent="0.25">
      <c r="A521" s="180" t="s">
        <v>537</v>
      </c>
      <c r="B521" s="239">
        <v>10451191.379999999</v>
      </c>
      <c r="C521" s="239">
        <f>AB71</f>
        <v>9899520.3999999985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v>1619070.4700000002</v>
      </c>
      <c r="C522" s="239">
        <f>AC71</f>
        <v>1725242.03</v>
      </c>
      <c r="D522" s="239">
        <v>74005</v>
      </c>
      <c r="E522" s="180">
        <f>AC59</f>
        <v>56948</v>
      </c>
      <c r="F522" s="262">
        <f t="shared" si="17"/>
        <v>21.877852442402542</v>
      </c>
      <c r="G522" s="262">
        <f t="shared" si="17"/>
        <v>30.295041616913675</v>
      </c>
      <c r="H522" s="264">
        <f t="shared" si="16"/>
        <v>0.38473562232266301</v>
      </c>
      <c r="I522" s="266" t="s">
        <v>1278</v>
      </c>
      <c r="K522" s="260"/>
      <c r="L522" s="260"/>
    </row>
    <row r="523" spans="1:12" ht="12.6" customHeight="1" x14ac:dyDescent="0.25">
      <c r="A523" s="180" t="s">
        <v>539</v>
      </c>
      <c r="B523" s="239">
        <v>0</v>
      </c>
      <c r="C523" s="239">
        <f>AD71</f>
        <v>0</v>
      </c>
      <c r="D523" s="239"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v>1988367.59</v>
      </c>
      <c r="C524" s="239">
        <f>AE71</f>
        <v>1916276.1400000001</v>
      </c>
      <c r="D524" s="239">
        <v>50631</v>
      </c>
      <c r="E524" s="180">
        <f>AE59</f>
        <v>43888</v>
      </c>
      <c r="F524" s="262">
        <f t="shared" si="17"/>
        <v>39.271742410776007</v>
      </c>
      <c r="G524" s="262">
        <f t="shared" si="17"/>
        <v>43.662872311337956</v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v>0</v>
      </c>
      <c r="C525" s="239">
        <f>AF71</f>
        <v>0</v>
      </c>
      <c r="D525" s="239"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v>11665838.810000002</v>
      </c>
      <c r="C526" s="239">
        <f>AG71</f>
        <v>12312786.920000002</v>
      </c>
      <c r="D526" s="239">
        <v>46388</v>
      </c>
      <c r="E526" s="180">
        <f>AG59</f>
        <v>39571</v>
      </c>
      <c r="F526" s="262">
        <f t="shared" si="17"/>
        <v>251.48397883073213</v>
      </c>
      <c r="G526" s="262">
        <f t="shared" si="17"/>
        <v>311.15683000176904</v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v>0</v>
      </c>
      <c r="C527" s="239">
        <f>AH71</f>
        <v>0</v>
      </c>
      <c r="D527" s="239"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v>0</v>
      </c>
      <c r="C528" s="239">
        <f>AI71</f>
        <v>0</v>
      </c>
      <c r="D528" s="239"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v>1210748.28</v>
      </c>
      <c r="C529" s="239">
        <f>AJ71</f>
        <v>1326517.0900000001</v>
      </c>
      <c r="D529" s="239">
        <v>7439</v>
      </c>
      <c r="E529" s="180">
        <f>AJ59</f>
        <v>6818</v>
      </c>
      <c r="F529" s="262">
        <f t="shared" si="18"/>
        <v>162.75685979298294</v>
      </c>
      <c r="G529" s="262">
        <f t="shared" si="18"/>
        <v>194.56102816075096</v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v>347885.94</v>
      </c>
      <c r="C530" s="239">
        <f>AK71</f>
        <v>369748.05999999994</v>
      </c>
      <c r="D530" s="239">
        <v>7898</v>
      </c>
      <c r="E530" s="180">
        <f>AK59</f>
        <v>7984</v>
      </c>
      <c r="F530" s="262">
        <f t="shared" si="18"/>
        <v>44.047346163585715</v>
      </c>
      <c r="G530" s="262">
        <f t="shared" si="18"/>
        <v>46.311129759519034</v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v>86773.699999999983</v>
      </c>
      <c r="C531" s="239">
        <f>AL71</f>
        <v>95430.34</v>
      </c>
      <c r="D531" s="239">
        <v>1309</v>
      </c>
      <c r="E531" s="180">
        <f>AL59</f>
        <v>1744</v>
      </c>
      <c r="F531" s="262">
        <f t="shared" si="18"/>
        <v>66.290068754774623</v>
      </c>
      <c r="G531" s="262">
        <f t="shared" si="18"/>
        <v>54.719231651376148</v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v>0</v>
      </c>
      <c r="C532" s="239">
        <f>AM71</f>
        <v>0</v>
      </c>
      <c r="D532" s="239"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v>0</v>
      </c>
      <c r="C533" s="239">
        <f>AN71</f>
        <v>0</v>
      </c>
      <c r="D533" s="239"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v>0</v>
      </c>
      <c r="C534" s="239">
        <f>AO71</f>
        <v>0</v>
      </c>
      <c r="D534" s="239"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v>0</v>
      </c>
      <c r="C535" s="239">
        <f>AP71</f>
        <v>0</v>
      </c>
      <c r="D535" s="239"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v>0</v>
      </c>
      <c r="C536" s="239">
        <f>AQ71</f>
        <v>0</v>
      </c>
      <c r="D536" s="239"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v>0</v>
      </c>
      <c r="C537" s="239">
        <f>AR71</f>
        <v>0</v>
      </c>
      <c r="D537" s="239"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v>0</v>
      </c>
      <c r="C538" s="239">
        <f>AS71</f>
        <v>0</v>
      </c>
      <c r="D538" s="239"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v>0</v>
      </c>
      <c r="C539" s="239">
        <f>AT71</f>
        <v>0</v>
      </c>
      <c r="D539" s="239"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v>0</v>
      </c>
      <c r="C540" s="239">
        <f>AU71</f>
        <v>0</v>
      </c>
      <c r="D540" s="239"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v>2126266.7232000004</v>
      </c>
      <c r="C541" s="239">
        <f>AV71</f>
        <v>2710096.6676000003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v>94075.936000000016</v>
      </c>
      <c r="C543" s="239">
        <f>AX71</f>
        <v>494.18959999999998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v>0</v>
      </c>
      <c r="C544" s="239">
        <f>AY71</f>
        <v>0</v>
      </c>
      <c r="D544" s="239">
        <v>156895</v>
      </c>
      <c r="E544" s="180">
        <f>AY59</f>
        <v>153367</v>
      </c>
      <c r="F544" s="262" t="str">
        <f t="shared" ref="F544:G550" si="19">IF(B544=0,"",IF(D544=0,"",B544/D544))</f>
        <v/>
      </c>
      <c r="G544" s="262" t="str">
        <f t="shared" si="19"/>
        <v/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v>2546771.5000000005</v>
      </c>
      <c r="C545" s="239">
        <f>AZ71</f>
        <v>2652128.2600000002</v>
      </c>
      <c r="D545" s="239">
        <v>363186</v>
      </c>
      <c r="E545" s="180">
        <f>AZ59</f>
        <v>291867</v>
      </c>
      <c r="F545" s="262">
        <f t="shared" si="19"/>
        <v>7.0123063664348306</v>
      </c>
      <c r="G545" s="262">
        <f t="shared" si="19"/>
        <v>9.0867698643560253</v>
      </c>
      <c r="H545" s="264">
        <f t="shared" si="16"/>
        <v>0.29583184041285482</v>
      </c>
      <c r="I545" s="266" t="s">
        <v>1279</v>
      </c>
      <c r="K545" s="260"/>
      <c r="L545" s="260"/>
    </row>
    <row r="546" spans="1:13" ht="12.6" customHeight="1" x14ac:dyDescent="0.25">
      <c r="A546" s="180" t="s">
        <v>560</v>
      </c>
      <c r="B546" s="239">
        <v>-3527.159999999998</v>
      </c>
      <c r="C546" s="239">
        <f>BA71</f>
        <v>44964.480000000003</v>
      </c>
      <c r="D546" s="239"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v>169781.33273062244</v>
      </c>
      <c r="C548" s="239">
        <f>BC71</f>
        <v>148686.85834522254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v>0</v>
      </c>
      <c r="C549" s="239">
        <f>BD71</f>
        <v>0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v>5094522.2628000006</v>
      </c>
      <c r="C550" s="239">
        <f>BE71</f>
        <v>5247742.9247999992</v>
      </c>
      <c r="D550" s="239">
        <v>167912</v>
      </c>
      <c r="E550" s="180">
        <f>BE59</f>
        <v>170836</v>
      </c>
      <c r="F550" s="262">
        <f t="shared" si="19"/>
        <v>30.340429884701514</v>
      </c>
      <c r="G550" s="262">
        <f t="shared" si="19"/>
        <v>30.718015668828581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v>1595150.25</v>
      </c>
      <c r="C551" s="239">
        <f>BF71</f>
        <v>1685082.5999999999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v>229196.432</v>
      </c>
      <c r="C552" s="239">
        <f>BG71</f>
        <v>23884.0736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v>611632.77120000008</v>
      </c>
      <c r="C553" s="239">
        <f>BH71</f>
        <v>46145.522400000002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v>8434.9199999999983</v>
      </c>
      <c r="C554" s="239">
        <f>BI71</f>
        <v>17962.349999999991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v>336308.81519999995</v>
      </c>
      <c r="C555" s="239">
        <f>BJ71</f>
        <v>419027.14051848004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v>1456577.4555350796</v>
      </c>
      <c r="C556" s="239">
        <f>BK71</f>
        <v>1667332.22141136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v>1852906.7627999999</v>
      </c>
      <c r="C557" s="239">
        <f>BL71</f>
        <v>2028521.8890211196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v>5769613.4798055999</v>
      </c>
      <c r="C559" s="239">
        <f>BN71</f>
        <v>8048846.28567624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v>189903.95999999996</v>
      </c>
      <c r="C560" s="239">
        <f>BO71</f>
        <v>230762.26879999999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v>1221172.7096000002</v>
      </c>
      <c r="C561" s="239">
        <f>BP71</f>
        <v>302509.9792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v>427155.1936</v>
      </c>
      <c r="C563" s="239">
        <f>BR71</f>
        <v>930606.24400000006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v>61247.204000000005</v>
      </c>
      <c r="C564" s="239">
        <f>BS71</f>
        <v>11.276800000000001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v>96275.326399999991</v>
      </c>
      <c r="C565" s="239">
        <f>BT71</f>
        <v>16712.434400000002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v>22916.690399999999</v>
      </c>
      <c r="C566" s="239">
        <f>BU71</f>
        <v>27108.256800000003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v>2063726.43024688</v>
      </c>
      <c r="C567" s="239">
        <f>BV71</f>
        <v>2400090.1621252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v>309367.37598975998</v>
      </c>
      <c r="C568" s="239">
        <f>BW71</f>
        <v>281269.56190400006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v>738409.90076544008</v>
      </c>
      <c r="C569" s="239">
        <f>BX71</f>
        <v>1159415.1416785598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v>1473680.7412</v>
      </c>
      <c r="C570" s="239">
        <f>BY71</f>
        <v>1692133.0616000001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v>683008.44800000009</v>
      </c>
      <c r="C572" s="239">
        <f>CA71</f>
        <v>683137.97800000012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v>28100.685600000001</v>
      </c>
      <c r="C573" s="239">
        <f>CB71</f>
        <v>33499.209600000002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v>12737688.880400002</v>
      </c>
      <c r="C574" s="239">
        <f>CC71</f>
        <v>11949569.993747521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v>7377471</v>
      </c>
      <c r="C575" s="239">
        <f>CD71</f>
        <v>6571800.4299999997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143029</v>
      </c>
      <c r="E612" s="180">
        <f>SUM(C624:D647)+SUM(C668:D713)</f>
        <v>114424082.11730167</v>
      </c>
      <c r="F612" s="180">
        <f>CE64-(AX64+BD64+BE64+BG64+BJ64+BN64+BP64+BQ64+CB64+CC64+CD64)</f>
        <v>23348023.610000003</v>
      </c>
      <c r="G612" s="180">
        <f>CE77-(AX77+AY77+BD77+BE77+BG77+BJ77+BN77+BP77+BQ77+CB77+CC77+CD77)</f>
        <v>153367.49</v>
      </c>
      <c r="H612" s="197">
        <f>CE60-(AX60+AY60+AZ60+BD60+BE60+BG60+BJ60+BN60+BO60+BP60+BQ60+BR60+CB60+CC60+CD60)</f>
        <v>528.54</v>
      </c>
      <c r="I612" s="180">
        <f>CE78-(AX78+AY78+AZ78+BD78+BE78+BF78+BG78+BJ78+BN78+BO78+BP78+BQ78+BR78+CB78+CC78+CD78)</f>
        <v>46634.460000000014</v>
      </c>
      <c r="J612" s="180">
        <f>CE79-(AX79+AY79+AZ79+BA79+BD79+BE79+BF79+BG79+BJ79+BN79+BO79+BP79+BQ79+BR79+CB79+CC79+CD79)</f>
        <v>706675.37999999989</v>
      </c>
      <c r="K612" s="180">
        <f>CE75-(AW75+AX75+AY75+AZ75+BA75+BB75+BC75+BD75+BE75+BF75+BG75+BH75+BI75+BJ75+BK75+BL75+BM75+BN75+BO75+BP75+BQ75+BR75+BS75+BT75+BU75+BV75+BW75+BX75+CB75+CC75+CD75)</f>
        <v>849024088.02999985</v>
      </c>
      <c r="L612" s="197">
        <f>CE80-(AW80+AX80+AY80+AZ80+BA80+BB80+BC80+BD80+BE80+BF80+BG80+BH80+BI80+BJ80+BK80+BL80+BM80+BN80+BO80+BP80+BQ80+BR80+BS80+BT80+BU80+BV80+BW80+BX80+BY80+BZ80+CA80+CB80+CC80+CD80)</f>
        <v>213.6415673076923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5247742.9247999992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6571800.4299999997</v>
      </c>
      <c r="D615" s="265">
        <f>SUM(C614:C615)</f>
        <v>11819543.354799999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494.18959999999998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419027.14051848004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23884.0736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8048846.28567624</v>
      </c>
      <c r="D619" s="180">
        <f>(D615/D612)*BN76</f>
        <v>1831740.4023134944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11949569.993747521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302509.9792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33499.209600000002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22609571.274255741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930606.24400000006</v>
      </c>
      <c r="D626" s="180">
        <f>(D615/D612)*BR76</f>
        <v>104866.84880158008</v>
      </c>
      <c r="E626" s="180">
        <f>(E623/E612)*SUM(C626:D626)</f>
        <v>204603.80595643309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230762.26879999999</v>
      </c>
      <c r="D627" s="180">
        <f>(D615/D612)*BO76</f>
        <v>0</v>
      </c>
      <c r="E627" s="180">
        <f>(E623/E612)*SUM(C627:D627)</f>
        <v>45597.359116186009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2652128.2600000002</v>
      </c>
      <c r="D628" s="180">
        <f>(D615/D612)*AZ76</f>
        <v>358398.36347711022</v>
      </c>
      <c r="E628" s="180">
        <f>(E623/E612)*SUM(C628:D628)</f>
        <v>594863.55500559509</v>
      </c>
      <c r="F628" s="180">
        <f>(F624/F612)*AZ64</f>
        <v>0</v>
      </c>
      <c r="G628" s="180">
        <f>(G625/G612)*AZ77</f>
        <v>0</v>
      </c>
      <c r="H628" s="180">
        <f>SUM(C626:G628)</f>
        <v>5121826.7051569046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1685082.5999999999</v>
      </c>
      <c r="D629" s="180">
        <f>(D615/D612)*BF76</f>
        <v>107924.43225757573</v>
      </c>
      <c r="E629" s="180">
        <f>(E623/E612)*SUM(C629:D629)</f>
        <v>354288.35906685097</v>
      </c>
      <c r="F629" s="180">
        <f>(F624/F612)*BF64</f>
        <v>0</v>
      </c>
      <c r="G629" s="180">
        <f>(G625/G612)*BF77</f>
        <v>0</v>
      </c>
      <c r="H629" s="180">
        <f>(H628/H612)*BF60</f>
        <v>217261.42719494799</v>
      </c>
      <c r="I629" s="180">
        <f>SUM(C629:H629)</f>
        <v>2364556.8185193744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44964.480000000003</v>
      </c>
      <c r="D630" s="180">
        <f>(D615/D612)*BA76</f>
        <v>37765.287551081245</v>
      </c>
      <c r="E630" s="180">
        <f>(E623/E612)*SUM(C630:D630)</f>
        <v>16346.948486169696</v>
      </c>
      <c r="F630" s="180">
        <f>(F624/F612)*BA64</f>
        <v>0</v>
      </c>
      <c r="G630" s="180">
        <f>(G625/G612)*BA77</f>
        <v>0</v>
      </c>
      <c r="H630" s="180">
        <f>(H628/H612)*BA60</f>
        <v>5620.5007927328197</v>
      </c>
      <c r="I630" s="180">
        <f>(I629/I612)*BA78</f>
        <v>9483.0450462335029</v>
      </c>
      <c r="J630" s="180">
        <f>SUM(C630:I630)</f>
        <v>114180.26187621728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148686.85834522254</v>
      </c>
      <c r="D633" s="180">
        <f>(D615/D612)*BC76</f>
        <v>0</v>
      </c>
      <c r="E633" s="180">
        <f>(E623/E612)*SUM(C633:D633)</f>
        <v>29379.708004606822</v>
      </c>
      <c r="F633" s="180">
        <f>(F624/F612)*BC64</f>
        <v>0</v>
      </c>
      <c r="G633" s="180">
        <f>(G625/G612)*BC77</f>
        <v>0</v>
      </c>
      <c r="H633" s="180">
        <f>(H628/H612)*BC60</f>
        <v>5329.7852344880193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17962.349999999991</v>
      </c>
      <c r="D634" s="180">
        <f>(D615/D612)*BI76</f>
        <v>53714.303956680109</v>
      </c>
      <c r="E634" s="180">
        <f>(E623/E612)*SUM(C634:D634)</f>
        <v>14162.913840745428</v>
      </c>
      <c r="F634" s="180">
        <f>(F624/F612)*BI64</f>
        <v>0</v>
      </c>
      <c r="G634" s="180">
        <f>(G625/G612)*BI77</f>
        <v>0</v>
      </c>
      <c r="H634" s="180">
        <f>(H628/H612)*BI60</f>
        <v>4845.2593040800175</v>
      </c>
      <c r="I634" s="180">
        <f>(I629/I612)*BI78</f>
        <v>13487.919650003889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1667332.22141136</v>
      </c>
      <c r="D635" s="180">
        <f>(D615/D612)*BK76</f>
        <v>0</v>
      </c>
      <c r="E635" s="180">
        <f>(E623/E612)*SUM(C635:D635)</f>
        <v>329455.70548005437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46145.522400000002</v>
      </c>
      <c r="D636" s="180">
        <f>(D615/D612)*BH76</f>
        <v>0</v>
      </c>
      <c r="E636" s="180">
        <f>(E623/E612)*SUM(C636:D636)</f>
        <v>9118.102224503722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2028521.8890211196</v>
      </c>
      <c r="D637" s="180">
        <f>(D615/D612)*BL76</f>
        <v>0</v>
      </c>
      <c r="E637" s="180">
        <f>(E623/E612)*SUM(C637:D637)</f>
        <v>400824.80350765219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11.276800000000001</v>
      </c>
      <c r="D639" s="180">
        <f>(D615/D612)*BS76</f>
        <v>0</v>
      </c>
      <c r="E639" s="180">
        <f>(E623/E612)*SUM(C639:D639)</f>
        <v>2.2282338527666896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16712.434400000002</v>
      </c>
      <c r="D640" s="180">
        <f>(D615/D612)*BT76</f>
        <v>0</v>
      </c>
      <c r="E640" s="180">
        <f>(E623/E612)*SUM(C640:D640)</f>
        <v>3302.285408291586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27108.256800000003</v>
      </c>
      <c r="D641" s="180">
        <f>(D615/D612)*BU76</f>
        <v>0</v>
      </c>
      <c r="E641" s="180">
        <f>(E623/E612)*SUM(C641:D641)</f>
        <v>5356.4429174280658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2400090.1621252</v>
      </c>
      <c r="D642" s="180">
        <f>(D615/D612)*BV76</f>
        <v>25534.953727098698</v>
      </c>
      <c r="E642" s="180">
        <f>(E623/E612)*SUM(C642:D642)</f>
        <v>479290.22393437987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6411.9494951556935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281269.56190400006</v>
      </c>
      <c r="D643" s="180">
        <f>(D615/D612)*BW76</f>
        <v>0</v>
      </c>
      <c r="E643" s="180">
        <f>(E623/E612)*SUM(C643:D643)</f>
        <v>55577.323317550094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1159415.1416785598</v>
      </c>
      <c r="D644" s="180">
        <f>(D615/D612)*BX76</f>
        <v>0</v>
      </c>
      <c r="E644" s="180">
        <f>(E623/E612)*SUM(C644:D644)</f>
        <v>229094.07527831072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9458143.6584003437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1692133.0616000001</v>
      </c>
      <c r="D645" s="180">
        <f>(D615/D612)*BY76</f>
        <v>102057.17751769221</v>
      </c>
      <c r="E645" s="180">
        <f>(E623/E612)*SUM(C645:D645)</f>
        <v>354522.15425525</v>
      </c>
      <c r="F645" s="180">
        <f>(F624/F612)*BY64</f>
        <v>0</v>
      </c>
      <c r="G645" s="180">
        <f>(G625/G612)*BY77</f>
        <v>0</v>
      </c>
      <c r="H645" s="180">
        <f>(H628/H612)*BY60</f>
        <v>127333.41451122287</v>
      </c>
      <c r="I645" s="180">
        <f>(I629/I612)*BY78</f>
        <v>25627.047335007384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683137.97800000012</v>
      </c>
      <c r="D647" s="180">
        <f>(D615/D612)*CA76</f>
        <v>0</v>
      </c>
      <c r="E647" s="180">
        <f>(E623/E612)*SUM(C647:D647)</f>
        <v>134984.31901693621</v>
      </c>
      <c r="F647" s="180">
        <f>(F624/F612)*CA64</f>
        <v>0</v>
      </c>
      <c r="G647" s="180">
        <f>(G625/G612)*CA77</f>
        <v>0</v>
      </c>
      <c r="H647" s="180">
        <f>(H628/H612)*CA60</f>
        <v>24807.727636889689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3144602.8798729982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48309444.794027708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5008182.2</v>
      </c>
      <c r="D668" s="180">
        <f>(D615/D612)*C76</f>
        <v>355423.41741181712</v>
      </c>
      <c r="E668" s="180">
        <f>(E623/E612)*SUM(C668:D668)</f>
        <v>1059819.0629971793</v>
      </c>
      <c r="F668" s="180">
        <f>(F624/F612)*C64</f>
        <v>0</v>
      </c>
      <c r="G668" s="180">
        <f>(G625/G612)*C77</f>
        <v>0</v>
      </c>
      <c r="H668" s="180">
        <f>(H628/H612)*C60</f>
        <v>253794.68234771132</v>
      </c>
      <c r="I668" s="180">
        <f>(I629/I612)*C78</f>
        <v>89248.526791794953</v>
      </c>
      <c r="J668" s="180">
        <f>(J630/J612)*C79</f>
        <v>6374.7443739726568</v>
      </c>
      <c r="K668" s="180">
        <f>(K644/K612)*C75</f>
        <v>179432.22648144994</v>
      </c>
      <c r="L668" s="180">
        <f>(L647/L612)*C80</f>
        <v>304841.48186123796</v>
      </c>
      <c r="M668" s="180">
        <f t="shared" ref="M668:M713" si="20">ROUND(SUM(D668:L668),0)</f>
        <v>2248934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13911010.390000001</v>
      </c>
      <c r="D670" s="180">
        <f>(D615/D612)*E76</f>
        <v>2874045.811245196</v>
      </c>
      <c r="E670" s="180">
        <f>(E623/E612)*SUM(C670:D670)</f>
        <v>3316635.0780545897</v>
      </c>
      <c r="F670" s="180">
        <f>(F624/F612)*E64</f>
        <v>0</v>
      </c>
      <c r="G670" s="180">
        <f>(G625/G612)*E77</f>
        <v>0</v>
      </c>
      <c r="H670" s="180">
        <f>(H628/H612)*E60</f>
        <v>1179723.7353574026</v>
      </c>
      <c r="I670" s="180">
        <f>(I629/I612)*E78</f>
        <v>721686.70385766949</v>
      </c>
      <c r="J670" s="180">
        <f>(J630/J612)*E79</f>
        <v>13053.346146072068</v>
      </c>
      <c r="K670" s="180">
        <f>(K644/K612)*E75</f>
        <v>774950.88669070671</v>
      </c>
      <c r="L670" s="180">
        <f>(L647/L612)*E80</f>
        <v>1042795.1024023228</v>
      </c>
      <c r="M670" s="180">
        <f t="shared" si="20"/>
        <v>9922891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1465.8899999999999</v>
      </c>
      <c r="D679" s="180">
        <f>(D615/D612)*N76</f>
        <v>0</v>
      </c>
      <c r="E679" s="180">
        <f>(E623/E612)*SUM(C679:D679)</f>
        <v>289.65182697504275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290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23844921.889092878</v>
      </c>
      <c r="D681" s="180">
        <f>(D615/D612)*P76</f>
        <v>1047676.8393273698</v>
      </c>
      <c r="E681" s="180">
        <f>(E623/E612)*SUM(C681:D681)</f>
        <v>4918641.0302570798</v>
      </c>
      <c r="F681" s="180">
        <f>(F624/F612)*P64</f>
        <v>0</v>
      </c>
      <c r="G681" s="180">
        <f>(G625/G612)*P77</f>
        <v>0</v>
      </c>
      <c r="H681" s="180">
        <f>(H628/H612)*P60</f>
        <v>969439.48156032991</v>
      </c>
      <c r="I681" s="180">
        <f>(I629/I612)*P78</f>
        <v>263076.68511192198</v>
      </c>
      <c r="J681" s="180">
        <f>(J630/J612)*P79</f>
        <v>45365.017167950136</v>
      </c>
      <c r="K681" s="180">
        <f>(K644/K612)*P75</f>
        <v>2297196.2241370957</v>
      </c>
      <c r="L681" s="180">
        <f>(L647/L612)*P80</f>
        <v>715745.81536301458</v>
      </c>
      <c r="M681" s="180">
        <f t="shared" si="20"/>
        <v>10257141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2389355.9899999998</v>
      </c>
      <c r="D682" s="180">
        <f>(D615/D612)*Q76</f>
        <v>306915.26906939986</v>
      </c>
      <c r="E682" s="180">
        <f>(E623/E612)*SUM(C682:D682)</f>
        <v>532768.41796434275</v>
      </c>
      <c r="F682" s="180">
        <f>(F624/F612)*Q64</f>
        <v>0</v>
      </c>
      <c r="G682" s="180">
        <f>(G625/G612)*Q77</f>
        <v>0</v>
      </c>
      <c r="H682" s="180">
        <f>(H628/H612)*Q60</f>
        <v>159409.03110423256</v>
      </c>
      <c r="I682" s="180">
        <f>(I629/I612)*Q78</f>
        <v>77067.897815560675</v>
      </c>
      <c r="J682" s="180">
        <f>(J630/J612)*Q79</f>
        <v>0</v>
      </c>
      <c r="K682" s="180">
        <f>(K644/K612)*Q75</f>
        <v>194344.5256685639</v>
      </c>
      <c r="L682" s="180">
        <f>(L647/L612)*Q80</f>
        <v>169124.1840801416</v>
      </c>
      <c r="M682" s="180">
        <f t="shared" si="20"/>
        <v>1439629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1313417.9908367998</v>
      </c>
      <c r="D684" s="180">
        <f>(D615/D612)*S76</f>
        <v>410377.28222903603</v>
      </c>
      <c r="E684" s="180">
        <f>(E623/E612)*SUM(C684:D684)</f>
        <v>340612.49491739634</v>
      </c>
      <c r="F684" s="180">
        <f>(F624/F612)*S64</f>
        <v>0</v>
      </c>
      <c r="G684" s="180">
        <f>(G625/G612)*S77</f>
        <v>0</v>
      </c>
      <c r="H684" s="180">
        <f>(H628/H612)*S60</f>
        <v>165804.7733856182</v>
      </c>
      <c r="I684" s="180">
        <f>(I629/I612)*S78</f>
        <v>103047.70612602969</v>
      </c>
      <c r="J684" s="180">
        <f>(J630/J612)*S79</f>
        <v>1718.7547557256228</v>
      </c>
      <c r="K684" s="180">
        <f>(K644/K612)*S75</f>
        <v>0</v>
      </c>
      <c r="L684" s="180">
        <f>(L647/L612)*S80</f>
        <v>0</v>
      </c>
      <c r="M684" s="180">
        <f t="shared" si="20"/>
        <v>1021561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424777.58</v>
      </c>
      <c r="D685" s="180">
        <f>(D615/D612)*T76</f>
        <v>0</v>
      </c>
      <c r="E685" s="180">
        <f>(E623/E612)*SUM(C685:D685)</f>
        <v>83933.720882902126</v>
      </c>
      <c r="F685" s="180">
        <f>(F624/F612)*T64</f>
        <v>0</v>
      </c>
      <c r="G685" s="180">
        <f>(G625/G612)*T77</f>
        <v>0</v>
      </c>
      <c r="H685" s="180">
        <f>(H628/H612)*T60</f>
        <v>23935.580962155287</v>
      </c>
      <c r="I685" s="180">
        <f>(I629/I612)*T78</f>
        <v>0</v>
      </c>
      <c r="J685" s="180">
        <f>(J630/J612)*T79</f>
        <v>0</v>
      </c>
      <c r="K685" s="180">
        <f>(K644/K612)*T75</f>
        <v>36004.417664029766</v>
      </c>
      <c r="L685" s="180">
        <f>(L647/L612)*T80</f>
        <v>30178.671095657439</v>
      </c>
      <c r="M685" s="180">
        <f t="shared" si="20"/>
        <v>174052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4616572.5</v>
      </c>
      <c r="D686" s="180">
        <f>(D615/D612)*U76</f>
        <v>801582.68981507234</v>
      </c>
      <c r="E686" s="180">
        <f>(E623/E612)*SUM(C686:D686)</f>
        <v>1070597.7594254995</v>
      </c>
      <c r="F686" s="180">
        <f>(F624/F612)*U64</f>
        <v>0</v>
      </c>
      <c r="G686" s="180">
        <f>(G625/G612)*U77</f>
        <v>0</v>
      </c>
      <c r="H686" s="180">
        <f>(H628/H612)*U60</f>
        <v>241003.19778494007</v>
      </c>
      <c r="I686" s="180">
        <f>(I629/I612)*U78</f>
        <v>201281.26246928878</v>
      </c>
      <c r="J686" s="180">
        <f>(J630/J612)*U79</f>
        <v>0</v>
      </c>
      <c r="K686" s="180">
        <f>(K644/K612)*U75</f>
        <v>601909.92706750438</v>
      </c>
      <c r="L686" s="180">
        <f>(L647/L612)*U80</f>
        <v>0</v>
      </c>
      <c r="M686" s="180">
        <f t="shared" si="20"/>
        <v>2916375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813673.24000000011</v>
      </c>
      <c r="D689" s="180">
        <f>(D615/D612)*X76</f>
        <v>43054.080556046669</v>
      </c>
      <c r="E689" s="180">
        <f>(E623/E612)*SUM(C689:D689)</f>
        <v>169284.62136892404</v>
      </c>
      <c r="F689" s="180">
        <f>(F624/F612)*X64</f>
        <v>0</v>
      </c>
      <c r="G689" s="180">
        <f>(G625/G612)*X77</f>
        <v>0</v>
      </c>
      <c r="H689" s="180">
        <f>(H628/H612)*X60</f>
        <v>46417.584133086566</v>
      </c>
      <c r="I689" s="180">
        <f>(I629/I612)*X78</f>
        <v>10811.086365618499</v>
      </c>
      <c r="J689" s="180">
        <f>(J630/J612)*X79</f>
        <v>4019.0751958140136</v>
      </c>
      <c r="K689" s="180">
        <f>(K644/K612)*X75</f>
        <v>865837.1184624735</v>
      </c>
      <c r="L689" s="180">
        <f>(L647/L612)*X80</f>
        <v>0</v>
      </c>
      <c r="M689" s="180">
        <f t="shared" si="20"/>
        <v>1139424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5423049.5800000001</v>
      </c>
      <c r="D690" s="180">
        <f>(D615/D612)*Y76</f>
        <v>1052635.082769525</v>
      </c>
      <c r="E690" s="180">
        <f>(E623/E612)*SUM(C690:D690)</f>
        <v>1279559.7851717775</v>
      </c>
      <c r="F690" s="180">
        <f>(F624/F612)*Y64</f>
        <v>0</v>
      </c>
      <c r="G690" s="180">
        <f>(G625/G612)*Y77</f>
        <v>0</v>
      </c>
      <c r="H690" s="180">
        <f>(H628/H612)*Y60</f>
        <v>281315.75519488583</v>
      </c>
      <c r="I690" s="180">
        <f>(I629/I612)*Y78</f>
        <v>264321.7238488454</v>
      </c>
      <c r="J690" s="180">
        <f>(J630/J612)*Y79</f>
        <v>4704.1967921454498</v>
      </c>
      <c r="K690" s="180">
        <f>(K644/K612)*Y75</f>
        <v>674927.24060162448</v>
      </c>
      <c r="L690" s="180">
        <f>(L647/L612)*Y80</f>
        <v>25965.05733668583</v>
      </c>
      <c r="M690" s="180">
        <f t="shared" si="20"/>
        <v>3583429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622163.69999999995</v>
      </c>
      <c r="D692" s="180">
        <f>(D615/D612)*AA76</f>
        <v>0</v>
      </c>
      <c r="E692" s="180">
        <f>(E623/E612)*SUM(C692:D692)</f>
        <v>122936.13598738814</v>
      </c>
      <c r="F692" s="180">
        <f>(F624/F612)*AA64</f>
        <v>0</v>
      </c>
      <c r="G692" s="180">
        <f>(G625/G612)*AA77</f>
        <v>0</v>
      </c>
      <c r="H692" s="180">
        <f>(H628/H612)*AA60</f>
        <v>22191.287612686479</v>
      </c>
      <c r="I692" s="180">
        <f>(I629/I612)*AA78</f>
        <v>0</v>
      </c>
      <c r="J692" s="180">
        <f>(J630/J612)*AA79</f>
        <v>3959.1749223880879</v>
      </c>
      <c r="K692" s="180">
        <f>(K644/K612)*AA75</f>
        <v>56049.431481928325</v>
      </c>
      <c r="L692" s="180">
        <f>(L647/L612)*AA80</f>
        <v>0</v>
      </c>
      <c r="M692" s="180">
        <f t="shared" si="20"/>
        <v>205136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9899520.3999999985</v>
      </c>
      <c r="D693" s="180">
        <f>(D615/D612)*AB76</f>
        <v>308072.19253923604</v>
      </c>
      <c r="E693" s="180">
        <f>(E623/E612)*SUM(C693:D693)</f>
        <v>2016964.3311884948</v>
      </c>
      <c r="F693" s="180">
        <f>(F624/F612)*AB64</f>
        <v>0</v>
      </c>
      <c r="G693" s="180">
        <f>(G625/G612)*AB77</f>
        <v>0</v>
      </c>
      <c r="H693" s="180">
        <f>(H628/H612)*AB60</f>
        <v>253116.34604514012</v>
      </c>
      <c r="I693" s="180">
        <f>(I629/I612)*AB78</f>
        <v>77358.406854176137</v>
      </c>
      <c r="J693" s="180">
        <f>(J630/J612)*AB79</f>
        <v>0</v>
      </c>
      <c r="K693" s="180">
        <f>(K644/K612)*AB75</f>
        <v>1505687.0041210742</v>
      </c>
      <c r="L693" s="180">
        <f>(L647/L612)*AB80</f>
        <v>0</v>
      </c>
      <c r="M693" s="180">
        <f t="shared" si="20"/>
        <v>4161198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1725242.03</v>
      </c>
      <c r="D694" s="180">
        <f>(D615/D612)*AC76</f>
        <v>96355.197559213848</v>
      </c>
      <c r="E694" s="180">
        <f>(E623/E612)*SUM(C694:D694)</f>
        <v>359937.62490718887</v>
      </c>
      <c r="F694" s="180">
        <f>(F624/F612)*AC64</f>
        <v>0</v>
      </c>
      <c r="G694" s="180">
        <f>(G625/G612)*AC77</f>
        <v>0</v>
      </c>
      <c r="H694" s="180">
        <f>(H628/H612)*AC60</f>
        <v>131597.24269881326</v>
      </c>
      <c r="I694" s="180">
        <f>(I629/I612)*AC78</f>
        <v>24195.252787545436</v>
      </c>
      <c r="J694" s="180">
        <f>(J630/J612)*AC79</f>
        <v>0</v>
      </c>
      <c r="K694" s="180">
        <f>(K644/K612)*AC75</f>
        <v>362270.82372861909</v>
      </c>
      <c r="L694" s="180">
        <f>(L647/L612)*AC80</f>
        <v>0</v>
      </c>
      <c r="M694" s="180">
        <f t="shared" si="20"/>
        <v>974356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1916276.1400000001</v>
      </c>
      <c r="D696" s="180">
        <f>(D615/D612)*AE76</f>
        <v>687956.2775990183</v>
      </c>
      <c r="E696" s="180">
        <f>(E623/E612)*SUM(C696:D696)</f>
        <v>514582.04751051462</v>
      </c>
      <c r="F696" s="180">
        <f>(F624/F612)*AE64</f>
        <v>0</v>
      </c>
      <c r="G696" s="180">
        <f>(G625/G612)*AE77</f>
        <v>0</v>
      </c>
      <c r="H696" s="180">
        <f>(H628/H612)*AE60</f>
        <v>130628.19083799727</v>
      </c>
      <c r="I696" s="180">
        <f>(I629/I612)*AE78</f>
        <v>172749.12474812672</v>
      </c>
      <c r="J696" s="180">
        <f>(J630/J612)*AE79</f>
        <v>1369.5661982311979</v>
      </c>
      <c r="K696" s="180">
        <f>(K644/K612)*AE75</f>
        <v>86476.252324673464</v>
      </c>
      <c r="L696" s="180">
        <f>(L647/L612)*AE80</f>
        <v>0</v>
      </c>
      <c r="M696" s="180">
        <f t="shared" si="20"/>
        <v>1593761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12312786.920000002</v>
      </c>
      <c r="D698" s="180">
        <f>(D615/D612)*AG76</f>
        <v>834472.37131470116</v>
      </c>
      <c r="E698" s="180">
        <f>(E623/E612)*SUM(C698:D698)</f>
        <v>2597826.3535762639</v>
      </c>
      <c r="F698" s="180">
        <f>(F624/F612)*AG64</f>
        <v>0</v>
      </c>
      <c r="G698" s="180">
        <f>(G625/G612)*AG77</f>
        <v>0</v>
      </c>
      <c r="H698" s="180">
        <f>(H628/H612)*AG60</f>
        <v>723687.92965739151</v>
      </c>
      <c r="I698" s="180">
        <f>(I629/I612)*AG78</f>
        <v>209540.01942421423</v>
      </c>
      <c r="J698" s="180">
        <f>(J630/J612)*AG79</f>
        <v>31120.600303003343</v>
      </c>
      <c r="K698" s="180">
        <f>(K644/K612)*AG75</f>
        <v>1655199.172411096</v>
      </c>
      <c r="L698" s="180">
        <f>(L647/L612)*AG80</f>
        <v>621843.807986642</v>
      </c>
      <c r="M698" s="180">
        <f t="shared" si="20"/>
        <v>6673690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1326517.0900000001</v>
      </c>
      <c r="D701" s="180">
        <f>(D615/D612)*AJ76</f>
        <v>0</v>
      </c>
      <c r="E701" s="180">
        <f>(E623/E612)*SUM(C701:D701)</f>
        <v>262112.50409793181</v>
      </c>
      <c r="F701" s="180">
        <f>(F624/F612)*AJ64</f>
        <v>0</v>
      </c>
      <c r="G701" s="180">
        <f>(G625/G612)*AJ77</f>
        <v>0</v>
      </c>
      <c r="H701" s="180">
        <f>(H628/H612)*AJ60</f>
        <v>33141.573639907321</v>
      </c>
      <c r="I701" s="180">
        <f>(I629/I612)*AJ78</f>
        <v>0</v>
      </c>
      <c r="J701" s="180">
        <f>(J630/J612)*AJ79</f>
        <v>0</v>
      </c>
      <c r="K701" s="180">
        <f>(K644/K612)*AJ75</f>
        <v>43295.421670228512</v>
      </c>
      <c r="L701" s="180">
        <f>(L647/L612)*AJ80</f>
        <v>25981.262454763291</v>
      </c>
      <c r="M701" s="180">
        <f t="shared" si="20"/>
        <v>364531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369748.05999999994</v>
      </c>
      <c r="D702" s="180">
        <f>(D615/D612)*AK76</f>
        <v>80902.005497830498</v>
      </c>
      <c r="E702" s="180">
        <f>(E623/E612)*SUM(C702:D702)</f>
        <v>89045.982166376241</v>
      </c>
      <c r="F702" s="180">
        <f>(F624/F612)*AK64</f>
        <v>0</v>
      </c>
      <c r="G702" s="180">
        <f>(G625/G612)*AK77</f>
        <v>0</v>
      </c>
      <c r="H702" s="180">
        <f>(H628/H612)*AK60</f>
        <v>27036.5469167665</v>
      </c>
      <c r="I702" s="180">
        <f>(I629/I612)*AK78</f>
        <v>20314.882057467395</v>
      </c>
      <c r="J702" s="180">
        <f>(J630/J612)*AK79</f>
        <v>0</v>
      </c>
      <c r="K702" s="180">
        <f>(K644/K612)*AK75</f>
        <v>20724.06832244762</v>
      </c>
      <c r="L702" s="180">
        <f>(L647/L612)*AK80</f>
        <v>0</v>
      </c>
      <c r="M702" s="180">
        <f t="shared" si="20"/>
        <v>238023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95430.34</v>
      </c>
      <c r="D703" s="180">
        <f>(D615/D612)*AL76</f>
        <v>40492.321444266541</v>
      </c>
      <c r="E703" s="180">
        <f>(E623/E612)*SUM(C703:D703)</f>
        <v>26857.572679151919</v>
      </c>
      <c r="F703" s="180">
        <f>(F624/F612)*AL64</f>
        <v>0</v>
      </c>
      <c r="G703" s="180">
        <f>(G625/G612)*AL77</f>
        <v>0</v>
      </c>
      <c r="H703" s="180">
        <f>(H628/H612)*AL60</f>
        <v>8430.75118909923</v>
      </c>
      <c r="I703" s="180">
        <f>(I629/I612)*AL78</f>
        <v>10167.816351541393</v>
      </c>
      <c r="J703" s="180">
        <f>(J630/J612)*AL79</f>
        <v>0</v>
      </c>
      <c r="K703" s="180">
        <f>(K644/K612)*AL75</f>
        <v>8321.4618020559301</v>
      </c>
      <c r="L703" s="180">
        <f>(L647/L612)*AL80</f>
        <v>0</v>
      </c>
      <c r="M703" s="180">
        <f t="shared" si="20"/>
        <v>94270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2710096.6676000003</v>
      </c>
      <c r="D713" s="180">
        <f>(D615/D612)*AV76</f>
        <v>257580.74681995675</v>
      </c>
      <c r="E713" s="180">
        <f>(E623/E612)*SUM(C713:D713)</f>
        <v>586396.78622496349</v>
      </c>
      <c r="F713" s="180">
        <f>(F624/F612)*AV64</f>
        <v>0</v>
      </c>
      <c r="G713" s="180">
        <f>(G625/G612)*AV77</f>
        <v>0</v>
      </c>
      <c r="H713" s="180">
        <f>(H628/H612)*AV60</f>
        <v>85954.900054379497</v>
      </c>
      <c r="I713" s="180">
        <f>(I629/I612)*AV78</f>
        <v>64679.762383172492</v>
      </c>
      <c r="J713" s="180">
        <f>(J630/J612)*AV79</f>
        <v>2495.7860209147279</v>
      </c>
      <c r="K713" s="180">
        <f>(K644/K612)*AV75</f>
        <v>95517.455764772458</v>
      </c>
      <c r="L713" s="180">
        <f>(L647/L612)*AV80</f>
        <v>208127.49729253282</v>
      </c>
      <c r="M713" s="180">
        <f t="shared" si="20"/>
        <v>1300753</v>
      </c>
      <c r="N713" s="199" t="s">
        <v>741</v>
      </c>
    </row>
    <row r="715" spans="1:83" ht="12.6" customHeight="1" x14ac:dyDescent="0.25">
      <c r="C715" s="180">
        <f>SUM(C614:C647)+SUM(C668:C713)</f>
        <v>137033653.39155743</v>
      </c>
      <c r="D715" s="180">
        <f>SUM(D616:D647)+SUM(D668:D713)</f>
        <v>11819543.354800001</v>
      </c>
      <c r="E715" s="180">
        <f>SUM(E624:E647)+SUM(E668:E713)</f>
        <v>22609571.274255734</v>
      </c>
      <c r="F715" s="180">
        <f>SUM(F625:F648)+SUM(F668:F713)</f>
        <v>0</v>
      </c>
      <c r="G715" s="180">
        <f>SUM(G626:G647)+SUM(G668:G713)</f>
        <v>0</v>
      </c>
      <c r="H715" s="180">
        <f>SUM(H629:H647)+SUM(H668:H713)</f>
        <v>5121826.7051569056</v>
      </c>
      <c r="I715" s="180">
        <f>SUM(I630:I647)+SUM(I668:I713)</f>
        <v>2364556.818519373</v>
      </c>
      <c r="J715" s="180">
        <f>SUM(J631:J647)+SUM(J668:J713)</f>
        <v>114180.26187621732</v>
      </c>
      <c r="K715" s="180">
        <f>SUM(K668:K713)</f>
        <v>9458143.6584003437</v>
      </c>
      <c r="L715" s="180">
        <f>SUM(L668:L713)</f>
        <v>3144602.8798729992</v>
      </c>
      <c r="M715" s="180">
        <f>SUM(M668:M713)</f>
        <v>48309444</v>
      </c>
      <c r="N715" s="198" t="s">
        <v>742</v>
      </c>
    </row>
    <row r="716" spans="1:83" ht="12.6" customHeight="1" x14ac:dyDescent="0.25">
      <c r="C716" s="180">
        <f>CE71</f>
        <v>137033653.39155737</v>
      </c>
      <c r="D716" s="180">
        <f>D615</f>
        <v>11819543.354799999</v>
      </c>
      <c r="E716" s="180">
        <f>E623</f>
        <v>22609571.274255741</v>
      </c>
      <c r="F716" s="180">
        <f>F624</f>
        <v>0</v>
      </c>
      <c r="G716" s="180">
        <f>G625</f>
        <v>0</v>
      </c>
      <c r="H716" s="180">
        <f>H628</f>
        <v>5121826.7051569046</v>
      </c>
      <c r="I716" s="180">
        <f>I629</f>
        <v>2364556.8185193744</v>
      </c>
      <c r="J716" s="180">
        <f>J630</f>
        <v>114180.26187621728</v>
      </c>
      <c r="K716" s="180">
        <f>K644</f>
        <v>9458143.6584003437</v>
      </c>
      <c r="L716" s="180">
        <f>L647</f>
        <v>3144602.8798729982</v>
      </c>
      <c r="M716" s="180">
        <f>C648</f>
        <v>48309444.794027708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132*2018*A</v>
      </c>
      <c r="B722" s="275">
        <f>ROUND(C165,0)</f>
        <v>3267973</v>
      </c>
      <c r="C722" s="275">
        <f>ROUND(C166,0)</f>
        <v>60088</v>
      </c>
      <c r="D722" s="275">
        <f>ROUND(C167,0)</f>
        <v>488590</v>
      </c>
      <c r="E722" s="275">
        <f>ROUND(C168,0)</f>
        <v>5258852</v>
      </c>
      <c r="F722" s="275">
        <f>ROUND(C169,0)</f>
        <v>19409</v>
      </c>
      <c r="G722" s="275">
        <f>ROUND(C170,0)</f>
        <v>2129167</v>
      </c>
      <c r="H722" s="275">
        <f>ROUND(C171+C172,0)</f>
        <v>441998</v>
      </c>
      <c r="I722" s="275">
        <f>ROUND(C175,0)</f>
        <v>1327702</v>
      </c>
      <c r="J722" s="275">
        <f>ROUND(C176,0)</f>
        <v>784395</v>
      </c>
      <c r="K722" s="275">
        <f>ROUND(C179,0)</f>
        <v>975857</v>
      </c>
      <c r="L722" s="275">
        <f>ROUND(C180,0)</f>
        <v>119526</v>
      </c>
      <c r="M722" s="275">
        <f>ROUND(C183,0)</f>
        <v>29775</v>
      </c>
      <c r="N722" s="275">
        <f>ROUND(C184,0)</f>
        <v>6019921</v>
      </c>
      <c r="O722" s="275">
        <f>ROUND(C185,0)</f>
        <v>0</v>
      </c>
      <c r="P722" s="275">
        <f>ROUND(C188,0)</f>
        <v>0</v>
      </c>
      <c r="Q722" s="275">
        <f>ROUND(C189,0)</f>
        <v>112196</v>
      </c>
      <c r="R722" s="275">
        <f>ROUND(B195,0)</f>
        <v>1860281</v>
      </c>
      <c r="S722" s="275">
        <f>ROUND(C195,0)</f>
        <v>0</v>
      </c>
      <c r="T722" s="275">
        <f>ROUND(D195,0)</f>
        <v>0</v>
      </c>
      <c r="U722" s="275">
        <f>ROUND(B196,0)</f>
        <v>1808999</v>
      </c>
      <c r="V722" s="275">
        <f>ROUND(C196,0)</f>
        <v>0</v>
      </c>
      <c r="W722" s="275">
        <f>ROUND(D196,0)</f>
        <v>0</v>
      </c>
      <c r="X722" s="275">
        <f>ROUND(B197,0)</f>
        <v>30083486</v>
      </c>
      <c r="Y722" s="275">
        <f>ROUND(C197,0)</f>
        <v>0</v>
      </c>
      <c r="Z722" s="275">
        <f>ROUND(D197,0)</f>
        <v>0</v>
      </c>
      <c r="AA722" s="275">
        <f>ROUND(B198,0)</f>
        <v>8135388</v>
      </c>
      <c r="AB722" s="275">
        <f>ROUND(C198,0)</f>
        <v>71790</v>
      </c>
      <c r="AC722" s="275">
        <f>ROUND(D198,0)</f>
        <v>0</v>
      </c>
      <c r="AD722" s="275">
        <f>ROUND(B199,0)</f>
        <v>13920346</v>
      </c>
      <c r="AE722" s="275">
        <f>ROUND(C199,0)</f>
        <v>0</v>
      </c>
      <c r="AF722" s="275">
        <f>ROUND(D199,0)</f>
        <v>10031</v>
      </c>
      <c r="AG722" s="275">
        <f>ROUND(B200,0)</f>
        <v>57856472</v>
      </c>
      <c r="AH722" s="275">
        <f>ROUND(C200,0)</f>
        <v>5454790</v>
      </c>
      <c r="AI722" s="275">
        <f>ROUND(D200,0)</f>
        <v>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712379</v>
      </c>
      <c r="AN722" s="275">
        <f>ROUND(C202,0)</f>
        <v>59385</v>
      </c>
      <c r="AO722" s="275">
        <f>ROUND(D202,0)</f>
        <v>0</v>
      </c>
      <c r="AP722" s="275">
        <f>ROUND(B203,0)</f>
        <v>329368</v>
      </c>
      <c r="AQ722" s="275">
        <f>ROUND(C203,0)</f>
        <v>336757</v>
      </c>
      <c r="AR722" s="275">
        <f>ROUND(D203,0)</f>
        <v>0</v>
      </c>
      <c r="AS722" s="275"/>
      <c r="AT722" s="275"/>
      <c r="AU722" s="275"/>
      <c r="AV722" s="275">
        <f>ROUND(B209,0)</f>
        <v>798684</v>
      </c>
      <c r="AW722" s="275">
        <f>ROUND(C209,0)</f>
        <v>53868</v>
      </c>
      <c r="AX722" s="275">
        <f>ROUND(D209,0)</f>
        <v>0</v>
      </c>
      <c r="AY722" s="275">
        <f>ROUND(B210,0)</f>
        <v>11459951</v>
      </c>
      <c r="AZ722" s="275">
        <f>ROUND(C210,0)</f>
        <v>881793</v>
      </c>
      <c r="BA722" s="275">
        <f>ROUND(D210,0)</f>
        <v>0</v>
      </c>
      <c r="BB722" s="275">
        <f>ROUND(B211,0)</f>
        <v>2034461</v>
      </c>
      <c r="BC722" s="275">
        <f>ROUND(C211,0)</f>
        <v>388070</v>
      </c>
      <c r="BD722" s="275">
        <f>ROUND(D211,0)</f>
        <v>0</v>
      </c>
      <c r="BE722" s="275">
        <f>ROUND(B212,0)</f>
        <v>10147009</v>
      </c>
      <c r="BF722" s="275">
        <f>ROUND(C212,0)</f>
        <v>277864</v>
      </c>
      <c r="BG722" s="275">
        <f>ROUND(D212,0)</f>
        <v>0</v>
      </c>
      <c r="BH722" s="275">
        <f>ROUND(B213,0)</f>
        <v>43132737</v>
      </c>
      <c r="BI722" s="275">
        <f>ROUND(C213,0)</f>
        <v>3533464</v>
      </c>
      <c r="BJ722" s="275">
        <f>ROUND(D213,0)</f>
        <v>0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470021</v>
      </c>
      <c r="BO722" s="275">
        <f>ROUND(C215,0)</f>
        <v>21703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309093377</v>
      </c>
      <c r="BU722" s="275">
        <f>ROUND(C224,0)</f>
        <v>219897901</v>
      </c>
      <c r="BV722" s="275">
        <f>ROUND(C225,0)</f>
        <v>0</v>
      </c>
      <c r="BW722" s="275">
        <f>ROUND(C226,0)</f>
        <v>46938998</v>
      </c>
      <c r="BX722" s="275">
        <f>ROUND(C227,0)</f>
        <v>90267997</v>
      </c>
      <c r="BY722" s="275">
        <f>ROUND(C228,0)</f>
        <v>9200170</v>
      </c>
      <c r="BZ722" s="275">
        <f>ROUND(C231,0)</f>
        <v>0</v>
      </c>
      <c r="CA722" s="275">
        <f>ROUND(C233,0)</f>
        <v>7198019</v>
      </c>
      <c r="CB722" s="275">
        <f>ROUND(C234,0)</f>
        <v>9494806</v>
      </c>
      <c r="CC722" s="275">
        <f>ROUND(C238+C239,0)</f>
        <v>8251911</v>
      </c>
      <c r="CD722" s="275">
        <f>D221</f>
        <v>3841042.36</v>
      </c>
      <c r="CE722" s="275"/>
    </row>
    <row r="723" spans="1:84" ht="12.6" customHeight="1" x14ac:dyDescent="0.2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 x14ac:dyDescent="0.2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132*2018*A</v>
      </c>
      <c r="B726" s="275">
        <f>ROUND(C111,0)</f>
        <v>5772</v>
      </c>
      <c r="C726" s="275">
        <f>ROUND(C112,0)</f>
        <v>0</v>
      </c>
      <c r="D726" s="275">
        <f>ROUND(C113,0)</f>
        <v>0</v>
      </c>
      <c r="E726" s="275">
        <f>ROUND(C114,0)</f>
        <v>0</v>
      </c>
      <c r="F726" s="275">
        <f>ROUND(D111,0)</f>
        <v>30254</v>
      </c>
      <c r="G726" s="275">
        <f>ROUND(D112,0)</f>
        <v>0</v>
      </c>
      <c r="H726" s="275">
        <f>ROUND(D113,0)</f>
        <v>0</v>
      </c>
      <c r="I726" s="275">
        <f>ROUND(D114,0)</f>
        <v>0</v>
      </c>
      <c r="J726" s="275">
        <f>ROUND(C116,0)</f>
        <v>10</v>
      </c>
      <c r="K726" s="275">
        <f>ROUND(C117,0)</f>
        <v>21</v>
      </c>
      <c r="L726" s="275">
        <f>ROUND(C118,0)</f>
        <v>75</v>
      </c>
      <c r="M726" s="275">
        <f>ROUND(C119,0)</f>
        <v>0</v>
      </c>
      <c r="N726" s="275">
        <f>ROUND(C120,0)</f>
        <v>0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106</v>
      </c>
      <c r="W726" s="275">
        <f>ROUND(C129,0)</f>
        <v>0</v>
      </c>
      <c r="X726" s="275">
        <f>ROUND(B138,0)</f>
        <v>3092</v>
      </c>
      <c r="Y726" s="275">
        <f>ROUND(B139,0)</f>
        <v>17639</v>
      </c>
      <c r="Z726" s="275">
        <f>ROUND(B140,0)</f>
        <v>0</v>
      </c>
      <c r="AA726" s="275">
        <f>ROUND(B141,0)</f>
        <v>215161244</v>
      </c>
      <c r="AB726" s="275">
        <f>ROUND(B142,0)</f>
        <v>150306374</v>
      </c>
      <c r="AC726" s="275">
        <f>ROUND(C138,0)</f>
        <v>1467</v>
      </c>
      <c r="AD726" s="275">
        <f>ROUND(C139,0)</f>
        <v>7492</v>
      </c>
      <c r="AE726" s="275">
        <f>ROUND(C140,0)</f>
        <v>0</v>
      </c>
      <c r="AF726" s="275">
        <f>ROUND(C141,0)</f>
        <v>95330208</v>
      </c>
      <c r="AG726" s="275">
        <f>ROUND(C142,0)</f>
        <v>149230389</v>
      </c>
      <c r="AH726" s="275">
        <f>ROUND(D138,0)</f>
        <v>1213</v>
      </c>
      <c r="AI726" s="275">
        <f>ROUND(D139,0)</f>
        <v>5123</v>
      </c>
      <c r="AJ726" s="275">
        <f>ROUND(D140,0)</f>
        <v>0</v>
      </c>
      <c r="AK726" s="275">
        <f>ROUND(D141,0)</f>
        <v>72074596</v>
      </c>
      <c r="AL726" s="275">
        <f>ROUND(D142,0)</f>
        <v>166921277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0</v>
      </c>
      <c r="BR726" s="275">
        <f>ROUND(C157,0)</f>
        <v>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 x14ac:dyDescent="0.2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132*2018*A</v>
      </c>
      <c r="B730" s="275">
        <f>ROUND(C250,0)</f>
        <v>-1556582</v>
      </c>
      <c r="C730" s="275">
        <f>ROUND(C251,0)</f>
        <v>0</v>
      </c>
      <c r="D730" s="275">
        <f>ROUND(C252,0)</f>
        <v>110090418</v>
      </c>
      <c r="E730" s="275">
        <f>ROUND(C253,0)</f>
        <v>90747032</v>
      </c>
      <c r="F730" s="275">
        <f>ROUND(C254,0)</f>
        <v>0</v>
      </c>
      <c r="G730" s="275">
        <f>ROUND(C255,0)</f>
        <v>1347820</v>
      </c>
      <c r="H730" s="275">
        <f>ROUND(C256,0)</f>
        <v>0</v>
      </c>
      <c r="I730" s="275">
        <f>ROUND(C257,0)</f>
        <v>3274106</v>
      </c>
      <c r="J730" s="275">
        <f>ROUND(C258,0)</f>
        <v>104359</v>
      </c>
      <c r="K730" s="275">
        <f>ROUND(C259,0)</f>
        <v>0</v>
      </c>
      <c r="L730" s="275">
        <f>ROUND(C262,0)</f>
        <v>0</v>
      </c>
      <c r="M730" s="275">
        <f>ROUND(C263,0)</f>
        <v>0</v>
      </c>
      <c r="N730" s="275">
        <f>ROUND(C264,0)</f>
        <v>0</v>
      </c>
      <c r="O730" s="275">
        <f>ROUND(C267,0)</f>
        <v>1860281</v>
      </c>
      <c r="P730" s="275">
        <f>ROUND(C268,0)</f>
        <v>1808999</v>
      </c>
      <c r="Q730" s="275">
        <f>ROUND(C269,0)</f>
        <v>30083486</v>
      </c>
      <c r="R730" s="275">
        <f>ROUND(C270,0)</f>
        <v>8207178</v>
      </c>
      <c r="S730" s="275">
        <f>ROUND(C271,0)</f>
        <v>13910314</v>
      </c>
      <c r="T730" s="275">
        <f>ROUND(C272,0)</f>
        <v>63311263</v>
      </c>
      <c r="U730" s="275">
        <f>ROUND(C273,0)</f>
        <v>771764</v>
      </c>
      <c r="V730" s="275">
        <f>ROUND(C274,0)</f>
        <v>666125</v>
      </c>
      <c r="W730" s="275">
        <f>ROUND(C275,0)</f>
        <v>0</v>
      </c>
      <c r="X730" s="275">
        <f>ROUND(C276,0)</f>
        <v>73199627</v>
      </c>
      <c r="Y730" s="275">
        <f>ROUND(C279,0)</f>
        <v>0</v>
      </c>
      <c r="Z730" s="275">
        <f>ROUND(C280,0)</f>
        <v>0</v>
      </c>
      <c r="AA730" s="275">
        <f>ROUND(C281,0)</f>
        <v>38752557</v>
      </c>
      <c r="AB730" s="275">
        <f>ROUND(C282,0)</f>
        <v>0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1598405</v>
      </c>
      <c r="AI730" s="275">
        <f>ROUND(C306,0)</f>
        <v>4552317</v>
      </c>
      <c r="AJ730" s="275">
        <f>ROUND(C307,0)</f>
        <v>4210449</v>
      </c>
      <c r="AK730" s="275">
        <f>ROUND(C308,0)</f>
        <v>0</v>
      </c>
      <c r="AL730" s="275">
        <f>ROUND(C309,0)</f>
        <v>1505409</v>
      </c>
      <c r="AM730" s="275">
        <f>ROUND(C310,0)</f>
        <v>0</v>
      </c>
      <c r="AN730" s="275">
        <f>ROUND(C311,0)</f>
        <v>0</v>
      </c>
      <c r="AO730" s="275">
        <f>ROUND(C312,0)</f>
        <v>-66864</v>
      </c>
      <c r="AP730" s="275">
        <f>ROUND(C313,0)</f>
        <v>1007497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0</v>
      </c>
      <c r="AY730" s="275">
        <f>ROUND(C326,0)</f>
        <v>2719893</v>
      </c>
      <c r="AZ730" s="275">
        <f>ROUND(C327,0)</f>
        <v>0</v>
      </c>
      <c r="BA730" s="275">
        <f>ROUND(C328,0)</f>
        <v>0</v>
      </c>
      <c r="BB730" s="275">
        <f>ROUND(C332,0)</f>
        <v>94165819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584.27</v>
      </c>
      <c r="BJ730" s="275">
        <f>ROUND(C359,0)</f>
        <v>382566047</v>
      </c>
      <c r="BK730" s="275">
        <f>ROUND(C360,0)</f>
        <v>466458041</v>
      </c>
      <c r="BL730" s="275">
        <f>ROUND(C364,0)</f>
        <v>675398442</v>
      </c>
      <c r="BM730" s="275">
        <f>ROUND(C365,0)</f>
        <v>16692825</v>
      </c>
      <c r="BN730" s="275">
        <f>ROUND(C366,0)</f>
        <v>8251911</v>
      </c>
      <c r="BO730" s="275">
        <f>ROUND(C370,0)</f>
        <v>3910314</v>
      </c>
      <c r="BP730" s="275">
        <f>ROUND(C371,0)</f>
        <v>0</v>
      </c>
      <c r="BQ730" s="275">
        <f>ROUND(C378,0)</f>
        <v>46888077</v>
      </c>
      <c r="BR730" s="275">
        <f>ROUND(C379,0)</f>
        <v>11666078</v>
      </c>
      <c r="BS730" s="275">
        <f>ROUND(C380,0)</f>
        <v>6228303</v>
      </c>
      <c r="BT730" s="275">
        <f>ROUND(C381,0)</f>
        <v>23444650</v>
      </c>
      <c r="BU730" s="275">
        <f>ROUND(C382,0)</f>
        <v>833681</v>
      </c>
      <c r="BV730" s="275">
        <f>ROUND(C383,0)</f>
        <v>35351789</v>
      </c>
      <c r="BW730" s="275">
        <f>ROUND(C384,0)</f>
        <v>5717311</v>
      </c>
      <c r="BX730" s="275">
        <f>ROUND(C385,0)</f>
        <v>2112098</v>
      </c>
      <c r="BY730" s="275">
        <f>ROUND(C386,0)</f>
        <v>1095384</v>
      </c>
      <c r="BZ730" s="275">
        <f>ROUND(C387,0)</f>
        <v>6049696</v>
      </c>
      <c r="CA730" s="275">
        <f>ROUND(C388,0)</f>
        <v>112196</v>
      </c>
      <c r="CB730" s="275">
        <f>C363</f>
        <v>3841042.36</v>
      </c>
      <c r="CC730" s="275">
        <f>ROUND(C389,0)</f>
        <v>1444702</v>
      </c>
      <c r="CD730" s="275">
        <f>ROUND(C392,0)</f>
        <v>2598087</v>
      </c>
      <c r="CE730" s="275">
        <f>ROUND(C394,0)</f>
        <v>0</v>
      </c>
      <c r="CF730" s="201">
        <f>ROUND(C395,0)</f>
        <v>0</v>
      </c>
    </row>
    <row r="731" spans="1:84" ht="12.6" customHeight="1" x14ac:dyDescent="0.2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 x14ac:dyDescent="0.2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132*2018*6010*A</v>
      </c>
      <c r="B734" s="275">
        <f>ROUND(C59,0)</f>
        <v>3193</v>
      </c>
      <c r="C734" s="275">
        <f>ROUND(C60,2)</f>
        <v>26.19</v>
      </c>
      <c r="D734" s="275">
        <f>ROUND(C61,0)</f>
        <v>2850224</v>
      </c>
      <c r="E734" s="275">
        <f>ROUND(C62,0)</f>
        <v>568712</v>
      </c>
      <c r="F734" s="275">
        <f>ROUND(C63,0)</f>
        <v>840769</v>
      </c>
      <c r="G734" s="275">
        <f>ROUND(C64,0)</f>
        <v>540755</v>
      </c>
      <c r="H734" s="275">
        <f>ROUND(C65,0)</f>
        <v>530</v>
      </c>
      <c r="I734" s="275">
        <f>ROUND(C66,0)</f>
        <v>73171</v>
      </c>
      <c r="J734" s="275">
        <f>ROUND(C67,0)</f>
        <v>112429</v>
      </c>
      <c r="K734" s="275">
        <f>ROUND(C68,0)</f>
        <v>3370</v>
      </c>
      <c r="L734" s="275">
        <f>ROUND(C69,0)</f>
        <v>18222</v>
      </c>
      <c r="M734" s="275">
        <f>ROUND(C70,0)</f>
        <v>0</v>
      </c>
      <c r="N734" s="275">
        <f>ROUND(C75,0)</f>
        <v>16106996</v>
      </c>
      <c r="O734" s="275">
        <f>ROUND(C73,0)</f>
        <v>15959378</v>
      </c>
      <c r="P734" s="275">
        <f>IF(C76&gt;0,ROUND(C76,0),0)</f>
        <v>4301</v>
      </c>
      <c r="Q734" s="275">
        <f>IF(C77&gt;0,ROUND(C77,0),0)</f>
        <v>6253</v>
      </c>
      <c r="R734" s="275">
        <f>IF(C78&gt;0,ROUND(C78,0),0)</f>
        <v>1760</v>
      </c>
      <c r="S734" s="275">
        <f>IF(C79&gt;0,ROUND(C79,0),0)</f>
        <v>39454</v>
      </c>
      <c r="T734" s="275">
        <f>IF(C80&gt;0,ROUND(C80,2),0)</f>
        <v>20.71</v>
      </c>
      <c r="U734" s="275"/>
      <c r="V734" s="275"/>
      <c r="W734" s="275"/>
      <c r="X734" s="275"/>
      <c r="Y734" s="275">
        <f>IF(M668&lt;&gt;0,ROUND(M668,0),0)</f>
        <v>2248934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5">
      <c r="A735" s="209" t="str">
        <f>RIGHT($C$83,3)&amp;"*"&amp;RIGHT($C$82,4)&amp;"*"&amp;D$55&amp;"*"&amp;"A"</f>
        <v>132*2018*6030*A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5">
      <c r="A736" s="209" t="str">
        <f>RIGHT($C$83,3)&amp;"*"&amp;RIGHT($C$82,4)&amp;"*"&amp;E$55&amp;"*"&amp;"A"</f>
        <v>132*2018*6070*A</v>
      </c>
      <c r="B736" s="275">
        <f>ROUND(E59,0)</f>
        <v>27061</v>
      </c>
      <c r="C736" s="277">
        <f>ROUND(E60,2)</f>
        <v>121.74</v>
      </c>
      <c r="D736" s="275">
        <f>ROUND(E61,0)</f>
        <v>9780619</v>
      </c>
      <c r="E736" s="275">
        <f>ROUND(E62,0)</f>
        <v>2418084</v>
      </c>
      <c r="F736" s="275">
        <f>ROUND(E63,0)</f>
        <v>42625</v>
      </c>
      <c r="G736" s="275">
        <f>ROUND(E64,0)</f>
        <v>878963</v>
      </c>
      <c r="H736" s="275">
        <f>ROUND(E65,0)</f>
        <v>997</v>
      </c>
      <c r="I736" s="275">
        <f>ROUND(E66,0)</f>
        <v>78573</v>
      </c>
      <c r="J736" s="275">
        <f>ROUND(E67,0)</f>
        <v>675250</v>
      </c>
      <c r="K736" s="275">
        <f>ROUND(E68,0)</f>
        <v>14372</v>
      </c>
      <c r="L736" s="275">
        <f>ROUND(E69,0)</f>
        <v>21527</v>
      </c>
      <c r="M736" s="275">
        <f>ROUND(E70,0)</f>
        <v>0</v>
      </c>
      <c r="N736" s="275">
        <f>ROUND(E75,0)</f>
        <v>69564599</v>
      </c>
      <c r="O736" s="275">
        <f>ROUND(E73,0)</f>
        <v>61576346</v>
      </c>
      <c r="P736" s="275">
        <f>IF(E76&gt;0,ROUND(E76,0),0)</f>
        <v>34779</v>
      </c>
      <c r="Q736" s="275">
        <f>IF(E77&gt;0,ROUND(E77,0),0)</f>
        <v>110959</v>
      </c>
      <c r="R736" s="275">
        <f>IF(E78&gt;0,ROUND(E78,0),0)</f>
        <v>14233</v>
      </c>
      <c r="S736" s="275">
        <f>IF(E79&gt;0,ROUND(E79,0),0)</f>
        <v>80789</v>
      </c>
      <c r="T736" s="277">
        <f>IF(E80&gt;0,ROUND(E80,2),0)</f>
        <v>70.849999999999994</v>
      </c>
      <c r="U736" s="275"/>
      <c r="V736" s="276"/>
      <c r="W736" s="275"/>
      <c r="X736" s="275"/>
      <c r="Y736" s="275">
        <f t="shared" si="21"/>
        <v>9922891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5">
      <c r="A737" s="209" t="str">
        <f>RIGHT($C$83,3)&amp;"*"&amp;RIGHT($C$82,4)&amp;"*"&amp;F$55&amp;"*"&amp;"A"</f>
        <v>132*2018*6100*A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5">
      <c r="A738" s="209" t="str">
        <f>RIGHT($C$83,3)&amp;"*"&amp;RIGHT($C$82,4)&amp;"*"&amp;G$55&amp;"*"&amp;"A"</f>
        <v>132*2018*6120*A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5">
      <c r="A739" s="209" t="str">
        <f>RIGHT($C$83,3)&amp;"*"&amp;RIGHT($C$82,4)&amp;"*"&amp;H$55&amp;"*"&amp;"A"</f>
        <v>132*2018*6140*A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5">
      <c r="A740" s="209" t="str">
        <f>RIGHT($C$83,3)&amp;"*"&amp;RIGHT($C$82,4)&amp;"*"&amp;I$55&amp;"*"&amp;"A"</f>
        <v>132*2018*6150*A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5">
      <c r="A741" s="209" t="str">
        <f>RIGHT($C$83,3)&amp;"*"&amp;RIGHT($C$82,4)&amp;"*"&amp;J$55&amp;"*"&amp;"A"</f>
        <v>132*2018*6170*A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0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5">
      <c r="A742" s="209" t="str">
        <f>RIGHT($C$83,3)&amp;"*"&amp;RIGHT($C$82,4)&amp;"*"&amp;K$55&amp;"*"&amp;"A"</f>
        <v>132*2018*6200*A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5">
      <c r="A743" s="209" t="str">
        <f>RIGHT($C$83,3)&amp;"*"&amp;RIGHT($C$82,4)&amp;"*"&amp;L$55&amp;"*"&amp;"A"</f>
        <v>132*2018*6210*A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5">
      <c r="A744" s="209" t="str">
        <f>RIGHT($C$83,3)&amp;"*"&amp;RIGHT($C$82,4)&amp;"*"&amp;M$55&amp;"*"&amp;"A"</f>
        <v>132*2018*6330*A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5">
      <c r="A745" s="209" t="str">
        <f>RIGHT($C$83,3)&amp;"*"&amp;RIGHT($C$82,4)&amp;"*"&amp;N$55&amp;"*"&amp;"A"</f>
        <v>132*2018*6400*A</v>
      </c>
      <c r="B745" s="275">
        <f>ROUND(N59,0)</f>
        <v>0</v>
      </c>
      <c r="C745" s="277">
        <f>ROUND(N60,2)</f>
        <v>0</v>
      </c>
      <c r="D745" s="275">
        <f>ROUND(N61,0)</f>
        <v>115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1351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290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5">
      <c r="A746" s="209" t="str">
        <f>RIGHT($C$83,3)&amp;"*"&amp;RIGHT($C$82,4)&amp;"*"&amp;O$55&amp;"*"&amp;"A"</f>
        <v>132*2018*7010*A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1"/>
        <v>0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5">
      <c r="A747" s="209" t="str">
        <f>RIGHT($C$83,3)&amp;"*"&amp;RIGHT($C$82,4)&amp;"*"&amp;P$55&amp;"*"&amp;"A"</f>
        <v>132*2018*7020*A</v>
      </c>
      <c r="B747" s="275">
        <f>ROUND(P59,0)</f>
        <v>391182</v>
      </c>
      <c r="C747" s="277">
        <f>ROUND(P60,2)</f>
        <v>100.04</v>
      </c>
      <c r="D747" s="275">
        <f>ROUND(P61,0)</f>
        <v>7812299</v>
      </c>
      <c r="E747" s="275">
        <f>ROUND(P62,0)</f>
        <v>2009076</v>
      </c>
      <c r="F747" s="275">
        <f>ROUND(P63,0)</f>
        <v>848755</v>
      </c>
      <c r="G747" s="275">
        <f>ROUND(P64,0)</f>
        <v>10008270</v>
      </c>
      <c r="H747" s="275">
        <f>ROUND(P65,0)</f>
        <v>2104</v>
      </c>
      <c r="I747" s="275">
        <f>ROUND(P66,0)</f>
        <v>834644</v>
      </c>
      <c r="J747" s="275">
        <f>ROUND(P67,0)</f>
        <v>2133471</v>
      </c>
      <c r="K747" s="275">
        <f>ROUND(P68,0)</f>
        <v>174547</v>
      </c>
      <c r="L747" s="275">
        <f>ROUND(P69,0)</f>
        <v>26756</v>
      </c>
      <c r="M747" s="275">
        <f>ROUND(P70,0)</f>
        <v>5000</v>
      </c>
      <c r="N747" s="275">
        <f>ROUND(P75,0)</f>
        <v>206211176</v>
      </c>
      <c r="O747" s="275">
        <f>ROUND(P73,0)</f>
        <v>99425165</v>
      </c>
      <c r="P747" s="275">
        <f>IF(P76&gt;0,ROUND(P76,0),0)</f>
        <v>12678</v>
      </c>
      <c r="Q747" s="275">
        <f>IF(P77&gt;0,ROUND(P77,0),0)</f>
        <v>36156</v>
      </c>
      <c r="R747" s="275">
        <f>IF(P78&gt;0,ROUND(P78,0),0)</f>
        <v>5188</v>
      </c>
      <c r="S747" s="275">
        <f>IF(P79&gt;0,ROUND(P79,0),0)</f>
        <v>280770</v>
      </c>
      <c r="T747" s="277">
        <f>IF(P80&gt;0,ROUND(P80,2),0)</f>
        <v>48.63</v>
      </c>
      <c r="U747" s="275"/>
      <c r="V747" s="276"/>
      <c r="W747" s="275"/>
      <c r="X747" s="275"/>
      <c r="Y747" s="275">
        <f t="shared" si="21"/>
        <v>10257141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5">
      <c r="A748" s="209" t="str">
        <f>RIGHT($C$83,3)&amp;"*"&amp;RIGHT($C$82,4)&amp;"*"&amp;Q$55&amp;"*"&amp;"A"</f>
        <v>132*2018*7030*A</v>
      </c>
      <c r="B748" s="275">
        <f>ROUND(Q59,0)</f>
        <v>12433</v>
      </c>
      <c r="C748" s="277">
        <f>ROUND(Q60,2)</f>
        <v>16.45</v>
      </c>
      <c r="D748" s="275">
        <f>ROUND(Q61,0)</f>
        <v>1699867</v>
      </c>
      <c r="E748" s="275">
        <f>ROUND(Q62,0)</f>
        <v>375464</v>
      </c>
      <c r="F748" s="275">
        <f>ROUND(Q63,0)</f>
        <v>328</v>
      </c>
      <c r="G748" s="275">
        <f>ROUND(Q64,0)</f>
        <v>162119</v>
      </c>
      <c r="H748" s="275">
        <f>ROUND(Q65,0)</f>
        <v>735</v>
      </c>
      <c r="I748" s="275">
        <f>ROUND(Q66,0)</f>
        <v>21112</v>
      </c>
      <c r="J748" s="275">
        <f>ROUND(Q67,0)</f>
        <v>122564</v>
      </c>
      <c r="K748" s="275">
        <f>ROUND(Q68,0)</f>
        <v>1884</v>
      </c>
      <c r="L748" s="275">
        <f>ROUND(Q69,0)</f>
        <v>5283</v>
      </c>
      <c r="M748" s="275">
        <f>ROUND(Q70,0)</f>
        <v>0</v>
      </c>
      <c r="N748" s="275">
        <f>ROUND(Q75,0)</f>
        <v>17445620</v>
      </c>
      <c r="O748" s="275">
        <f>ROUND(Q73,0)</f>
        <v>4202255</v>
      </c>
      <c r="P748" s="275">
        <f>IF(Q76&gt;0,ROUND(Q76,0),0)</f>
        <v>3714</v>
      </c>
      <c r="Q748" s="275">
        <f>IF(Q77&gt;0,ROUND(Q77,0),0)</f>
        <v>0</v>
      </c>
      <c r="R748" s="275">
        <f>IF(Q78&gt;0,ROUND(Q78,0),0)</f>
        <v>1520</v>
      </c>
      <c r="S748" s="275">
        <f>IF(Q79&gt;0,ROUND(Q79,0),0)</f>
        <v>0</v>
      </c>
      <c r="T748" s="277">
        <f>IF(Q80&gt;0,ROUND(Q80,2),0)</f>
        <v>11.49</v>
      </c>
      <c r="U748" s="275"/>
      <c r="V748" s="276"/>
      <c r="W748" s="275"/>
      <c r="X748" s="275"/>
      <c r="Y748" s="275">
        <f t="shared" si="21"/>
        <v>1439629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5">
      <c r="A749" s="209" t="str">
        <f>RIGHT($C$83,3)&amp;"*"&amp;RIGHT($C$82,4)&amp;"*"&amp;R$55&amp;"*"&amp;"A"</f>
        <v>132*2018*7040*A</v>
      </c>
      <c r="B749" s="275">
        <f>ROUND(R59,0)</f>
        <v>0</v>
      </c>
      <c r="C749" s="277">
        <f>ROUND(R60,2)</f>
        <v>0</v>
      </c>
      <c r="D749" s="275">
        <f>ROUND(R61,0)</f>
        <v>0</v>
      </c>
      <c r="E749" s="275">
        <f>ROUND(R62,0)</f>
        <v>0</v>
      </c>
      <c r="F749" s="275">
        <f>ROUND(R63,0)</f>
        <v>0</v>
      </c>
      <c r="G749" s="275">
        <f>ROUND(R64,0)</f>
        <v>0</v>
      </c>
      <c r="H749" s="275">
        <f>ROUND(R65,0)</f>
        <v>0</v>
      </c>
      <c r="I749" s="275">
        <f>ROUND(R66,0)</f>
        <v>0</v>
      </c>
      <c r="J749" s="275">
        <f>ROUND(R67,0)</f>
        <v>0</v>
      </c>
      <c r="K749" s="275">
        <f>ROUND(R68,0)</f>
        <v>0</v>
      </c>
      <c r="L749" s="275">
        <f>ROUND(R69,0)</f>
        <v>0</v>
      </c>
      <c r="M749" s="275">
        <f>ROUND(R70,0)</f>
        <v>0</v>
      </c>
      <c r="N749" s="275">
        <f>ROUND(R75,0)</f>
        <v>0</v>
      </c>
      <c r="O749" s="275">
        <f>ROUND(R73,0)</f>
        <v>0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0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5">
      <c r="A750" s="209" t="str">
        <f>RIGHT($C$83,3)&amp;"*"&amp;RIGHT($C$82,4)&amp;"*"&amp;S$55&amp;"*"&amp;"A"</f>
        <v>132*2018*7050*A</v>
      </c>
      <c r="B750" s="275"/>
      <c r="C750" s="277">
        <f>ROUND(S60,2)</f>
        <v>17.11</v>
      </c>
      <c r="D750" s="275">
        <f>ROUND(S61,0)</f>
        <v>783265</v>
      </c>
      <c r="E750" s="275">
        <f>ROUND(S62,0)</f>
        <v>277889</v>
      </c>
      <c r="F750" s="275">
        <f>ROUND(S63,0)</f>
        <v>0</v>
      </c>
      <c r="G750" s="275">
        <f>ROUND(S64,0)</f>
        <v>37224</v>
      </c>
      <c r="H750" s="275">
        <f>ROUND(S65,0)</f>
        <v>152</v>
      </c>
      <c r="I750" s="275">
        <f>ROUND(S66,0)</f>
        <v>76503</v>
      </c>
      <c r="J750" s="275">
        <f>ROUND(S67,0)</f>
        <v>120917</v>
      </c>
      <c r="K750" s="275">
        <f>ROUND(S68,0)</f>
        <v>10481</v>
      </c>
      <c r="L750" s="275">
        <f>ROUND(S69,0)</f>
        <v>6987</v>
      </c>
      <c r="M750" s="275">
        <f>ROUND(S70,0)</f>
        <v>0</v>
      </c>
      <c r="N750" s="275">
        <f>ROUND(S75,0)</f>
        <v>0</v>
      </c>
      <c r="O750" s="275">
        <f>ROUND(S73,0)</f>
        <v>0</v>
      </c>
      <c r="P750" s="275">
        <f>IF(S76&gt;0,ROUND(S76,0),0)</f>
        <v>4966</v>
      </c>
      <c r="Q750" s="275">
        <f>IF(S77&gt;0,ROUND(S77,0),0)</f>
        <v>0</v>
      </c>
      <c r="R750" s="275">
        <f>IF(S78&gt;0,ROUND(S78,0),0)</f>
        <v>2032</v>
      </c>
      <c r="S750" s="275">
        <f>IF(S79&gt;0,ROUND(S79,0),0)</f>
        <v>10638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1021561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5">
      <c r="A751" s="209" t="str">
        <f>RIGHT($C$83,3)&amp;"*"&amp;RIGHT($C$82,4)&amp;"*"&amp;T$55&amp;"*"&amp;"A"</f>
        <v>132*2018*7060*A</v>
      </c>
      <c r="B751" s="275"/>
      <c r="C751" s="277">
        <f>ROUND(T60,2)</f>
        <v>2.4700000000000002</v>
      </c>
      <c r="D751" s="275">
        <f>ROUND(T61,0)</f>
        <v>276770</v>
      </c>
      <c r="E751" s="275">
        <f>ROUND(T62,0)</f>
        <v>60303</v>
      </c>
      <c r="F751" s="275">
        <f>ROUND(T63,0)</f>
        <v>0</v>
      </c>
      <c r="G751" s="275">
        <f>ROUND(T64,0)</f>
        <v>86136</v>
      </c>
      <c r="H751" s="275">
        <f>ROUND(T65,0)</f>
        <v>0</v>
      </c>
      <c r="I751" s="275">
        <f>ROUND(T66,0)</f>
        <v>135</v>
      </c>
      <c r="J751" s="275">
        <f>ROUND(T67,0)</f>
        <v>1433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3231989</v>
      </c>
      <c r="O751" s="275">
        <f>ROUND(T73,0)</f>
        <v>3054826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2.0499999999999998</v>
      </c>
      <c r="U751" s="275"/>
      <c r="V751" s="276"/>
      <c r="W751" s="275"/>
      <c r="X751" s="275"/>
      <c r="Y751" s="275">
        <f t="shared" si="21"/>
        <v>174052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5">
      <c r="A752" s="209" t="str">
        <f>RIGHT($C$83,3)&amp;"*"&amp;RIGHT($C$82,4)&amp;"*"&amp;U$55&amp;"*"&amp;"A"</f>
        <v>132*2018*7070*A</v>
      </c>
      <c r="B752" s="275">
        <f>ROUND(U59,0)</f>
        <v>513694</v>
      </c>
      <c r="C752" s="277">
        <f>ROUND(U60,2)</f>
        <v>24.87</v>
      </c>
      <c r="D752" s="275">
        <f>ROUND(U61,0)</f>
        <v>1542769</v>
      </c>
      <c r="E752" s="275">
        <f>ROUND(U62,0)</f>
        <v>456616</v>
      </c>
      <c r="F752" s="275">
        <f>ROUND(U63,0)</f>
        <v>31831</v>
      </c>
      <c r="G752" s="275">
        <f>ROUND(U64,0)</f>
        <v>1494145</v>
      </c>
      <c r="H752" s="275">
        <f>ROUND(U65,0)</f>
        <v>389</v>
      </c>
      <c r="I752" s="275">
        <f>ROUND(U66,0)</f>
        <v>701275</v>
      </c>
      <c r="J752" s="275">
        <f>ROUND(U67,0)</f>
        <v>237376</v>
      </c>
      <c r="K752" s="275">
        <f>ROUND(U68,0)</f>
        <v>126747</v>
      </c>
      <c r="L752" s="275">
        <f>ROUND(U69,0)</f>
        <v>30372</v>
      </c>
      <c r="M752" s="275">
        <f>ROUND(U70,0)</f>
        <v>4947</v>
      </c>
      <c r="N752" s="275">
        <f>ROUND(U75,0)</f>
        <v>54031324</v>
      </c>
      <c r="O752" s="275">
        <f>ROUND(U73,0)</f>
        <v>30020644</v>
      </c>
      <c r="P752" s="275">
        <f>IF(U76&gt;0,ROUND(U76,0),0)</f>
        <v>9700</v>
      </c>
      <c r="Q752" s="275">
        <f>IF(U77&gt;0,ROUND(U77,0),0)</f>
        <v>0</v>
      </c>
      <c r="R752" s="275">
        <f>IF(U78&gt;0,ROUND(U78,0),0)</f>
        <v>3970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2916375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5">
      <c r="A753" s="209" t="str">
        <f>RIGHT($C$83,3)&amp;"*"&amp;RIGHT($C$82,4)&amp;"*"&amp;V$55&amp;"*"&amp;"A"</f>
        <v>132*2018*7110*A</v>
      </c>
      <c r="B753" s="275">
        <f>ROUND(V59,0)</f>
        <v>0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0</v>
      </c>
      <c r="O753" s="275">
        <f>ROUND(V73,0)</f>
        <v>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0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5">
      <c r="A754" s="209" t="str">
        <f>RIGHT($C$83,3)&amp;"*"&amp;RIGHT($C$82,4)&amp;"*"&amp;W$55&amp;"*"&amp;"A"</f>
        <v>132*2018*7120*A</v>
      </c>
      <c r="B754" s="275">
        <f>ROUND(W59,0)</f>
        <v>0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0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0</v>
      </c>
      <c r="O754" s="275">
        <f>ROUND(W73,0)</f>
        <v>0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0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5">
      <c r="A755" s="209" t="str">
        <f>RIGHT($C$83,3)&amp;"*"&amp;RIGHT($C$82,4)&amp;"*"&amp;X$55&amp;"*"&amp;"A"</f>
        <v>132*2018*7130*A</v>
      </c>
      <c r="B755" s="275">
        <f>ROUND(X59,0)</f>
        <v>14883</v>
      </c>
      <c r="C755" s="277">
        <f>ROUND(X60,2)</f>
        <v>4.79</v>
      </c>
      <c r="D755" s="275">
        <f>ROUND(X61,0)</f>
        <v>463590</v>
      </c>
      <c r="E755" s="275">
        <f>ROUND(X62,0)</f>
        <v>106306</v>
      </c>
      <c r="F755" s="275">
        <f>ROUND(X63,0)</f>
        <v>0</v>
      </c>
      <c r="G755" s="275">
        <f>ROUND(X64,0)</f>
        <v>145820</v>
      </c>
      <c r="H755" s="275">
        <f>ROUND(X65,0)</f>
        <v>497</v>
      </c>
      <c r="I755" s="275">
        <f>ROUND(X66,0)</f>
        <v>88439</v>
      </c>
      <c r="J755" s="275">
        <f>ROUND(X67,0)</f>
        <v>9022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77723134</v>
      </c>
      <c r="O755" s="275">
        <f>ROUND(X73,0)</f>
        <v>23147473</v>
      </c>
      <c r="P755" s="275">
        <f>IF(X76&gt;0,ROUND(X76,0),0)</f>
        <v>521</v>
      </c>
      <c r="Q755" s="275">
        <f>IF(X77&gt;0,ROUND(X77,0),0)</f>
        <v>0</v>
      </c>
      <c r="R755" s="275">
        <f>IF(X78&gt;0,ROUND(X78,0),0)</f>
        <v>213</v>
      </c>
      <c r="S755" s="275">
        <f>IF(X79&gt;0,ROUND(X79,0),0)</f>
        <v>24875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1139424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5">
      <c r="A756" s="209" t="str">
        <f>RIGHT($C$83,3)&amp;"*"&amp;RIGHT($C$82,4)&amp;"*"&amp;Y$55&amp;"*"&amp;"A"</f>
        <v>132*2018*7140*A</v>
      </c>
      <c r="B756" s="275">
        <f>ROUND(Y59,0)</f>
        <v>115612</v>
      </c>
      <c r="C756" s="277">
        <f>ROUND(Y60,2)</f>
        <v>29.03</v>
      </c>
      <c r="D756" s="275">
        <f>ROUND(Y61,0)</f>
        <v>2678782</v>
      </c>
      <c r="E756" s="275">
        <f>ROUND(Y62,0)</f>
        <v>638430</v>
      </c>
      <c r="F756" s="275">
        <f>ROUND(Y63,0)</f>
        <v>20896</v>
      </c>
      <c r="G756" s="275">
        <f>ROUND(Y64,0)</f>
        <v>477358</v>
      </c>
      <c r="H756" s="275">
        <f>ROUND(Y65,0)</f>
        <v>12626</v>
      </c>
      <c r="I756" s="275">
        <f>ROUND(Y66,0)</f>
        <v>942147</v>
      </c>
      <c r="J756" s="275">
        <f>ROUND(Y67,0)</f>
        <v>302956</v>
      </c>
      <c r="K756" s="275">
        <f>ROUND(Y68,0)</f>
        <v>341958</v>
      </c>
      <c r="L756" s="275">
        <f>ROUND(Y69,0)</f>
        <v>7848</v>
      </c>
      <c r="M756" s="275">
        <f>ROUND(Y70,0)</f>
        <v>-50</v>
      </c>
      <c r="N756" s="275">
        <f>ROUND(Y75,0)</f>
        <v>60585830</v>
      </c>
      <c r="O756" s="275">
        <f>ROUND(Y73,0)</f>
        <v>12833541</v>
      </c>
      <c r="P756" s="275">
        <f>IF(Y76&gt;0,ROUND(Y76,0),0)</f>
        <v>12738</v>
      </c>
      <c r="Q756" s="275">
        <f>IF(Y77&gt;0,ROUND(Y77,0),0)</f>
        <v>0</v>
      </c>
      <c r="R756" s="275">
        <f>IF(Y78&gt;0,ROUND(Y78,0),0)</f>
        <v>5213</v>
      </c>
      <c r="S756" s="275">
        <f>IF(Y79&gt;0,ROUND(Y79,0),0)</f>
        <v>29115</v>
      </c>
      <c r="T756" s="277">
        <f>IF(Y80&gt;0,ROUND(Y80,2),0)</f>
        <v>1.76</v>
      </c>
      <c r="U756" s="275"/>
      <c r="V756" s="276"/>
      <c r="W756" s="275"/>
      <c r="X756" s="275"/>
      <c r="Y756" s="275">
        <f t="shared" si="21"/>
        <v>3583429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5">
      <c r="A757" s="209" t="str">
        <f>RIGHT($C$83,3)&amp;"*"&amp;RIGHT($C$82,4)&amp;"*"&amp;Z$55&amp;"*"&amp;"A"</f>
        <v>132*2018*7150*A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5">
      <c r="A758" s="209" t="str">
        <f>RIGHT($C$83,3)&amp;"*"&amp;RIGHT($C$82,4)&amp;"*"&amp;AA$55&amp;"*"&amp;"A"</f>
        <v>132*2018*7160*A</v>
      </c>
      <c r="B758" s="275">
        <f>ROUND(AA59,0)</f>
        <v>933</v>
      </c>
      <c r="C758" s="277">
        <f>ROUND(AA60,2)</f>
        <v>2.29</v>
      </c>
      <c r="D758" s="275">
        <f>ROUND(AA61,0)</f>
        <v>278731</v>
      </c>
      <c r="E758" s="275">
        <f>ROUND(AA62,0)</f>
        <v>59242</v>
      </c>
      <c r="F758" s="275">
        <f>ROUND(AA63,0)</f>
        <v>5450</v>
      </c>
      <c r="G758" s="275">
        <f>ROUND(AA64,0)</f>
        <v>234122</v>
      </c>
      <c r="H758" s="275">
        <f>ROUND(AA65,0)</f>
        <v>346</v>
      </c>
      <c r="I758" s="275">
        <f>ROUND(AA66,0)</f>
        <v>44006</v>
      </c>
      <c r="J758" s="275">
        <f>ROUND(AA67,0)</f>
        <v>0</v>
      </c>
      <c r="K758" s="275">
        <f>ROUND(AA68,0)</f>
        <v>267</v>
      </c>
      <c r="L758" s="275">
        <f>ROUND(AA69,0)</f>
        <v>0</v>
      </c>
      <c r="M758" s="275">
        <f>ROUND(AA70,0)</f>
        <v>0</v>
      </c>
      <c r="N758" s="275">
        <f>ROUND(AA75,0)</f>
        <v>5031359</v>
      </c>
      <c r="O758" s="275">
        <f>ROUND(AA73,0)</f>
        <v>1489523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24504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205136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5">
      <c r="A759" s="209" t="str">
        <f>RIGHT($C$83,3)&amp;"*"&amp;RIGHT($C$82,4)&amp;"*"&amp;AB$55&amp;"*"&amp;"A"</f>
        <v>132*2018*7170*A</v>
      </c>
      <c r="B759" s="275"/>
      <c r="C759" s="277">
        <f>ROUND(AB60,2)</f>
        <v>26.12</v>
      </c>
      <c r="D759" s="275">
        <f>ROUND(AB61,0)</f>
        <v>2773108</v>
      </c>
      <c r="E759" s="275">
        <f>ROUND(AB62,0)</f>
        <v>612827</v>
      </c>
      <c r="F759" s="275">
        <f>ROUND(AB63,0)</f>
        <v>0</v>
      </c>
      <c r="G759" s="275">
        <f>ROUND(AB64,0)</f>
        <v>6679053</v>
      </c>
      <c r="H759" s="275">
        <f>ROUND(AB65,0)</f>
        <v>1861</v>
      </c>
      <c r="I759" s="275">
        <f>ROUND(AB66,0)</f>
        <v>285385</v>
      </c>
      <c r="J759" s="275">
        <f>ROUND(AB67,0)</f>
        <v>173851</v>
      </c>
      <c r="K759" s="275">
        <f>ROUND(AB68,0)</f>
        <v>57605</v>
      </c>
      <c r="L759" s="275">
        <f>ROUND(AB69,0)</f>
        <v>1056057</v>
      </c>
      <c r="M759" s="275">
        <f>ROUND(AB70,0)</f>
        <v>1740227</v>
      </c>
      <c r="N759" s="275">
        <f>ROUND(AB75,0)</f>
        <v>135160194</v>
      </c>
      <c r="O759" s="275">
        <f>ROUND(AB73,0)</f>
        <v>65453624</v>
      </c>
      <c r="P759" s="275">
        <f>IF(AB76&gt;0,ROUND(AB76,0),0)</f>
        <v>3728</v>
      </c>
      <c r="Q759" s="275">
        <f>IF(AB77&gt;0,ROUND(AB77,0),0)</f>
        <v>0</v>
      </c>
      <c r="R759" s="275">
        <f>IF(AB78&gt;0,ROUND(AB78,0),0)</f>
        <v>1526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4161198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5">
      <c r="A760" s="209" t="str">
        <f>RIGHT($C$83,3)&amp;"*"&amp;RIGHT($C$82,4)&amp;"*"&amp;AC$55&amp;"*"&amp;"A"</f>
        <v>132*2018*7180*A</v>
      </c>
      <c r="B760" s="275">
        <f>ROUND(AC59,0)</f>
        <v>56948</v>
      </c>
      <c r="C760" s="277">
        <f>ROUND(AC60,2)</f>
        <v>13.58</v>
      </c>
      <c r="D760" s="275">
        <f>ROUND(AC61,0)</f>
        <v>1140870</v>
      </c>
      <c r="E760" s="275">
        <f>ROUND(AC62,0)</f>
        <v>286161</v>
      </c>
      <c r="F760" s="275">
        <f>ROUND(AC63,0)</f>
        <v>9762</v>
      </c>
      <c r="G760" s="275">
        <f>ROUND(AC64,0)</f>
        <v>229792</v>
      </c>
      <c r="H760" s="275">
        <f>ROUND(AC65,0)</f>
        <v>598</v>
      </c>
      <c r="I760" s="275">
        <f>ROUND(AC66,0)</f>
        <v>3907</v>
      </c>
      <c r="J760" s="275">
        <f>ROUND(AC67,0)</f>
        <v>38244</v>
      </c>
      <c r="K760" s="275">
        <f>ROUND(AC68,0)</f>
        <v>13502</v>
      </c>
      <c r="L760" s="275">
        <f>ROUND(AC69,0)</f>
        <v>2462</v>
      </c>
      <c r="M760" s="275">
        <f>ROUND(AC70,0)</f>
        <v>56</v>
      </c>
      <c r="N760" s="275">
        <f>ROUND(AC75,0)</f>
        <v>32519770</v>
      </c>
      <c r="O760" s="275">
        <f>ROUND(AC73,0)</f>
        <v>26370324</v>
      </c>
      <c r="P760" s="275">
        <f>IF(AC76&gt;0,ROUND(AC76,0),0)</f>
        <v>1166</v>
      </c>
      <c r="Q760" s="275">
        <f>IF(AC77&gt;0,ROUND(AC77,0),0)</f>
        <v>0</v>
      </c>
      <c r="R760" s="275">
        <f>IF(AC78&gt;0,ROUND(AC78,0),0)</f>
        <v>477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974356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5">
      <c r="A761" s="209" t="str">
        <f>RIGHT($C$83,3)&amp;"*"&amp;RIGHT($C$82,4)&amp;"*"&amp;AD$55&amp;"*"&amp;"A"</f>
        <v>132*2018*7190*A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5">
      <c r="A762" s="209" t="str">
        <f>RIGHT($C$83,3)&amp;"*"&amp;RIGHT($C$82,4)&amp;"*"&amp;AE$55&amp;"*"&amp;"A"</f>
        <v>132*2018*7200*A</v>
      </c>
      <c r="B762" s="275">
        <f>ROUND(AE59,0)</f>
        <v>43888</v>
      </c>
      <c r="C762" s="277">
        <f>ROUND(AE60,2)</f>
        <v>13.48</v>
      </c>
      <c r="D762" s="275">
        <f>ROUND(AE61,0)</f>
        <v>1200807</v>
      </c>
      <c r="E762" s="275">
        <f>ROUND(AE62,0)</f>
        <v>294371</v>
      </c>
      <c r="F762" s="275">
        <f>ROUND(AE63,0)</f>
        <v>0</v>
      </c>
      <c r="G762" s="275">
        <f>ROUND(AE64,0)</f>
        <v>15358</v>
      </c>
      <c r="H762" s="275">
        <f>ROUND(AE65,0)</f>
        <v>8256</v>
      </c>
      <c r="I762" s="275">
        <f>ROUND(AE66,0)</f>
        <v>19119</v>
      </c>
      <c r="J762" s="275">
        <f>ROUND(AE67,0)</f>
        <v>141810</v>
      </c>
      <c r="K762" s="275">
        <f>ROUND(AE68,0)</f>
        <v>229616</v>
      </c>
      <c r="L762" s="275">
        <f>ROUND(AE69,0)</f>
        <v>6939</v>
      </c>
      <c r="M762" s="275">
        <f>ROUND(AE70,0)</f>
        <v>0</v>
      </c>
      <c r="N762" s="275">
        <f>ROUND(AE75,0)</f>
        <v>7762667</v>
      </c>
      <c r="O762" s="275">
        <f>ROUND(AE73,0)</f>
        <v>2444308</v>
      </c>
      <c r="P762" s="275">
        <f>IF(AE76&gt;0,ROUND(AE76,0),0)</f>
        <v>8325</v>
      </c>
      <c r="Q762" s="275">
        <f>IF(AE77&gt;0,ROUND(AE77,0),0)</f>
        <v>0</v>
      </c>
      <c r="R762" s="275">
        <f>IF(AE78&gt;0,ROUND(AE78,0),0)</f>
        <v>3407</v>
      </c>
      <c r="S762" s="275">
        <f>IF(AE79&gt;0,ROUND(AE79,0),0)</f>
        <v>8476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1593761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5">
      <c r="A763" s="209" t="str">
        <f>RIGHT($C$83,3)&amp;"*"&amp;RIGHT($C$82,4)&amp;"*"&amp;AF$55&amp;"*"&amp;"A"</f>
        <v>132*2018*7220*A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5">
      <c r="A764" s="209" t="str">
        <f>RIGHT($C$83,3)&amp;"*"&amp;RIGHT($C$82,4)&amp;"*"&amp;AG$55&amp;"*"&amp;"A"</f>
        <v>132*2018*7230*A</v>
      </c>
      <c r="B764" s="275">
        <f>ROUND(AG59,0)</f>
        <v>39571</v>
      </c>
      <c r="C764" s="277">
        <f>ROUND(AG60,2)</f>
        <v>74.680000000000007</v>
      </c>
      <c r="D764" s="275">
        <f>ROUND(AG61,0)</f>
        <v>6443066</v>
      </c>
      <c r="E764" s="275">
        <f>ROUND(AG62,0)</f>
        <v>1487581</v>
      </c>
      <c r="F764" s="275">
        <f>ROUND(AG63,0)</f>
        <v>1072145</v>
      </c>
      <c r="G764" s="275">
        <f>ROUND(AG64,0)</f>
        <v>1265303</v>
      </c>
      <c r="H764" s="275">
        <f>ROUND(AG65,0)</f>
        <v>1424</v>
      </c>
      <c r="I764" s="275">
        <f>ROUND(AG66,0)</f>
        <v>1683784</v>
      </c>
      <c r="J764" s="275">
        <f>ROUND(AG67,0)</f>
        <v>326680</v>
      </c>
      <c r="K764" s="275">
        <f>ROUND(AG68,0)</f>
        <v>17846</v>
      </c>
      <c r="L764" s="275">
        <f>ROUND(AG69,0)</f>
        <v>14507</v>
      </c>
      <c r="M764" s="275">
        <f>ROUND(AG70,0)</f>
        <v>-450</v>
      </c>
      <c r="N764" s="275">
        <f>ROUND(AG75,0)</f>
        <v>148581373</v>
      </c>
      <c r="O764" s="275">
        <f>ROUND(AG73,0)</f>
        <v>34034093</v>
      </c>
      <c r="P764" s="275">
        <f>IF(AG76&gt;0,ROUND(AG76,0),0)</f>
        <v>10098</v>
      </c>
      <c r="Q764" s="275">
        <f>IF(AG77&gt;0,ROUND(AG77,0),0)</f>
        <v>0</v>
      </c>
      <c r="R764" s="275">
        <f>IF(AG78&gt;0,ROUND(AG78,0),0)</f>
        <v>4133</v>
      </c>
      <c r="S764" s="275">
        <f>IF(AG79&gt;0,ROUND(AG79,0),0)</f>
        <v>192609</v>
      </c>
      <c r="T764" s="277">
        <f>IF(AG80&gt;0,ROUND(AG80,2),0)</f>
        <v>42.25</v>
      </c>
      <c r="U764" s="275"/>
      <c r="V764" s="276"/>
      <c r="W764" s="275"/>
      <c r="X764" s="275"/>
      <c r="Y764" s="275">
        <f t="shared" si="21"/>
        <v>6673690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5">
      <c r="A765" s="209" t="str">
        <f>RIGHT($C$83,3)&amp;"*"&amp;RIGHT($C$82,4)&amp;"*"&amp;AH$55&amp;"*"&amp;"A"</f>
        <v>132*2018*7240*A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5">
      <c r="A766" s="209" t="str">
        <f>RIGHT($C$83,3)&amp;"*"&amp;RIGHT($C$82,4)&amp;"*"&amp;AI$55&amp;"*"&amp;"A"</f>
        <v>132*2018*7250*A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5">
      <c r="A767" s="209" t="str">
        <f>RIGHT($C$83,3)&amp;"*"&amp;RIGHT($C$82,4)&amp;"*"&amp;AJ$55&amp;"*"&amp;"A"</f>
        <v>132*2018*7260*A</v>
      </c>
      <c r="B767" s="275">
        <f>ROUND(AJ59,0)</f>
        <v>6818</v>
      </c>
      <c r="C767" s="277">
        <f>ROUND(AJ60,2)</f>
        <v>3.42</v>
      </c>
      <c r="D767" s="275">
        <f>ROUND(AJ61,0)</f>
        <v>586966</v>
      </c>
      <c r="E767" s="275">
        <f>ROUND(AJ62,0)</f>
        <v>66414</v>
      </c>
      <c r="F767" s="275">
        <f>ROUND(AJ63,0)</f>
        <v>0</v>
      </c>
      <c r="G767" s="275">
        <f>ROUND(AJ64,0)</f>
        <v>78194</v>
      </c>
      <c r="H767" s="275">
        <f>ROUND(AJ65,0)</f>
        <v>7004</v>
      </c>
      <c r="I767" s="275">
        <f>ROUND(AJ66,0)</f>
        <v>378058</v>
      </c>
      <c r="J767" s="275">
        <f>ROUND(AJ67,0)</f>
        <v>2466</v>
      </c>
      <c r="K767" s="275">
        <f>ROUND(AJ68,0)</f>
        <v>202786</v>
      </c>
      <c r="L767" s="275">
        <f>ROUND(AJ69,0)</f>
        <v>14924</v>
      </c>
      <c r="M767" s="275">
        <f>ROUND(AJ70,0)</f>
        <v>10294</v>
      </c>
      <c r="N767" s="275">
        <f>ROUND(AJ75,0)</f>
        <v>3886477</v>
      </c>
      <c r="O767" s="275">
        <f>ROUND(AJ73,0)</f>
        <v>550091</v>
      </c>
      <c r="P767" s="275">
        <f>IF(AJ76&gt;0,ROUND(AJ76,0),0)</f>
        <v>0</v>
      </c>
      <c r="Q767" s="275">
        <f>IF(AJ77&gt;0,ROUND(AJ77,0),0)</f>
        <v>0</v>
      </c>
      <c r="R767" s="275">
        <f>IF(AJ78&gt;0,ROUND(AJ78,0),0)</f>
        <v>0</v>
      </c>
      <c r="S767" s="275">
        <f>IF(AJ79&gt;0,ROUND(AJ79,0),0)</f>
        <v>0</v>
      </c>
      <c r="T767" s="277">
        <f>IF(AJ80&gt;0,ROUND(AJ80,2),0)</f>
        <v>1.77</v>
      </c>
      <c r="U767" s="275"/>
      <c r="V767" s="276"/>
      <c r="W767" s="275"/>
      <c r="X767" s="275"/>
      <c r="Y767" s="275">
        <f t="shared" si="21"/>
        <v>364531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5">
      <c r="A768" s="209" t="str">
        <f>RIGHT($C$83,3)&amp;"*"&amp;RIGHT($C$82,4)&amp;"*"&amp;AK$55&amp;"*"&amp;"A"</f>
        <v>132*2018*7310*A</v>
      </c>
      <c r="B768" s="275">
        <f>ROUND(AK59,0)</f>
        <v>7984</v>
      </c>
      <c r="C768" s="277">
        <f>ROUND(AK60,2)</f>
        <v>2.79</v>
      </c>
      <c r="D768" s="275">
        <f>ROUND(AK61,0)</f>
        <v>285292</v>
      </c>
      <c r="E768" s="275">
        <f>ROUND(AK62,0)</f>
        <v>64725</v>
      </c>
      <c r="F768" s="275">
        <f>ROUND(AK63,0)</f>
        <v>0</v>
      </c>
      <c r="G768" s="275">
        <f>ROUND(AK64,0)</f>
        <v>1202</v>
      </c>
      <c r="H768" s="275">
        <f>ROUND(AK65,0)</f>
        <v>187</v>
      </c>
      <c r="I768" s="275">
        <f>ROUND(AK66,0)</f>
        <v>648</v>
      </c>
      <c r="J768" s="275">
        <f>ROUND(AK67,0)</f>
        <v>16642</v>
      </c>
      <c r="K768" s="275">
        <f>ROUND(AK68,0)</f>
        <v>0</v>
      </c>
      <c r="L768" s="275">
        <f>ROUND(AK69,0)</f>
        <v>1052</v>
      </c>
      <c r="M768" s="275">
        <f>ROUND(AK70,0)</f>
        <v>0</v>
      </c>
      <c r="N768" s="275">
        <f>ROUND(AK75,0)</f>
        <v>1860326</v>
      </c>
      <c r="O768" s="275">
        <f>ROUND(AK73,0)</f>
        <v>1251695</v>
      </c>
      <c r="P768" s="275">
        <f>IF(AK76&gt;0,ROUND(AK76,0),0)</f>
        <v>979</v>
      </c>
      <c r="Q768" s="275">
        <f>IF(AK77&gt;0,ROUND(AK77,0),0)</f>
        <v>0</v>
      </c>
      <c r="R768" s="275">
        <f>IF(AK78&gt;0,ROUND(AK78,0),0)</f>
        <v>401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238023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5">
      <c r="A769" s="209" t="str">
        <f>RIGHT($C$83,3)&amp;"*"&amp;RIGHT($C$82,4)&amp;"*"&amp;AL$55&amp;"*"&amp;"A"</f>
        <v>132*2018*7320*A</v>
      </c>
      <c r="B769" s="275">
        <f>ROUND(AL59,0)</f>
        <v>1744</v>
      </c>
      <c r="C769" s="277">
        <f>ROUND(AL60,2)</f>
        <v>0.87</v>
      </c>
      <c r="D769" s="275">
        <f>ROUND(AL61,0)</f>
        <v>68813</v>
      </c>
      <c r="E769" s="275">
        <f>ROUND(AL62,0)</f>
        <v>18080</v>
      </c>
      <c r="F769" s="275">
        <f>ROUND(AL63,0)</f>
        <v>0</v>
      </c>
      <c r="G769" s="275">
        <f>ROUND(AL64,0)</f>
        <v>96</v>
      </c>
      <c r="H769" s="275">
        <f>ROUND(AL65,0)</f>
        <v>0</v>
      </c>
      <c r="I769" s="275">
        <f>ROUND(AL66,0)</f>
        <v>111</v>
      </c>
      <c r="J769" s="275">
        <f>ROUND(AL67,0)</f>
        <v>8330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746988</v>
      </c>
      <c r="O769" s="275">
        <f>ROUND(AL73,0)</f>
        <v>528664</v>
      </c>
      <c r="P769" s="275">
        <f>IF(AL76&gt;0,ROUND(AL76,0),0)</f>
        <v>490</v>
      </c>
      <c r="Q769" s="275">
        <f>IF(AL77&gt;0,ROUND(AL77,0),0)</f>
        <v>0</v>
      </c>
      <c r="R769" s="275">
        <f>IF(AL78&gt;0,ROUND(AL78,0),0)</f>
        <v>201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94270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5">
      <c r="A770" s="209" t="str">
        <f>RIGHT($C$83,3)&amp;"*"&amp;RIGHT($C$82,4)&amp;"*"&amp;AM$55&amp;"*"&amp;"A"</f>
        <v>132*2018*7330*A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5">
      <c r="A771" s="209" t="str">
        <f>RIGHT($C$83,3)&amp;"*"&amp;RIGHT($C$82,4)&amp;"*"&amp;AN$55&amp;"*"&amp;"A"</f>
        <v>132*2018*7340*A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5">
      <c r="A772" s="209" t="str">
        <f>RIGHT($C$83,3)&amp;"*"&amp;RIGHT($C$82,4)&amp;"*"&amp;AO$55&amp;"*"&amp;"A"</f>
        <v>132*2018*7350*A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5">
      <c r="A773" s="209" t="str">
        <f>RIGHT($C$83,3)&amp;"*"&amp;RIGHT($C$82,4)&amp;"*"&amp;AP$55&amp;"*"&amp;"A"</f>
        <v>132*2018*7380*A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1"/>
        <v>0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5">
      <c r="A774" s="209" t="str">
        <f>RIGHT($C$83,3)&amp;"*"&amp;RIGHT($C$82,4)&amp;"*"&amp;AQ$55&amp;"*"&amp;"A"</f>
        <v>132*2018*7390*A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5">
      <c r="A775" s="209" t="str">
        <f>RIGHT($C$83,3)&amp;"*"&amp;RIGHT($C$82,4)&amp;"*"&amp;AR$55&amp;"*"&amp;"A"</f>
        <v>132*2018*7400*A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5">
      <c r="A776" s="209" t="str">
        <f>RIGHT($C$83,3)&amp;"*"&amp;RIGHT($C$82,4)&amp;"*"&amp;AS$55&amp;"*"&amp;"A"</f>
        <v>132*2018*7410*A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5">
      <c r="A777" s="209" t="str">
        <f>RIGHT($C$83,3)&amp;"*"&amp;RIGHT($C$82,4)&amp;"*"&amp;AT$55&amp;"*"&amp;"A"</f>
        <v>132*2018*7420*A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5">
      <c r="A778" s="209" t="str">
        <f>RIGHT($C$83,3)&amp;"*"&amp;RIGHT($C$82,4)&amp;"*"&amp;AU$55&amp;"*"&amp;"A"</f>
        <v>132*2018*7430*A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5">
      <c r="A779" s="209" t="str">
        <f>RIGHT($C$83,3)&amp;"*"&amp;RIGHT($C$82,4)&amp;"*"&amp;AV$55&amp;"*"&amp;"A"</f>
        <v>132*2018*7490*A</v>
      </c>
      <c r="B779" s="275"/>
      <c r="C779" s="277">
        <f>ROUND(AV60,2)</f>
        <v>8.8699999999999992</v>
      </c>
      <c r="D779" s="275">
        <f>ROUND(AV61,0)</f>
        <v>1204678</v>
      </c>
      <c r="E779" s="275">
        <f>ROUND(AV62,0)</f>
        <v>342002</v>
      </c>
      <c r="F779" s="275">
        <f>ROUND(AV63,0)</f>
        <v>36960</v>
      </c>
      <c r="G779" s="275">
        <f>ROUND(AV64,0)</f>
        <v>139351</v>
      </c>
      <c r="H779" s="275">
        <f>ROUND(AV65,0)</f>
        <v>243</v>
      </c>
      <c r="I779" s="275">
        <f>ROUND(AV66,0)</f>
        <v>874810</v>
      </c>
      <c r="J779" s="275">
        <f>ROUND(AV67,0)</f>
        <v>104072</v>
      </c>
      <c r="K779" s="275">
        <f>ROUND(AV68,0)</f>
        <v>684264</v>
      </c>
      <c r="L779" s="275">
        <f>ROUND(AV69,0)</f>
        <v>-643</v>
      </c>
      <c r="M779" s="275">
        <f>ROUND(AV70,0)</f>
        <v>675640</v>
      </c>
      <c r="N779" s="275">
        <f>ROUND(AV75,0)</f>
        <v>8574264</v>
      </c>
      <c r="O779" s="275">
        <f>ROUND(AV73,0)</f>
        <v>224099</v>
      </c>
      <c r="P779" s="275">
        <f>IF(AV76&gt;0,ROUND(AV76,0),0)</f>
        <v>3117</v>
      </c>
      <c r="Q779" s="275">
        <f>IF(AV77&gt;0,ROUND(AV77,0),0)</f>
        <v>0</v>
      </c>
      <c r="R779" s="275">
        <f>IF(AV78&gt;0,ROUND(AV78,0),0)</f>
        <v>1276</v>
      </c>
      <c r="S779" s="275">
        <f>IF(AV79&gt;0,ROUND(AV79,0),0)</f>
        <v>15447</v>
      </c>
      <c r="T779" s="277">
        <f>IF(AV80&gt;0,ROUND(AV80,2),0)</f>
        <v>14.14</v>
      </c>
      <c r="U779" s="275"/>
      <c r="V779" s="276"/>
      <c r="W779" s="275"/>
      <c r="X779" s="275"/>
      <c r="Y779" s="275">
        <f t="shared" si="21"/>
        <v>1300753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5">
      <c r="A780" s="209" t="str">
        <f>RIGHT($C$83,3)&amp;"*"&amp;RIGHT($C$82,4)&amp;"*"&amp;AW$55&amp;"*"&amp;"A"</f>
        <v>132*2018*8200*A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5">
      <c r="A781" s="209" t="str">
        <f>RIGHT($C$83,3)&amp;"*"&amp;RIGHT($C$82,4)&amp;"*"&amp;AX$55&amp;"*"&amp;"A"</f>
        <v>132*2018*8310*A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494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5">
      <c r="A782" s="209" t="str">
        <f>RIGHT($C$83,3)&amp;"*"&amp;RIGHT($C$82,4)&amp;"*"&amp;AY$55&amp;"*"&amp;"A"</f>
        <v>132*2018*8320*A</v>
      </c>
      <c r="B782" s="275">
        <f>ROUND(AY59,0)</f>
        <v>153367</v>
      </c>
      <c r="C782" s="277">
        <f>ROUND(AY60,2)</f>
        <v>0</v>
      </c>
      <c r="D782" s="275">
        <f>ROUND(AY61,0)</f>
        <v>0</v>
      </c>
      <c r="E782" s="275">
        <f>ROUND(AY62,0)</f>
        <v>0</v>
      </c>
      <c r="F782" s="275">
        <f>ROUND(AY63,0)</f>
        <v>0</v>
      </c>
      <c r="G782" s="275">
        <f>ROUND(AY64,0)</f>
        <v>0</v>
      </c>
      <c r="H782" s="275">
        <f>ROUND(AY65,0)</f>
        <v>0</v>
      </c>
      <c r="I782" s="275">
        <f>ROUND(AY66,0)</f>
        <v>0</v>
      </c>
      <c r="J782" s="275">
        <f>ROUND(AY67,0)</f>
        <v>0</v>
      </c>
      <c r="K782" s="275">
        <f>ROUND(AY68,0)</f>
        <v>0</v>
      </c>
      <c r="L782" s="275">
        <f>ROUND(AY69,0)</f>
        <v>0</v>
      </c>
      <c r="M782" s="275">
        <f>ROUND(AY70,0)</f>
        <v>0</v>
      </c>
      <c r="N782" s="275"/>
      <c r="O782" s="275"/>
      <c r="P782" s="275">
        <f>IF(AY76&gt;0,ROUND(AY76,0),0)</f>
        <v>0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5">
      <c r="A783" s="209" t="str">
        <f>RIGHT($C$83,3)&amp;"*"&amp;RIGHT($C$82,4)&amp;"*"&amp;AZ$55&amp;"*"&amp;"A"</f>
        <v>132*2018*8330*A</v>
      </c>
      <c r="B783" s="275">
        <f>ROUND(AZ59,0)</f>
        <v>291867</v>
      </c>
      <c r="C783" s="277">
        <f>ROUND(AZ60,2)</f>
        <v>35.340000000000003</v>
      </c>
      <c r="D783" s="275">
        <f>ROUND(AZ61,0)</f>
        <v>1513284</v>
      </c>
      <c r="E783" s="275">
        <f>ROUND(AZ62,0)</f>
        <v>561249</v>
      </c>
      <c r="F783" s="275">
        <f>ROUND(AZ63,0)</f>
        <v>0</v>
      </c>
      <c r="G783" s="275">
        <f>ROUND(AZ64,0)</f>
        <v>578415</v>
      </c>
      <c r="H783" s="275">
        <f>ROUND(AZ65,0)</f>
        <v>151</v>
      </c>
      <c r="I783" s="275">
        <f>ROUND(AZ66,0)</f>
        <v>468141</v>
      </c>
      <c r="J783" s="275">
        <f>ROUND(AZ67,0)</f>
        <v>179484</v>
      </c>
      <c r="K783" s="275">
        <f>ROUND(AZ68,0)</f>
        <v>8153</v>
      </c>
      <c r="L783" s="275">
        <f>ROUND(AZ69,0)</f>
        <v>16358</v>
      </c>
      <c r="M783" s="275">
        <f>ROUND(AZ70,0)</f>
        <v>673108</v>
      </c>
      <c r="N783" s="275"/>
      <c r="O783" s="275"/>
      <c r="P783" s="275">
        <f>IF(AZ76&gt;0,ROUND(AZ76,0),0)</f>
        <v>4337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5">
      <c r="A784" s="209" t="str">
        <f>RIGHT($C$83,3)&amp;"*"&amp;RIGHT($C$82,4)&amp;"*"&amp;BA$55&amp;"*"&amp;"A"</f>
        <v>132*2018*8350*A</v>
      </c>
      <c r="B784" s="275">
        <f>ROUND(BA59,0)</f>
        <v>0</v>
      </c>
      <c r="C784" s="277">
        <f>ROUND(BA60,2)</f>
        <v>0.57999999999999996</v>
      </c>
      <c r="D784" s="275">
        <f>ROUND(BA61,0)</f>
        <v>28240</v>
      </c>
      <c r="E784" s="275">
        <f>ROUND(BA62,0)</f>
        <v>9603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-648</v>
      </c>
      <c r="J784" s="275">
        <f>ROUND(BA67,0)</f>
        <v>7769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457</v>
      </c>
      <c r="Q784" s="275">
        <f>IF(BA77&gt;0,ROUND(BA77,0),0)</f>
        <v>0</v>
      </c>
      <c r="R784" s="275">
        <f>IF(BA78&gt;0,ROUND(BA78,0),0)</f>
        <v>187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5">
      <c r="A785" s="209" t="str">
        <f>RIGHT($C$83,3)&amp;"*"&amp;RIGHT($C$82,4)&amp;"*"&amp;BB$55&amp;"*"&amp;"A"</f>
        <v>132*2018*8360*A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5">
      <c r="A786" s="209" t="str">
        <f>RIGHT($C$83,3)&amp;"*"&amp;RIGHT($C$82,4)&amp;"*"&amp;BC$55&amp;"*"&amp;"A"</f>
        <v>132*2018*8370*A</v>
      </c>
      <c r="B786" s="275"/>
      <c r="C786" s="277">
        <f>ROUND(BC60,2)</f>
        <v>0.55000000000000004</v>
      </c>
      <c r="D786" s="275">
        <f>ROUND(BC61,0)</f>
        <v>24034</v>
      </c>
      <c r="E786" s="275">
        <f>ROUND(BC62,0)</f>
        <v>8860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115793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5">
      <c r="A787" s="209" t="str">
        <f>RIGHT($C$83,3)&amp;"*"&amp;RIGHT($C$82,4)&amp;"*"&amp;BD$55&amp;"*"&amp;"A"</f>
        <v>132*2018*8420*A</v>
      </c>
      <c r="B787" s="275"/>
      <c r="C787" s="277">
        <f>ROUND(BD60,2)</f>
        <v>0</v>
      </c>
      <c r="D787" s="275">
        <f>ROUND(BD61,0)</f>
        <v>0</v>
      </c>
      <c r="E787" s="275">
        <f>ROUND(BD62,0)</f>
        <v>0</v>
      </c>
      <c r="F787" s="275">
        <f>ROUND(BD63,0)</f>
        <v>0</v>
      </c>
      <c r="G787" s="275">
        <f>ROUND(BD64,0)</f>
        <v>0</v>
      </c>
      <c r="H787" s="275">
        <f>ROUND(BD65,0)</f>
        <v>0</v>
      </c>
      <c r="I787" s="275">
        <f>ROUND(BD66,0)</f>
        <v>0</v>
      </c>
      <c r="J787" s="275">
        <f>ROUND(BD67,0)</f>
        <v>0</v>
      </c>
      <c r="K787" s="275">
        <f>ROUND(BD68,0)</f>
        <v>0</v>
      </c>
      <c r="L787" s="275">
        <f>ROUND(BD69,0)</f>
        <v>0</v>
      </c>
      <c r="M787" s="275">
        <f>ROUND(BD70,0)</f>
        <v>0</v>
      </c>
      <c r="N787" s="275"/>
      <c r="O787" s="275"/>
      <c r="P787" s="275">
        <f>IF(BD76&gt;0,ROUND(BD76,0),0)</f>
        <v>0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5">
      <c r="A788" s="209" t="str">
        <f>RIGHT($C$83,3)&amp;"*"&amp;RIGHT($C$82,4)&amp;"*"&amp;BE$55&amp;"*"&amp;"A"</f>
        <v>132*2018*8430*A</v>
      </c>
      <c r="B788" s="275">
        <f>ROUND(BE59,0)</f>
        <v>170836</v>
      </c>
      <c r="C788" s="277">
        <f>ROUND(BE60,2)</f>
        <v>5.55</v>
      </c>
      <c r="D788" s="275">
        <f>ROUND(BE61,0)</f>
        <v>365723</v>
      </c>
      <c r="E788" s="275">
        <f>ROUND(BE62,0)</f>
        <v>104069</v>
      </c>
      <c r="F788" s="275">
        <f>ROUND(BE63,0)</f>
        <v>0</v>
      </c>
      <c r="G788" s="275">
        <f>ROUND(BE64,0)</f>
        <v>16818</v>
      </c>
      <c r="H788" s="275">
        <f>ROUND(BE65,0)</f>
        <v>791992</v>
      </c>
      <c r="I788" s="275">
        <f>ROUND(BE66,0)</f>
        <v>3412558</v>
      </c>
      <c r="J788" s="275">
        <f>ROUND(BE67,0)</f>
        <v>515837</v>
      </c>
      <c r="K788" s="275">
        <f>ROUND(BE68,0)</f>
        <v>15641</v>
      </c>
      <c r="L788" s="275">
        <f>ROUND(BE69,0)</f>
        <v>25139</v>
      </c>
      <c r="M788" s="275">
        <f>ROUND(BE70,0)</f>
        <v>34</v>
      </c>
      <c r="N788" s="275"/>
      <c r="O788" s="275"/>
      <c r="P788" s="275">
        <f>IF(BE76&gt;0,ROUND(BE76,0),0)</f>
        <v>27807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5">
      <c r="A789" s="209" t="str">
        <f>RIGHT($C$83,3)&amp;"*"&amp;RIGHT($C$82,4)&amp;"*"&amp;BF$55&amp;"*"&amp;"A"</f>
        <v>132*2018*8460*A</v>
      </c>
      <c r="B789" s="275"/>
      <c r="C789" s="277">
        <f>ROUND(BF60,2)</f>
        <v>22.42</v>
      </c>
      <c r="D789" s="275">
        <f>ROUND(BF61,0)</f>
        <v>912117</v>
      </c>
      <c r="E789" s="275">
        <f>ROUND(BF62,0)</f>
        <v>351962</v>
      </c>
      <c r="F789" s="275">
        <f>ROUND(BF63,0)</f>
        <v>0</v>
      </c>
      <c r="G789" s="275">
        <f>ROUND(BF64,0)</f>
        <v>220219</v>
      </c>
      <c r="H789" s="275">
        <f>ROUND(BF65,0)</f>
        <v>2550</v>
      </c>
      <c r="I789" s="275">
        <f>ROUND(BF66,0)</f>
        <v>161288</v>
      </c>
      <c r="J789" s="275">
        <f>ROUND(BF67,0)</f>
        <v>30433</v>
      </c>
      <c r="K789" s="275">
        <f>ROUND(BF68,0)</f>
        <v>412</v>
      </c>
      <c r="L789" s="275">
        <f>ROUND(BF69,0)</f>
        <v>6102</v>
      </c>
      <c r="M789" s="275">
        <f>ROUND(BF70,0)</f>
        <v>0</v>
      </c>
      <c r="N789" s="275"/>
      <c r="O789" s="275"/>
      <c r="P789" s="275">
        <f>IF(BF76&gt;0,ROUND(BF76,0),0)</f>
        <v>1306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5">
      <c r="A790" s="209" t="str">
        <f>RIGHT($C$83,3)&amp;"*"&amp;RIGHT($C$82,4)&amp;"*"&amp;BG$55&amp;"*"&amp;"A"</f>
        <v>132*2018*8470*A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23884</v>
      </c>
      <c r="J790" s="275">
        <f>ROUND(BG67,0)</f>
        <v>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5">
      <c r="A791" s="209" t="str">
        <f>RIGHT($C$83,3)&amp;"*"&amp;RIGHT($C$82,4)&amp;"*"&amp;BH$55&amp;"*"&amp;"A"</f>
        <v>132*2018*8480*A</v>
      </c>
      <c r="B791" s="275"/>
      <c r="C791" s="277">
        <f>ROUND(BH60,2)</f>
        <v>0</v>
      </c>
      <c r="D791" s="275">
        <f>ROUND(BH61,0)</f>
        <v>0</v>
      </c>
      <c r="E791" s="275">
        <f>ROUND(BH62,0)</f>
        <v>0</v>
      </c>
      <c r="F791" s="275">
        <f>ROUND(BH63,0)</f>
        <v>0</v>
      </c>
      <c r="G791" s="275">
        <f>ROUND(BH64,0)</f>
        <v>0</v>
      </c>
      <c r="H791" s="275">
        <f>ROUND(BH65,0)</f>
        <v>0</v>
      </c>
      <c r="I791" s="275">
        <f>ROUND(BH66,0)</f>
        <v>46146</v>
      </c>
      <c r="J791" s="275">
        <f>ROUND(BH67,0)</f>
        <v>0</v>
      </c>
      <c r="K791" s="275">
        <f>ROUND(BH68,0)</f>
        <v>0</v>
      </c>
      <c r="L791" s="275">
        <f>ROUND(BH69,0)</f>
        <v>0</v>
      </c>
      <c r="M791" s="275">
        <f>ROUND(BH70,0)</f>
        <v>0</v>
      </c>
      <c r="N791" s="275"/>
      <c r="O791" s="275"/>
      <c r="P791" s="275">
        <f>IF(BH76&gt;0,ROUND(BH76,0),0)</f>
        <v>0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5">
      <c r="A792" s="209" t="str">
        <f>RIGHT($C$83,3)&amp;"*"&amp;RIGHT($C$82,4)&amp;"*"&amp;BI$55&amp;"*"&amp;"A"</f>
        <v>132*2018*8490*A</v>
      </c>
      <c r="B792" s="275"/>
      <c r="C792" s="277">
        <f>ROUND(BI60,2)</f>
        <v>0.5</v>
      </c>
      <c r="D792" s="275">
        <f>ROUND(BI61,0)</f>
        <v>17417</v>
      </c>
      <c r="E792" s="275">
        <f>ROUND(BI62,0)</f>
        <v>7312</v>
      </c>
      <c r="F792" s="275">
        <f>ROUND(BI63,0)</f>
        <v>0</v>
      </c>
      <c r="G792" s="275">
        <f>ROUND(BI64,0)</f>
        <v>48666</v>
      </c>
      <c r="H792" s="275">
        <f>ROUND(BI65,0)</f>
        <v>0</v>
      </c>
      <c r="I792" s="275">
        <f>ROUND(BI66,0)</f>
        <v>803</v>
      </c>
      <c r="J792" s="275">
        <f>ROUND(BI67,0)</f>
        <v>13728</v>
      </c>
      <c r="K792" s="275">
        <f>ROUND(BI68,0)</f>
        <v>414</v>
      </c>
      <c r="L792" s="275">
        <f>ROUND(BI69,0)</f>
        <v>-38</v>
      </c>
      <c r="M792" s="275">
        <f>ROUND(BI70,0)</f>
        <v>70340</v>
      </c>
      <c r="N792" s="275"/>
      <c r="O792" s="275"/>
      <c r="P792" s="275">
        <f>IF(BI76&gt;0,ROUND(BI76,0),0)</f>
        <v>650</v>
      </c>
      <c r="Q792" s="275">
        <f>IF(BI77&gt;0,ROUND(BI77,0),0)</f>
        <v>0</v>
      </c>
      <c r="R792" s="275">
        <f>IF(BI78&gt;0,ROUND(BI78,0),0)</f>
        <v>266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5">
      <c r="A793" s="209" t="str">
        <f>RIGHT($C$83,3)&amp;"*"&amp;RIGHT($C$82,4)&amp;"*"&amp;BJ$55&amp;"*"&amp;"A"</f>
        <v>132*2018*8510*A</v>
      </c>
      <c r="B793" s="275"/>
      <c r="C793" s="277">
        <f>ROUND(BJ60,2)</f>
        <v>0</v>
      </c>
      <c r="D793" s="275">
        <f>ROUND(BJ61,0)</f>
        <v>0</v>
      </c>
      <c r="E793" s="275">
        <f>ROUND(BJ62,0)</f>
        <v>0</v>
      </c>
      <c r="F793" s="275">
        <f>ROUND(BJ63,0)</f>
        <v>0</v>
      </c>
      <c r="G793" s="275">
        <f>ROUND(BJ64,0)</f>
        <v>0</v>
      </c>
      <c r="H793" s="275">
        <f>ROUND(BJ65,0)</f>
        <v>0</v>
      </c>
      <c r="I793" s="275">
        <f>ROUND(BJ66,0)</f>
        <v>419027</v>
      </c>
      <c r="J793" s="275">
        <f>ROUND(BJ67,0)</f>
        <v>0</v>
      </c>
      <c r="K793" s="275">
        <f>ROUND(BJ68,0)</f>
        <v>0</v>
      </c>
      <c r="L793" s="275">
        <f>ROUND(BJ69,0)</f>
        <v>0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5">
      <c r="A794" s="209" t="str">
        <f>RIGHT($C$83,3)&amp;"*"&amp;RIGHT($C$82,4)&amp;"*"&amp;BK$55&amp;"*"&amp;"A"</f>
        <v>132*2018*8530*A</v>
      </c>
      <c r="B794" s="275"/>
      <c r="C794" s="277">
        <f>ROUND(BK60,2)</f>
        <v>0</v>
      </c>
      <c r="D794" s="275">
        <f>ROUND(BK61,0)</f>
        <v>0</v>
      </c>
      <c r="E794" s="275">
        <f>ROUND(BK62,0)</f>
        <v>0</v>
      </c>
      <c r="F794" s="275">
        <f>ROUND(BK63,0)</f>
        <v>0</v>
      </c>
      <c r="G794" s="275">
        <f>ROUND(BK64,0)</f>
        <v>0</v>
      </c>
      <c r="H794" s="275">
        <f>ROUND(BK65,0)</f>
        <v>0</v>
      </c>
      <c r="I794" s="275">
        <f>ROUND(BK66,0)</f>
        <v>1667332</v>
      </c>
      <c r="J794" s="275">
        <f>ROUND(BK67,0)</f>
        <v>0</v>
      </c>
      <c r="K794" s="275">
        <f>ROUND(BK68,0)</f>
        <v>0</v>
      </c>
      <c r="L794" s="275">
        <f>ROUND(BK69,0)</f>
        <v>0</v>
      </c>
      <c r="M794" s="275">
        <f>ROUND(BK70,0)</f>
        <v>0</v>
      </c>
      <c r="N794" s="275"/>
      <c r="O794" s="275"/>
      <c r="P794" s="275">
        <f>IF(BK76&gt;0,ROUND(BK76,0),0)</f>
        <v>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5">
      <c r="A795" s="209" t="str">
        <f>RIGHT($C$83,3)&amp;"*"&amp;RIGHT($C$82,4)&amp;"*"&amp;BL$55&amp;"*"&amp;"A"</f>
        <v>132*2018*8560*A</v>
      </c>
      <c r="B795" s="275"/>
      <c r="C795" s="277">
        <f>ROUND(BL60,2)</f>
        <v>0</v>
      </c>
      <c r="D795" s="275">
        <f>ROUND(BL61,0)</f>
        <v>0</v>
      </c>
      <c r="E795" s="275">
        <f>ROUND(BL62,0)</f>
        <v>0</v>
      </c>
      <c r="F795" s="275">
        <f>ROUND(BL63,0)</f>
        <v>0</v>
      </c>
      <c r="G795" s="275">
        <f>ROUND(BL64,0)</f>
        <v>21417</v>
      </c>
      <c r="H795" s="275">
        <f>ROUND(BL65,0)</f>
        <v>0</v>
      </c>
      <c r="I795" s="275">
        <f>ROUND(BL66,0)</f>
        <v>2002852</v>
      </c>
      <c r="J795" s="275">
        <f>ROUND(BL67,0)</f>
        <v>0</v>
      </c>
      <c r="K795" s="275">
        <f>ROUND(BL68,0)</f>
        <v>2830</v>
      </c>
      <c r="L795" s="275">
        <f>ROUND(BL69,0)</f>
        <v>1423</v>
      </c>
      <c r="M795" s="275">
        <f>ROUND(BL70,0)</f>
        <v>0</v>
      </c>
      <c r="N795" s="275"/>
      <c r="O795" s="275"/>
      <c r="P795" s="275">
        <f>IF(BL76&gt;0,ROUND(BL76,0),0)</f>
        <v>0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5">
      <c r="A796" s="209" t="str">
        <f>RIGHT($C$83,3)&amp;"*"&amp;RIGHT($C$82,4)&amp;"*"&amp;BM$55&amp;"*"&amp;"A"</f>
        <v>132*2018*8590*A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5">
      <c r="A797" s="209" t="str">
        <f>RIGHT($C$83,3)&amp;"*"&amp;RIGHT($C$82,4)&amp;"*"&amp;BN$55&amp;"*"&amp;"A"</f>
        <v>132*2018*8610*A</v>
      </c>
      <c r="B797" s="275"/>
      <c r="C797" s="277">
        <f>ROUND(BN60,2)</f>
        <v>14.83</v>
      </c>
      <c r="D797" s="275">
        <f>ROUND(BN61,0)</f>
        <v>540904</v>
      </c>
      <c r="E797" s="275">
        <f>ROUND(BN62,0)</f>
        <v>97056</v>
      </c>
      <c r="F797" s="275">
        <f>ROUND(BN63,0)</f>
        <v>3318782</v>
      </c>
      <c r="G797" s="275">
        <f>ROUND(BN64,0)</f>
        <v>79780</v>
      </c>
      <c r="H797" s="275">
        <f>ROUND(BN65,0)</f>
        <v>97</v>
      </c>
      <c r="I797" s="275">
        <f>ROUND(BN66,0)</f>
        <v>3325806</v>
      </c>
      <c r="J797" s="275">
        <f>ROUND(BN67,0)</f>
        <v>393947</v>
      </c>
      <c r="K797" s="275">
        <f>ROUND(BN68,0)</f>
        <v>174056</v>
      </c>
      <c r="L797" s="275">
        <f>ROUND(BN69,0)</f>
        <v>123729</v>
      </c>
      <c r="M797" s="275">
        <f>ROUND(BN70,0)</f>
        <v>5311</v>
      </c>
      <c r="N797" s="275"/>
      <c r="O797" s="275"/>
      <c r="P797" s="275">
        <f>IF(BN76&gt;0,ROUND(BN76,0),0)</f>
        <v>22166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5">
      <c r="A798" s="209" t="str">
        <f>RIGHT($C$83,3)&amp;"*"&amp;RIGHT($C$82,4)&amp;"*"&amp;BO$55&amp;"*"&amp;"A"</f>
        <v>132*2018*8620*A</v>
      </c>
      <c r="B798" s="275"/>
      <c r="C798" s="277">
        <f>ROUND(BO60,2)</f>
        <v>0</v>
      </c>
      <c r="D798" s="275">
        <f>ROUND(BO61,0)</f>
        <v>0</v>
      </c>
      <c r="E798" s="275">
        <f>ROUND(BO62,0)</f>
        <v>0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230762</v>
      </c>
      <c r="J798" s="275">
        <f>ROUND(BO67,0)</f>
        <v>0</v>
      </c>
      <c r="K798" s="275">
        <f>ROUND(BO68,0)</f>
        <v>0</v>
      </c>
      <c r="L798" s="275">
        <f>ROUND(BO69,0)</f>
        <v>0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5">
      <c r="A799" s="209" t="str">
        <f>RIGHT($C$83,3)&amp;"*"&amp;RIGHT($C$82,4)&amp;"*"&amp;BP$55&amp;"*"&amp;"A"</f>
        <v>132*2018*8630*A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302510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5">
      <c r="A800" s="209" t="str">
        <f>RIGHT($C$83,3)&amp;"*"&amp;RIGHT($C$82,4)&amp;"*"&amp;BQ$55&amp;"*"&amp;"A"</f>
        <v>132*2018*8640*A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5">
      <c r="A801" s="209" t="str">
        <f>RIGHT($C$83,3)&amp;"*"&amp;RIGHT($C$82,4)&amp;"*"&amp;BR$55&amp;"*"&amp;"A"</f>
        <v>132*2018*8650*A</v>
      </c>
      <c r="B801" s="275"/>
      <c r="C801" s="277">
        <f>ROUND(BR60,2)</f>
        <v>0</v>
      </c>
      <c r="D801" s="275">
        <f>ROUND(BR61,0)</f>
        <v>0</v>
      </c>
      <c r="E801" s="275">
        <f>ROUND(BR62,0)</f>
        <v>-19</v>
      </c>
      <c r="F801" s="275">
        <f>ROUND(BR63,0)</f>
        <v>0</v>
      </c>
      <c r="G801" s="275">
        <f>ROUND(BR64,0)</f>
        <v>0</v>
      </c>
      <c r="H801" s="275">
        <f>ROUND(BR65,0)</f>
        <v>0</v>
      </c>
      <c r="I801" s="275">
        <f>ROUND(BR66,0)</f>
        <v>909053</v>
      </c>
      <c r="J801" s="275">
        <f>ROUND(BR67,0)</f>
        <v>21572</v>
      </c>
      <c r="K801" s="275">
        <f>ROUND(BR68,0)</f>
        <v>0</v>
      </c>
      <c r="L801" s="275">
        <f>ROUND(BR69,0)</f>
        <v>0</v>
      </c>
      <c r="M801" s="275">
        <f>ROUND(BR70,0)</f>
        <v>0</v>
      </c>
      <c r="N801" s="275"/>
      <c r="O801" s="275"/>
      <c r="P801" s="275">
        <f>IF(BR76&gt;0,ROUND(BR76,0),0)</f>
        <v>1269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5">
      <c r="A802" s="209" t="str">
        <f>RIGHT($C$83,3)&amp;"*"&amp;RIGHT($C$82,4)&amp;"*"&amp;BS$55&amp;"*"&amp;"A"</f>
        <v>132*2018*8660*A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11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5">
      <c r="A803" s="209" t="str">
        <f>RIGHT($C$83,3)&amp;"*"&amp;RIGHT($C$82,4)&amp;"*"&amp;BT$55&amp;"*"&amp;"A"</f>
        <v>132*2018*8670*A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16712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5">
      <c r="A804" s="209" t="str">
        <f>RIGHT($C$83,3)&amp;"*"&amp;RIGHT($C$82,4)&amp;"*"&amp;BU$55&amp;"*"&amp;"A"</f>
        <v>132*2018*8680*A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27108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5">
      <c r="A805" s="209" t="str">
        <f>RIGHT($C$83,3)&amp;"*"&amp;RIGHT($C$82,4)&amp;"*"&amp;BV$55&amp;"*"&amp;"A"</f>
        <v>132*2018*8690*A</v>
      </c>
      <c r="B805" s="275"/>
      <c r="C805" s="277">
        <f>ROUND(BV60,2)</f>
        <v>0</v>
      </c>
      <c r="D805" s="275">
        <f>ROUND(BV61,0)</f>
        <v>0</v>
      </c>
      <c r="E805" s="275">
        <f>ROUND(BV62,0)</f>
        <v>0</v>
      </c>
      <c r="F805" s="275">
        <f>ROUND(BV63,0)</f>
        <v>0</v>
      </c>
      <c r="G805" s="275">
        <f>ROUND(BV64,0)</f>
        <v>0</v>
      </c>
      <c r="H805" s="275">
        <f>ROUND(BV65,0)</f>
        <v>0</v>
      </c>
      <c r="I805" s="275">
        <f>ROUND(BV66,0)</f>
        <v>2394837</v>
      </c>
      <c r="J805" s="275">
        <f>ROUND(BV67,0)</f>
        <v>5253</v>
      </c>
      <c r="K805" s="275">
        <f>ROUND(BV68,0)</f>
        <v>0</v>
      </c>
      <c r="L805" s="275">
        <f>ROUND(BV69,0)</f>
        <v>0</v>
      </c>
      <c r="M805" s="275">
        <f>ROUND(BV70,0)</f>
        <v>0</v>
      </c>
      <c r="N805" s="275"/>
      <c r="O805" s="275"/>
      <c r="P805" s="275">
        <f>IF(BV76&gt;0,ROUND(BV76,0),0)</f>
        <v>309</v>
      </c>
      <c r="Q805" s="275">
        <f>IF(BV77&gt;0,ROUND(BV77,0),0)</f>
        <v>0</v>
      </c>
      <c r="R805" s="275">
        <f>IF(BV78&gt;0,ROUND(BV78,0),0)</f>
        <v>126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5">
      <c r="A806" s="209" t="str">
        <f>RIGHT($C$83,3)&amp;"*"&amp;RIGHT($C$82,4)&amp;"*"&amp;BW$55&amp;"*"&amp;"A"</f>
        <v>132*2018*8700*A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281270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5">
      <c r="A807" s="209" t="str">
        <f>RIGHT($C$83,3)&amp;"*"&amp;RIGHT($C$82,4)&amp;"*"&amp;BX$55&amp;"*"&amp;"A"</f>
        <v>132*2018*8710*A</v>
      </c>
      <c r="B807" s="275"/>
      <c r="C807" s="277">
        <f>ROUND(BX60,2)</f>
        <v>0</v>
      </c>
      <c r="D807" s="275">
        <f>ROUND(BX61,0)</f>
        <v>0</v>
      </c>
      <c r="E807" s="275">
        <f>ROUND(BX62,0)</f>
        <v>0</v>
      </c>
      <c r="F807" s="275">
        <f>ROUND(BX63,0)</f>
        <v>0</v>
      </c>
      <c r="G807" s="275">
        <f>ROUND(BX64,0)</f>
        <v>0</v>
      </c>
      <c r="H807" s="275">
        <f>ROUND(BX65,0)</f>
        <v>0</v>
      </c>
      <c r="I807" s="275">
        <f>ROUND(BX66,0)</f>
        <v>1159415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5">
      <c r="A808" s="209" t="str">
        <f>RIGHT($C$83,3)&amp;"*"&amp;RIGHT($C$82,4)&amp;"*"&amp;BY$55&amp;"*"&amp;"A"</f>
        <v>132*2018*8720*A</v>
      </c>
      <c r="B808" s="275"/>
      <c r="C808" s="277">
        <f>ROUND(BY60,2)</f>
        <v>13.14</v>
      </c>
      <c r="D808" s="275">
        <f>ROUND(BY61,0)</f>
        <v>1199820</v>
      </c>
      <c r="E808" s="275">
        <f>ROUND(BY62,0)</f>
        <v>288366</v>
      </c>
      <c r="F808" s="275">
        <f>ROUND(BY63,0)</f>
        <v>0</v>
      </c>
      <c r="G808" s="275">
        <f>ROUND(BY64,0)</f>
        <v>5893</v>
      </c>
      <c r="H808" s="275">
        <f>ROUND(BY65,0)</f>
        <v>943</v>
      </c>
      <c r="I808" s="275">
        <f>ROUND(BY66,0)</f>
        <v>134541</v>
      </c>
      <c r="J808" s="275">
        <f>ROUND(BY67,0)</f>
        <v>21778</v>
      </c>
      <c r="K808" s="275">
        <f>ROUND(BY68,0)</f>
        <v>29995</v>
      </c>
      <c r="L808" s="275">
        <f>ROUND(BY69,0)</f>
        <v>10797</v>
      </c>
      <c r="M808" s="275">
        <f>ROUND(BY70,0)</f>
        <v>0</v>
      </c>
      <c r="N808" s="275"/>
      <c r="O808" s="275"/>
      <c r="P808" s="275">
        <f>IF(BY76&gt;0,ROUND(BY76,0),0)</f>
        <v>1235</v>
      </c>
      <c r="Q808" s="275">
        <f>IF(BY77&gt;0,ROUND(BY77,0),0)</f>
        <v>0</v>
      </c>
      <c r="R808" s="275">
        <f>IF(BY78&gt;0,ROUND(BY78,0),0)</f>
        <v>505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5">
      <c r="A809" s="209" t="str">
        <f>RIGHT($C$83,3)&amp;"*"&amp;RIGHT($C$82,4)&amp;"*"&amp;BZ$55&amp;"*"&amp;"A"</f>
        <v>132*2018*8730*A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5">
      <c r="A810" s="209" t="str">
        <f>RIGHT($C$83,3)&amp;"*"&amp;RIGHT($C$82,4)&amp;"*"&amp;CA$55&amp;"*"&amp;"A"</f>
        <v>132*2018*8740*A</v>
      </c>
      <c r="B810" s="275"/>
      <c r="C810" s="277">
        <f>ROUND(CA60,2)</f>
        <v>2.56</v>
      </c>
      <c r="D810" s="275">
        <f>ROUND(CA61,0)</f>
        <v>291863</v>
      </c>
      <c r="E810" s="275">
        <f>ROUND(CA62,0)</f>
        <v>62560</v>
      </c>
      <c r="F810" s="275">
        <f>ROUND(CA63,0)</f>
        <v>0</v>
      </c>
      <c r="G810" s="275">
        <f>ROUND(CA64,0)</f>
        <v>153</v>
      </c>
      <c r="H810" s="275">
        <f>ROUND(CA65,0)</f>
        <v>0</v>
      </c>
      <c r="I810" s="275">
        <f>ROUND(CA66,0)</f>
        <v>328225</v>
      </c>
      <c r="J810" s="275">
        <f>ROUND(CA67,0)</f>
        <v>0</v>
      </c>
      <c r="K810" s="275">
        <f>ROUND(CA68,0)</f>
        <v>0</v>
      </c>
      <c r="L810" s="275">
        <f>ROUND(CA69,0)</f>
        <v>338</v>
      </c>
      <c r="M810" s="275">
        <f>ROUND(CA70,0)</f>
        <v>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5">
      <c r="A811" s="209" t="str">
        <f>RIGHT($C$83,3)&amp;"*"&amp;RIGHT($C$82,4)&amp;"*"&amp;CB$55&amp;"*"&amp;"A"</f>
        <v>132*2018*8770*A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33499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5">
      <c r="A812" s="209" t="str">
        <f>RIGHT($C$83,3)&amp;"*"&amp;RIGHT($C$82,4)&amp;"*"&amp;CC$55&amp;"*"&amp;"A"</f>
        <v>132*2018*8790*A</v>
      </c>
      <c r="B812" s="275"/>
      <c r="C812" s="277">
        <f>ROUND(CC60,2)</f>
        <v>0.01</v>
      </c>
      <c r="D812" s="275">
        <f>ROUND(CC61,0)</f>
        <v>124044</v>
      </c>
      <c r="E812" s="275">
        <f>ROUND(CC62,0)</f>
        <v>32778</v>
      </c>
      <c r="F812" s="275">
        <f>ROUND(CC63,0)</f>
        <v>0</v>
      </c>
      <c r="G812" s="275">
        <f>ROUND(CC64,0)</f>
        <v>29</v>
      </c>
      <c r="H812" s="275">
        <f>ROUND(CC65,0)</f>
        <v>0</v>
      </c>
      <c r="I812" s="275">
        <f>ROUND(CC66,0)</f>
        <v>11784541</v>
      </c>
      <c r="J812" s="275">
        <f>ROUND(CC67,0)</f>
        <v>0</v>
      </c>
      <c r="K812" s="275">
        <f>ROUND(CC68,0)</f>
        <v>0</v>
      </c>
      <c r="L812" s="275">
        <f>ROUND(CC69,0)</f>
        <v>8178</v>
      </c>
      <c r="M812" s="275">
        <f>ROUND(CC70,0)</f>
        <v>0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5">
      <c r="A813" s="209" t="str">
        <f>RIGHT($C$83,3)&amp;"*"&amp;RIGHT($C$82,4)&amp;"*"&amp;"9000"&amp;"*"&amp;"A"</f>
        <v>132*2018*9000*A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7297657</v>
      </c>
      <c r="V813" s="276">
        <f>ROUND(CD70,0)</f>
        <v>725857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5">
      <c r="B815" s="279" t="s">
        <v>1004</v>
      </c>
      <c r="C815" s="280">
        <f t="shared" ref="C815:K815" si="22">SUM(C734:C813)</f>
        <v>584.27</v>
      </c>
      <c r="D815" s="276">
        <f t="shared" si="22"/>
        <v>46888077</v>
      </c>
      <c r="E815" s="276">
        <f t="shared" si="22"/>
        <v>11666079</v>
      </c>
      <c r="F815" s="276">
        <f t="shared" si="22"/>
        <v>6228303</v>
      </c>
      <c r="G815" s="276">
        <f t="shared" si="22"/>
        <v>23444651</v>
      </c>
      <c r="H815" s="276">
        <f t="shared" si="22"/>
        <v>833682</v>
      </c>
      <c r="I815" s="276">
        <f t="shared" si="22"/>
        <v>35351787</v>
      </c>
      <c r="J815" s="276">
        <f t="shared" si="22"/>
        <v>5717314</v>
      </c>
      <c r="K815" s="276">
        <f t="shared" si="22"/>
        <v>2112097</v>
      </c>
      <c r="L815" s="276">
        <f>SUM(L734:L813)+SUM(U734:U813)</f>
        <v>8701976</v>
      </c>
      <c r="M815" s="276">
        <f>SUM(M734:M813)+SUM(V734:V813)</f>
        <v>3910314</v>
      </c>
      <c r="N815" s="276">
        <f t="shared" ref="N815:Y815" si="23">SUM(N734:N813)</f>
        <v>849024086</v>
      </c>
      <c r="O815" s="276">
        <f t="shared" si="23"/>
        <v>382566049</v>
      </c>
      <c r="P815" s="276">
        <f t="shared" si="23"/>
        <v>170836</v>
      </c>
      <c r="Q815" s="276">
        <f t="shared" si="23"/>
        <v>153368</v>
      </c>
      <c r="R815" s="276">
        <f t="shared" si="23"/>
        <v>46634</v>
      </c>
      <c r="S815" s="276">
        <f t="shared" si="23"/>
        <v>706677</v>
      </c>
      <c r="T815" s="280">
        <f t="shared" si="23"/>
        <v>213.65000000000003</v>
      </c>
      <c r="U815" s="276">
        <f t="shared" si="23"/>
        <v>7297657</v>
      </c>
      <c r="V815" s="276">
        <f t="shared" si="23"/>
        <v>725857</v>
      </c>
      <c r="W815" s="276">
        <f t="shared" si="23"/>
        <v>0</v>
      </c>
      <c r="X815" s="276">
        <f t="shared" si="23"/>
        <v>0</v>
      </c>
      <c r="Y815" s="276">
        <f t="shared" si="23"/>
        <v>48309444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5">
      <c r="B816" s="276" t="s">
        <v>1005</v>
      </c>
      <c r="C816" s="280">
        <f>CE60</f>
        <v>584.27</v>
      </c>
      <c r="D816" s="276">
        <f>CE61</f>
        <v>46888077.430000015</v>
      </c>
      <c r="E816" s="276">
        <f>CE62</f>
        <v>11666079</v>
      </c>
      <c r="F816" s="276">
        <f>CE63</f>
        <v>6228302.6699999999</v>
      </c>
      <c r="G816" s="276">
        <f>CE64</f>
        <v>23444650.480000004</v>
      </c>
      <c r="H816" s="279">
        <f>CE65</f>
        <v>833680.57</v>
      </c>
      <c r="I816" s="279">
        <f>CE66</f>
        <v>35351788.82155738</v>
      </c>
      <c r="J816" s="279">
        <f>CE67</f>
        <v>5717314</v>
      </c>
      <c r="K816" s="279">
        <f>CE68</f>
        <v>2112097.5100000002</v>
      </c>
      <c r="L816" s="279">
        <f>CE69</f>
        <v>8701977.3100000005</v>
      </c>
      <c r="M816" s="279">
        <f>CE70</f>
        <v>3910314.3999999994</v>
      </c>
      <c r="N816" s="276">
        <f>CE75</f>
        <v>849024088.02999985</v>
      </c>
      <c r="O816" s="276">
        <f>CE73</f>
        <v>382566047.44000006</v>
      </c>
      <c r="P816" s="276">
        <f>CE76</f>
        <v>170836</v>
      </c>
      <c r="Q816" s="276">
        <f>CE77</f>
        <v>153367.49</v>
      </c>
      <c r="R816" s="276">
        <f>CE78</f>
        <v>46634.460000000014</v>
      </c>
      <c r="S816" s="276">
        <f>CE79</f>
        <v>706675.37999999989</v>
      </c>
      <c r="T816" s="280">
        <f>CE80</f>
        <v>213.6415673076923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48309444.794027708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46888077.430000007</v>
      </c>
      <c r="E817" s="180">
        <f>C379</f>
        <v>11666077.59</v>
      </c>
      <c r="F817" s="180">
        <f>C380</f>
        <v>6228302.6699999999</v>
      </c>
      <c r="G817" s="239">
        <f>C381</f>
        <v>23444650.48</v>
      </c>
      <c r="H817" s="239">
        <f>C382</f>
        <v>833680.57</v>
      </c>
      <c r="I817" s="239">
        <f>C383</f>
        <v>35351788.82</v>
      </c>
      <c r="J817" s="239">
        <f>C384</f>
        <v>5717311.2400000002</v>
      </c>
      <c r="K817" s="239">
        <f>C385</f>
        <v>2112097.5099999998</v>
      </c>
      <c r="L817" s="239">
        <f>C386+C387+C388+C389</f>
        <v>8701977.3100000005</v>
      </c>
      <c r="M817" s="239">
        <f>C370</f>
        <v>3910314.4</v>
      </c>
      <c r="N817" s="180">
        <f>D361</f>
        <v>849024088.02999997</v>
      </c>
      <c r="O817" s="180">
        <f>C359</f>
        <v>382566047.44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3620"/>
  <sheetViews>
    <sheetView workbookViewId="0">
      <pane ySplit="1" topLeftCell="A2" activePane="bottomLeft" state="frozen"/>
      <selection pane="bottomLeft" activeCell="F662" sqref="F662"/>
    </sheetView>
  </sheetViews>
  <sheetFormatPr defaultColWidth="8.9140625" defaultRowHeight="13.8" x14ac:dyDescent="0.3"/>
  <cols>
    <col min="1" max="1" width="10" style="303" bestFit="1" customWidth="1"/>
    <col min="2" max="2" width="9" style="318" bestFit="1" customWidth="1"/>
    <col min="3" max="3" width="12" style="318" bestFit="1" customWidth="1"/>
    <col min="4" max="4" width="14.08203125" style="303" bestFit="1" customWidth="1"/>
    <col min="5" max="16384" width="8.9140625" style="303"/>
  </cols>
  <sheetData>
    <row r="1" spans="1:5" x14ac:dyDescent="0.3">
      <c r="A1" s="303" t="s">
        <v>1505</v>
      </c>
      <c r="B1" s="318" t="s">
        <v>1506</v>
      </c>
      <c r="C1" s="318" t="s">
        <v>1507</v>
      </c>
      <c r="D1" s="303" t="s">
        <v>1508</v>
      </c>
    </row>
    <row r="2" spans="1:5" hidden="1" x14ac:dyDescent="0.3">
      <c r="A2" s="316" t="s">
        <v>1630</v>
      </c>
      <c r="B2" s="324">
        <v>718050</v>
      </c>
      <c r="C2" s="324"/>
      <c r="D2" s="317">
        <v>825.75</v>
      </c>
      <c r="E2" s="320" t="str">
        <f t="shared" ref="E2:E65" si="0">RIGHT(A2,3)</f>
        <v>101</v>
      </c>
    </row>
    <row r="3" spans="1:5" hidden="1" x14ac:dyDescent="0.3">
      <c r="A3" s="316" t="s">
        <v>1630</v>
      </c>
      <c r="B3" s="324">
        <v>718050</v>
      </c>
      <c r="C3" s="324">
        <v>1012</v>
      </c>
      <c r="D3" s="317">
        <v>183.63</v>
      </c>
      <c r="E3" s="320" t="str">
        <f t="shared" si="0"/>
        <v>101</v>
      </c>
    </row>
    <row r="4" spans="1:5" hidden="1" x14ac:dyDescent="0.3">
      <c r="A4" s="316" t="s">
        <v>1630</v>
      </c>
      <c r="B4" s="324">
        <v>718050</v>
      </c>
      <c r="C4" s="324">
        <v>1024</v>
      </c>
      <c r="D4" s="317">
        <v>1237.73</v>
      </c>
      <c r="E4" s="320" t="str">
        <f t="shared" si="0"/>
        <v>101</v>
      </c>
    </row>
    <row r="5" spans="1:5" hidden="1" x14ac:dyDescent="0.3">
      <c r="A5" s="316" t="s">
        <v>1630</v>
      </c>
      <c r="B5" s="324">
        <v>718050</v>
      </c>
      <c r="C5" s="324">
        <v>1025</v>
      </c>
      <c r="D5" s="317">
        <v>2746.29</v>
      </c>
      <c r="E5" s="320" t="str">
        <f t="shared" si="0"/>
        <v>101</v>
      </c>
    </row>
    <row r="6" spans="1:5" hidden="1" x14ac:dyDescent="0.3">
      <c r="A6" s="316" t="s">
        <v>1630</v>
      </c>
      <c r="B6" s="324">
        <v>718050</v>
      </c>
      <c r="C6" s="324">
        <v>1026</v>
      </c>
      <c r="D6" s="317">
        <v>124309.54</v>
      </c>
      <c r="E6" s="320" t="str">
        <f t="shared" si="0"/>
        <v>101</v>
      </c>
    </row>
    <row r="7" spans="1:5" hidden="1" x14ac:dyDescent="0.3">
      <c r="A7" s="316" t="s">
        <v>1635</v>
      </c>
      <c r="B7" s="324">
        <v>718050</v>
      </c>
      <c r="C7" s="324"/>
      <c r="D7" s="317">
        <v>275.25</v>
      </c>
      <c r="E7" s="320" t="str">
        <f t="shared" si="0"/>
        <v>101</v>
      </c>
    </row>
    <row r="8" spans="1:5" hidden="1" x14ac:dyDescent="0.3">
      <c r="A8" s="316" t="s">
        <v>1635</v>
      </c>
      <c r="B8" s="324">
        <v>718050</v>
      </c>
      <c r="C8" s="324">
        <v>1012</v>
      </c>
      <c r="D8" s="317">
        <v>157.05000000000001</v>
      </c>
      <c r="E8" s="320" t="str">
        <f t="shared" si="0"/>
        <v>101</v>
      </c>
    </row>
    <row r="9" spans="1:5" hidden="1" x14ac:dyDescent="0.3">
      <c r="A9" s="316" t="s">
        <v>1635</v>
      </c>
      <c r="B9" s="324">
        <v>718050</v>
      </c>
      <c r="C9" s="324">
        <v>1020</v>
      </c>
      <c r="D9" s="317">
        <v>250.29</v>
      </c>
      <c r="E9" s="320" t="str">
        <f t="shared" si="0"/>
        <v>101</v>
      </c>
    </row>
    <row r="10" spans="1:5" hidden="1" x14ac:dyDescent="0.3">
      <c r="A10" s="316" t="s">
        <v>1635</v>
      </c>
      <c r="B10" s="324">
        <v>718050</v>
      </c>
      <c r="C10" s="324">
        <v>1024</v>
      </c>
      <c r="D10" s="317">
        <v>291.98</v>
      </c>
      <c r="E10" s="320" t="str">
        <f t="shared" si="0"/>
        <v>101</v>
      </c>
    </row>
    <row r="11" spans="1:5" hidden="1" x14ac:dyDescent="0.3">
      <c r="A11" s="316" t="s">
        <v>1635</v>
      </c>
      <c r="B11" s="324">
        <v>718050</v>
      </c>
      <c r="C11" s="324">
        <v>1025</v>
      </c>
      <c r="D11" s="317">
        <v>661.93</v>
      </c>
      <c r="E11" s="320" t="str">
        <f t="shared" si="0"/>
        <v>101</v>
      </c>
    </row>
    <row r="12" spans="1:5" hidden="1" x14ac:dyDescent="0.3">
      <c r="A12" s="316" t="s">
        <v>1635</v>
      </c>
      <c r="B12" s="324">
        <v>718050</v>
      </c>
      <c r="C12" s="324">
        <v>1026</v>
      </c>
      <c r="D12" s="317">
        <v>19496.13</v>
      </c>
      <c r="E12" s="320" t="str">
        <f t="shared" si="0"/>
        <v>101</v>
      </c>
    </row>
    <row r="13" spans="1:5" hidden="1" x14ac:dyDescent="0.3">
      <c r="A13" s="316" t="s">
        <v>1639</v>
      </c>
      <c r="B13" s="324">
        <v>718050</v>
      </c>
      <c r="C13" s="324">
        <v>1012</v>
      </c>
      <c r="D13" s="317">
        <v>222.38</v>
      </c>
      <c r="E13" s="320" t="str">
        <f t="shared" si="0"/>
        <v>101</v>
      </c>
    </row>
    <row r="14" spans="1:5" hidden="1" x14ac:dyDescent="0.3">
      <c r="A14" s="316" t="s">
        <v>1639</v>
      </c>
      <c r="B14" s="324">
        <v>718050</v>
      </c>
      <c r="C14" s="324">
        <v>1020</v>
      </c>
      <c r="D14" s="317">
        <v>54.75</v>
      </c>
      <c r="E14" s="320" t="str">
        <f t="shared" si="0"/>
        <v>101</v>
      </c>
    </row>
    <row r="15" spans="1:5" hidden="1" x14ac:dyDescent="0.3">
      <c r="A15" s="316" t="s">
        <v>1639</v>
      </c>
      <c r="B15" s="324">
        <v>718050</v>
      </c>
      <c r="C15" s="324">
        <v>1024</v>
      </c>
      <c r="D15" s="317">
        <v>124.08</v>
      </c>
      <c r="E15" s="320" t="str">
        <f t="shared" si="0"/>
        <v>101</v>
      </c>
    </row>
    <row r="16" spans="1:5" hidden="1" x14ac:dyDescent="0.3">
      <c r="A16" s="316" t="s">
        <v>1639</v>
      </c>
      <c r="B16" s="324">
        <v>718050</v>
      </c>
      <c r="C16" s="324">
        <v>1025</v>
      </c>
      <c r="D16" s="317">
        <v>1335.8</v>
      </c>
      <c r="E16" s="320" t="str">
        <f t="shared" si="0"/>
        <v>101</v>
      </c>
    </row>
    <row r="17" spans="1:5" hidden="1" x14ac:dyDescent="0.3">
      <c r="A17" s="316" t="s">
        <v>1639</v>
      </c>
      <c r="B17" s="324">
        <v>718050</v>
      </c>
      <c r="C17" s="324">
        <v>1026</v>
      </c>
      <c r="D17" s="317">
        <v>119433.15</v>
      </c>
      <c r="E17" s="320" t="str">
        <f t="shared" si="0"/>
        <v>101</v>
      </c>
    </row>
    <row r="18" spans="1:5" hidden="1" x14ac:dyDescent="0.3">
      <c r="A18" s="316" t="s">
        <v>1643</v>
      </c>
      <c r="B18" s="324">
        <v>718050</v>
      </c>
      <c r="C18" s="324">
        <v>1020</v>
      </c>
      <c r="D18" s="317">
        <v>20</v>
      </c>
      <c r="E18" s="320" t="str">
        <f t="shared" si="0"/>
        <v>101</v>
      </c>
    </row>
    <row r="19" spans="1:5" hidden="1" x14ac:dyDescent="0.3">
      <c r="A19" s="316" t="s">
        <v>1643</v>
      </c>
      <c r="B19" s="324">
        <v>718050</v>
      </c>
      <c r="C19" s="324">
        <v>1025</v>
      </c>
      <c r="D19" s="317">
        <v>1929.51</v>
      </c>
      <c r="E19" s="320" t="str">
        <f t="shared" si="0"/>
        <v>101</v>
      </c>
    </row>
    <row r="20" spans="1:5" hidden="1" x14ac:dyDescent="0.3">
      <c r="A20" s="316" t="s">
        <v>1643</v>
      </c>
      <c r="B20" s="324">
        <v>718050</v>
      </c>
      <c r="C20" s="324">
        <v>1026</v>
      </c>
      <c r="D20" s="317">
        <v>19936.39</v>
      </c>
      <c r="E20" s="320" t="str">
        <f t="shared" si="0"/>
        <v>101</v>
      </c>
    </row>
    <row r="21" spans="1:5" hidden="1" x14ac:dyDescent="0.3">
      <c r="A21" s="316" t="s">
        <v>1647</v>
      </c>
      <c r="B21" s="324">
        <v>718050</v>
      </c>
      <c r="C21" s="324"/>
      <c r="D21" s="317">
        <v>12550.42</v>
      </c>
      <c r="E21" s="320" t="str">
        <f t="shared" si="0"/>
        <v>101</v>
      </c>
    </row>
    <row r="22" spans="1:5" hidden="1" x14ac:dyDescent="0.3">
      <c r="A22" s="316" t="s">
        <v>1647</v>
      </c>
      <c r="B22" s="324">
        <v>718050</v>
      </c>
      <c r="C22" s="324">
        <v>1020</v>
      </c>
      <c r="D22" s="317">
        <v>9689.7999999999993</v>
      </c>
      <c r="E22" s="320" t="str">
        <f t="shared" si="0"/>
        <v>101</v>
      </c>
    </row>
    <row r="23" spans="1:5" hidden="1" x14ac:dyDescent="0.3">
      <c r="A23" s="316" t="s">
        <v>1647</v>
      </c>
      <c r="B23" s="324">
        <v>718050</v>
      </c>
      <c r="C23" s="324">
        <v>1025</v>
      </c>
      <c r="D23" s="317">
        <v>3229.01</v>
      </c>
      <c r="E23" s="320" t="str">
        <f t="shared" si="0"/>
        <v>101</v>
      </c>
    </row>
    <row r="24" spans="1:5" hidden="1" x14ac:dyDescent="0.3">
      <c r="A24" s="316" t="s">
        <v>1647</v>
      </c>
      <c r="B24" s="324">
        <v>718050</v>
      </c>
      <c r="C24" s="324">
        <v>1026</v>
      </c>
      <c r="D24" s="317">
        <v>75450.34</v>
      </c>
      <c r="E24" s="320" t="str">
        <f t="shared" si="0"/>
        <v>101</v>
      </c>
    </row>
    <row r="25" spans="1:5" hidden="1" x14ac:dyDescent="0.3">
      <c r="A25" s="316" t="s">
        <v>1650</v>
      </c>
      <c r="B25" s="324">
        <v>718050</v>
      </c>
      <c r="C25" s="324"/>
      <c r="D25" s="317">
        <v>5983.94</v>
      </c>
      <c r="E25" s="320" t="str">
        <f t="shared" si="0"/>
        <v>101</v>
      </c>
    </row>
    <row r="26" spans="1:5" hidden="1" x14ac:dyDescent="0.3">
      <c r="A26" s="316" t="s">
        <v>1650</v>
      </c>
      <c r="B26" s="324">
        <v>718050</v>
      </c>
      <c r="C26" s="324">
        <v>1020</v>
      </c>
      <c r="D26" s="317">
        <v>5773.61</v>
      </c>
      <c r="E26" s="320" t="str">
        <f t="shared" si="0"/>
        <v>101</v>
      </c>
    </row>
    <row r="27" spans="1:5" hidden="1" x14ac:dyDescent="0.3">
      <c r="A27" s="316" t="s">
        <v>1650</v>
      </c>
      <c r="B27" s="324">
        <v>718050</v>
      </c>
      <c r="C27" s="324">
        <v>1024</v>
      </c>
      <c r="D27" s="317">
        <v>757.92</v>
      </c>
      <c r="E27" s="320" t="str">
        <f t="shared" si="0"/>
        <v>101</v>
      </c>
    </row>
    <row r="28" spans="1:5" hidden="1" x14ac:dyDescent="0.3">
      <c r="A28" s="316" t="s">
        <v>1650</v>
      </c>
      <c r="B28" s="324">
        <v>718050</v>
      </c>
      <c r="C28" s="324">
        <v>1025</v>
      </c>
      <c r="D28" s="317">
        <v>1377.03</v>
      </c>
      <c r="E28" s="320" t="str">
        <f t="shared" si="0"/>
        <v>101</v>
      </c>
    </row>
    <row r="29" spans="1:5" hidden="1" x14ac:dyDescent="0.3">
      <c r="A29" s="316" t="s">
        <v>1650</v>
      </c>
      <c r="B29" s="324">
        <v>718050</v>
      </c>
      <c r="C29" s="324">
        <v>1026</v>
      </c>
      <c r="D29" s="317">
        <v>46420.95</v>
      </c>
      <c r="E29" s="320" t="str">
        <f t="shared" si="0"/>
        <v>101</v>
      </c>
    </row>
    <row r="30" spans="1:5" hidden="1" x14ac:dyDescent="0.3">
      <c r="A30" s="316" t="s">
        <v>1653</v>
      </c>
      <c r="B30" s="324">
        <v>718050</v>
      </c>
      <c r="C30" s="324">
        <v>1025</v>
      </c>
      <c r="D30" s="317">
        <v>128</v>
      </c>
      <c r="E30" s="320" t="str">
        <f t="shared" si="0"/>
        <v>101</v>
      </c>
    </row>
    <row r="31" spans="1:5" hidden="1" x14ac:dyDescent="0.3">
      <c r="A31" s="316" t="s">
        <v>1655</v>
      </c>
      <c r="B31" s="324">
        <v>718050</v>
      </c>
      <c r="C31" s="324"/>
      <c r="D31" s="317">
        <v>1131.42</v>
      </c>
      <c r="E31" s="320" t="str">
        <f t="shared" si="0"/>
        <v>101</v>
      </c>
    </row>
    <row r="32" spans="1:5" hidden="1" x14ac:dyDescent="0.3">
      <c r="A32" s="316" t="s">
        <v>1655</v>
      </c>
      <c r="B32" s="324">
        <v>718050</v>
      </c>
      <c r="C32" s="324">
        <v>1012</v>
      </c>
      <c r="D32" s="317">
        <v>59.17</v>
      </c>
      <c r="E32" s="320" t="str">
        <f t="shared" si="0"/>
        <v>101</v>
      </c>
    </row>
    <row r="33" spans="1:5" hidden="1" x14ac:dyDescent="0.3">
      <c r="A33" s="316" t="s">
        <v>1655</v>
      </c>
      <c r="B33" s="324">
        <v>718050</v>
      </c>
      <c r="C33" s="324">
        <v>1020</v>
      </c>
      <c r="D33" s="317">
        <v>63414.25</v>
      </c>
      <c r="E33" s="320" t="str">
        <f t="shared" si="0"/>
        <v>101</v>
      </c>
    </row>
    <row r="34" spans="1:5" hidden="1" x14ac:dyDescent="0.3">
      <c r="A34" s="316" t="s">
        <v>1655</v>
      </c>
      <c r="B34" s="324">
        <v>718050</v>
      </c>
      <c r="C34" s="324">
        <v>1025</v>
      </c>
      <c r="D34" s="317">
        <v>2196.7399999999998</v>
      </c>
      <c r="E34" s="320" t="str">
        <f t="shared" si="0"/>
        <v>101</v>
      </c>
    </row>
    <row r="35" spans="1:5" hidden="1" x14ac:dyDescent="0.3">
      <c r="A35" s="316" t="s">
        <v>1655</v>
      </c>
      <c r="B35" s="324">
        <v>718050</v>
      </c>
      <c r="C35" s="324">
        <v>1026</v>
      </c>
      <c r="D35" s="317">
        <v>105924.74</v>
      </c>
      <c r="E35" s="320" t="str">
        <f t="shared" si="0"/>
        <v>101</v>
      </c>
    </row>
    <row r="36" spans="1:5" hidden="1" x14ac:dyDescent="0.3">
      <c r="A36" s="316" t="s">
        <v>1655</v>
      </c>
      <c r="B36" s="324">
        <v>718091</v>
      </c>
      <c r="C36" s="324"/>
      <c r="D36" s="317">
        <v>1008081.98</v>
      </c>
      <c r="E36" s="320" t="str">
        <f t="shared" si="0"/>
        <v>101</v>
      </c>
    </row>
    <row r="37" spans="1:5" hidden="1" x14ac:dyDescent="0.3">
      <c r="A37" s="316" t="s">
        <v>1657</v>
      </c>
      <c r="B37" s="324">
        <v>718050</v>
      </c>
      <c r="C37" s="324">
        <v>1025</v>
      </c>
      <c r="D37" s="317">
        <v>0</v>
      </c>
      <c r="E37" s="320" t="str">
        <f t="shared" si="0"/>
        <v>101</v>
      </c>
    </row>
    <row r="38" spans="1:5" hidden="1" x14ac:dyDescent="0.3">
      <c r="A38" s="316" t="s">
        <v>1657</v>
      </c>
      <c r="B38" s="324">
        <v>718050</v>
      </c>
      <c r="C38" s="324">
        <v>1026</v>
      </c>
      <c r="D38" s="317">
        <v>0</v>
      </c>
      <c r="E38" s="320" t="str">
        <f t="shared" si="0"/>
        <v>101</v>
      </c>
    </row>
    <row r="39" spans="1:5" hidden="1" x14ac:dyDescent="0.3">
      <c r="A39" s="316" t="s">
        <v>1666</v>
      </c>
      <c r="B39" s="324">
        <v>718050</v>
      </c>
      <c r="C39" s="324">
        <v>1012</v>
      </c>
      <c r="D39" s="317">
        <v>10.15</v>
      </c>
      <c r="E39" s="320" t="str">
        <f t="shared" si="0"/>
        <v>101</v>
      </c>
    </row>
    <row r="40" spans="1:5" hidden="1" x14ac:dyDescent="0.3">
      <c r="A40" s="316" t="s">
        <v>1671</v>
      </c>
      <c r="B40" s="324">
        <v>718050</v>
      </c>
      <c r="C40" s="324">
        <v>1012</v>
      </c>
      <c r="D40" s="317">
        <v>197.84</v>
      </c>
      <c r="E40" s="320" t="str">
        <f t="shared" si="0"/>
        <v>101</v>
      </c>
    </row>
    <row r="41" spans="1:5" hidden="1" x14ac:dyDescent="0.3">
      <c r="A41" s="316" t="s">
        <v>1671</v>
      </c>
      <c r="B41" s="324">
        <v>718050</v>
      </c>
      <c r="C41" s="324">
        <v>1020</v>
      </c>
      <c r="D41" s="317">
        <v>1602.93</v>
      </c>
      <c r="E41" s="320" t="str">
        <f t="shared" si="0"/>
        <v>101</v>
      </c>
    </row>
    <row r="42" spans="1:5" hidden="1" x14ac:dyDescent="0.3">
      <c r="A42" s="316" t="s">
        <v>1677</v>
      </c>
      <c r="B42" s="324">
        <v>718050</v>
      </c>
      <c r="C42" s="324"/>
      <c r="D42" s="317">
        <v>1291.54</v>
      </c>
      <c r="E42" s="320" t="str">
        <f t="shared" si="0"/>
        <v>101</v>
      </c>
    </row>
    <row r="43" spans="1:5" hidden="1" x14ac:dyDescent="0.3">
      <c r="A43" s="316" t="s">
        <v>1677</v>
      </c>
      <c r="B43" s="324">
        <v>718050</v>
      </c>
      <c r="C43" s="324">
        <v>1025</v>
      </c>
      <c r="D43" s="317">
        <v>449.22</v>
      </c>
      <c r="E43" s="320" t="str">
        <f t="shared" si="0"/>
        <v>101</v>
      </c>
    </row>
    <row r="44" spans="1:5" hidden="1" x14ac:dyDescent="0.3">
      <c r="A44" s="316" t="s">
        <v>1677</v>
      </c>
      <c r="B44" s="324">
        <v>718050</v>
      </c>
      <c r="C44" s="324">
        <v>1026</v>
      </c>
      <c r="D44" s="317">
        <v>46906.47</v>
      </c>
      <c r="E44" s="320" t="str">
        <f t="shared" si="0"/>
        <v>101</v>
      </c>
    </row>
    <row r="45" spans="1:5" hidden="1" x14ac:dyDescent="0.3">
      <c r="A45" s="316" t="s">
        <v>1683</v>
      </c>
      <c r="B45" s="324">
        <v>718050</v>
      </c>
      <c r="C45" s="324"/>
      <c r="D45" s="317">
        <v>3858.2</v>
      </c>
      <c r="E45" s="320" t="str">
        <f t="shared" si="0"/>
        <v>101</v>
      </c>
    </row>
    <row r="46" spans="1:5" hidden="1" x14ac:dyDescent="0.3">
      <c r="A46" s="316" t="s">
        <v>1683</v>
      </c>
      <c r="B46" s="324">
        <v>718050</v>
      </c>
      <c r="C46" s="324">
        <v>1012</v>
      </c>
      <c r="D46" s="317">
        <v>334.51</v>
      </c>
      <c r="E46" s="320" t="str">
        <f t="shared" si="0"/>
        <v>101</v>
      </c>
    </row>
    <row r="47" spans="1:5" hidden="1" x14ac:dyDescent="0.3">
      <c r="A47" s="316" t="s">
        <v>1683</v>
      </c>
      <c r="B47" s="324">
        <v>718050</v>
      </c>
      <c r="C47" s="324">
        <v>1020</v>
      </c>
      <c r="D47" s="317">
        <v>321.45</v>
      </c>
      <c r="E47" s="320" t="str">
        <f t="shared" si="0"/>
        <v>101</v>
      </c>
    </row>
    <row r="48" spans="1:5" hidden="1" x14ac:dyDescent="0.3">
      <c r="A48" s="316" t="s">
        <v>1683</v>
      </c>
      <c r="B48" s="324">
        <v>718050</v>
      </c>
      <c r="C48" s="324">
        <v>1025</v>
      </c>
      <c r="D48" s="317">
        <v>1951.98</v>
      </c>
      <c r="E48" s="320" t="str">
        <f t="shared" si="0"/>
        <v>101</v>
      </c>
    </row>
    <row r="49" spans="1:5" hidden="1" x14ac:dyDescent="0.3">
      <c r="A49" s="316" t="s">
        <v>1683</v>
      </c>
      <c r="B49" s="324">
        <v>718050</v>
      </c>
      <c r="C49" s="324">
        <v>1026</v>
      </c>
      <c r="D49" s="317">
        <v>78988.850000000006</v>
      </c>
      <c r="E49" s="320" t="str">
        <f t="shared" si="0"/>
        <v>101</v>
      </c>
    </row>
    <row r="50" spans="1:5" hidden="1" x14ac:dyDescent="0.3">
      <c r="A50" s="316" t="s">
        <v>1683</v>
      </c>
      <c r="B50" s="324">
        <v>718070</v>
      </c>
      <c r="C50" s="324"/>
      <c r="D50" s="317">
        <v>1526.67</v>
      </c>
      <c r="E50" s="320" t="str">
        <f t="shared" si="0"/>
        <v>101</v>
      </c>
    </row>
    <row r="51" spans="1:5" hidden="1" x14ac:dyDescent="0.3">
      <c r="A51" s="316" t="s">
        <v>1689</v>
      </c>
      <c r="B51" s="324">
        <v>718050</v>
      </c>
      <c r="C51" s="324"/>
      <c r="D51" s="317">
        <v>4026.13</v>
      </c>
      <c r="E51" s="320" t="str">
        <f t="shared" si="0"/>
        <v>101</v>
      </c>
    </row>
    <row r="52" spans="1:5" hidden="1" x14ac:dyDescent="0.3">
      <c r="A52" s="316" t="s">
        <v>1689</v>
      </c>
      <c r="B52" s="324">
        <v>718050</v>
      </c>
      <c r="C52" s="324">
        <v>1020</v>
      </c>
      <c r="D52" s="317">
        <v>3035.47</v>
      </c>
      <c r="E52" s="320" t="str">
        <f t="shared" si="0"/>
        <v>101</v>
      </c>
    </row>
    <row r="53" spans="1:5" hidden="1" x14ac:dyDescent="0.3">
      <c r="A53" s="316" t="s">
        <v>1689</v>
      </c>
      <c r="B53" s="324">
        <v>718050</v>
      </c>
      <c r="C53" s="324">
        <v>1025</v>
      </c>
      <c r="D53" s="317">
        <v>515.5</v>
      </c>
      <c r="E53" s="320" t="str">
        <f t="shared" si="0"/>
        <v>101</v>
      </c>
    </row>
    <row r="54" spans="1:5" hidden="1" x14ac:dyDescent="0.3">
      <c r="A54" s="316" t="s">
        <v>1689</v>
      </c>
      <c r="B54" s="324">
        <v>718050</v>
      </c>
      <c r="C54" s="324">
        <v>1026</v>
      </c>
      <c r="D54" s="317">
        <v>70238.649999999994</v>
      </c>
      <c r="E54" s="320" t="str">
        <f t="shared" si="0"/>
        <v>101</v>
      </c>
    </row>
    <row r="55" spans="1:5" hidden="1" x14ac:dyDescent="0.3">
      <c r="A55" s="316" t="s">
        <v>1690</v>
      </c>
      <c r="B55" s="324">
        <v>718050</v>
      </c>
      <c r="C55" s="324"/>
      <c r="D55" s="317">
        <v>241381.56</v>
      </c>
      <c r="E55" s="320" t="str">
        <f t="shared" si="0"/>
        <v>101</v>
      </c>
    </row>
    <row r="56" spans="1:5" hidden="1" x14ac:dyDescent="0.3">
      <c r="A56" s="316" t="s">
        <v>1690</v>
      </c>
      <c r="B56" s="324">
        <v>718050</v>
      </c>
      <c r="C56" s="324">
        <v>1012</v>
      </c>
      <c r="D56" s="317">
        <v>30.63</v>
      </c>
      <c r="E56" s="320" t="str">
        <f t="shared" si="0"/>
        <v>101</v>
      </c>
    </row>
    <row r="57" spans="1:5" hidden="1" x14ac:dyDescent="0.3">
      <c r="A57" s="316" t="s">
        <v>1690</v>
      </c>
      <c r="B57" s="324">
        <v>718050</v>
      </c>
      <c r="C57" s="324">
        <v>1025</v>
      </c>
      <c r="D57" s="317">
        <v>450.75</v>
      </c>
      <c r="E57" s="320" t="str">
        <f t="shared" si="0"/>
        <v>101</v>
      </c>
    </row>
    <row r="58" spans="1:5" hidden="1" x14ac:dyDescent="0.3">
      <c r="A58" s="316" t="s">
        <v>1690</v>
      </c>
      <c r="B58" s="324">
        <v>718050</v>
      </c>
      <c r="C58" s="324">
        <v>1026</v>
      </c>
      <c r="D58" s="317">
        <v>20758.310000000001</v>
      </c>
      <c r="E58" s="320" t="str">
        <f t="shared" si="0"/>
        <v>101</v>
      </c>
    </row>
    <row r="59" spans="1:5" hidden="1" x14ac:dyDescent="0.3">
      <c r="A59" s="316" t="s">
        <v>1690</v>
      </c>
      <c r="B59" s="324">
        <v>718070</v>
      </c>
      <c r="C59" s="324"/>
      <c r="D59" s="317">
        <v>1526.67</v>
      </c>
      <c r="E59" s="320" t="str">
        <f t="shared" si="0"/>
        <v>101</v>
      </c>
    </row>
    <row r="60" spans="1:5" hidden="1" x14ac:dyDescent="0.3">
      <c r="A60" s="316" t="s">
        <v>1690</v>
      </c>
      <c r="B60" s="324">
        <v>718091</v>
      </c>
      <c r="C60" s="324"/>
      <c r="D60" s="317">
        <v>156536.17000000001</v>
      </c>
      <c r="E60" s="320" t="str">
        <f t="shared" si="0"/>
        <v>101</v>
      </c>
    </row>
    <row r="61" spans="1:5" hidden="1" x14ac:dyDescent="0.3">
      <c r="A61" s="316" t="s">
        <v>1691</v>
      </c>
      <c r="B61" s="324">
        <v>718050</v>
      </c>
      <c r="C61" s="324"/>
      <c r="D61" s="317">
        <v>4051.36</v>
      </c>
      <c r="E61" s="320" t="str">
        <f t="shared" si="0"/>
        <v>101</v>
      </c>
    </row>
    <row r="62" spans="1:5" hidden="1" x14ac:dyDescent="0.3">
      <c r="A62" s="316" t="s">
        <v>1691</v>
      </c>
      <c r="B62" s="324">
        <v>718050</v>
      </c>
      <c r="C62" s="324">
        <v>1012</v>
      </c>
      <c r="D62" s="317">
        <v>230.78</v>
      </c>
      <c r="E62" s="320" t="str">
        <f t="shared" si="0"/>
        <v>101</v>
      </c>
    </row>
    <row r="63" spans="1:5" hidden="1" x14ac:dyDescent="0.3">
      <c r="A63" s="316" t="s">
        <v>1691</v>
      </c>
      <c r="B63" s="324">
        <v>718050</v>
      </c>
      <c r="C63" s="324">
        <v>1020</v>
      </c>
      <c r="D63" s="317">
        <v>680.86</v>
      </c>
      <c r="E63" s="320" t="str">
        <f t="shared" si="0"/>
        <v>101</v>
      </c>
    </row>
    <row r="64" spans="1:5" hidden="1" x14ac:dyDescent="0.3">
      <c r="A64" s="316" t="s">
        <v>1691</v>
      </c>
      <c r="B64" s="324">
        <v>718050</v>
      </c>
      <c r="C64" s="324">
        <v>1025</v>
      </c>
      <c r="D64" s="317">
        <v>14733.34</v>
      </c>
      <c r="E64" s="320" t="str">
        <f t="shared" si="0"/>
        <v>101</v>
      </c>
    </row>
    <row r="65" spans="1:5" hidden="1" x14ac:dyDescent="0.3">
      <c r="A65" s="316" t="s">
        <v>1691</v>
      </c>
      <c r="B65" s="324">
        <v>718050</v>
      </c>
      <c r="C65" s="324">
        <v>1026</v>
      </c>
      <c r="D65" s="317">
        <v>173607.89</v>
      </c>
      <c r="E65" s="320" t="str">
        <f t="shared" si="0"/>
        <v>101</v>
      </c>
    </row>
    <row r="66" spans="1:5" hidden="1" x14ac:dyDescent="0.3">
      <c r="A66" s="316" t="s">
        <v>1691</v>
      </c>
      <c r="B66" s="324">
        <v>718077</v>
      </c>
      <c r="C66" s="324">
        <v>1000</v>
      </c>
      <c r="D66" s="317">
        <v>63</v>
      </c>
      <c r="E66" s="320" t="str">
        <f t="shared" ref="E66:E129" si="1">RIGHT(A66,3)</f>
        <v>101</v>
      </c>
    </row>
    <row r="67" spans="1:5" hidden="1" x14ac:dyDescent="0.3">
      <c r="A67" s="316" t="s">
        <v>1691</v>
      </c>
      <c r="B67" s="324">
        <v>718091</v>
      </c>
      <c r="C67" s="324"/>
      <c r="D67" s="317">
        <v>323508.09000000003</v>
      </c>
      <c r="E67" s="320" t="str">
        <f t="shared" si="1"/>
        <v>101</v>
      </c>
    </row>
    <row r="68" spans="1:5" hidden="1" x14ac:dyDescent="0.3">
      <c r="A68" s="316" t="s">
        <v>1696</v>
      </c>
      <c r="B68" s="324">
        <v>718050</v>
      </c>
      <c r="C68" s="324"/>
      <c r="D68" s="317">
        <v>331.17</v>
      </c>
      <c r="E68" s="320" t="str">
        <f t="shared" si="1"/>
        <v>101</v>
      </c>
    </row>
    <row r="69" spans="1:5" hidden="1" x14ac:dyDescent="0.3">
      <c r="A69" s="316" t="s">
        <v>1696</v>
      </c>
      <c r="B69" s="324">
        <v>718050</v>
      </c>
      <c r="C69" s="324">
        <v>1020</v>
      </c>
      <c r="D69" s="317">
        <v>170.38</v>
      </c>
      <c r="E69" s="320" t="str">
        <f t="shared" si="1"/>
        <v>101</v>
      </c>
    </row>
    <row r="70" spans="1:5" hidden="1" x14ac:dyDescent="0.3">
      <c r="A70" s="316" t="s">
        <v>1696</v>
      </c>
      <c r="B70" s="324">
        <v>718050</v>
      </c>
      <c r="C70" s="324">
        <v>1025</v>
      </c>
      <c r="D70" s="317">
        <v>89.28</v>
      </c>
      <c r="E70" s="320" t="str">
        <f t="shared" si="1"/>
        <v>101</v>
      </c>
    </row>
    <row r="71" spans="1:5" hidden="1" x14ac:dyDescent="0.3">
      <c r="A71" s="316" t="s">
        <v>1696</v>
      </c>
      <c r="B71" s="324">
        <v>718050</v>
      </c>
      <c r="C71" s="324">
        <v>1026</v>
      </c>
      <c r="D71" s="317">
        <v>11518.68</v>
      </c>
      <c r="E71" s="320" t="str">
        <f t="shared" si="1"/>
        <v>101</v>
      </c>
    </row>
    <row r="72" spans="1:5" hidden="1" x14ac:dyDescent="0.3">
      <c r="A72" s="316" t="s">
        <v>1696</v>
      </c>
      <c r="B72" s="324">
        <v>718050</v>
      </c>
      <c r="C72" s="324">
        <v>1027</v>
      </c>
      <c r="D72" s="317">
        <v>535.67999999999995</v>
      </c>
      <c r="E72" s="320" t="str">
        <f t="shared" si="1"/>
        <v>101</v>
      </c>
    </row>
    <row r="73" spans="1:5" hidden="1" x14ac:dyDescent="0.3">
      <c r="A73" s="316" t="s">
        <v>1696</v>
      </c>
      <c r="B73" s="324">
        <v>718091</v>
      </c>
      <c r="C73" s="324"/>
      <c r="D73" s="317">
        <v>20871.490000000002</v>
      </c>
      <c r="E73" s="320" t="str">
        <f t="shared" si="1"/>
        <v>101</v>
      </c>
    </row>
    <row r="74" spans="1:5" hidden="1" x14ac:dyDescent="0.3">
      <c r="A74" s="316" t="s">
        <v>1697</v>
      </c>
      <c r="B74" s="324">
        <v>718050</v>
      </c>
      <c r="C74" s="324"/>
      <c r="D74" s="317">
        <v>4157.55</v>
      </c>
      <c r="E74" s="320" t="str">
        <f t="shared" si="1"/>
        <v>101</v>
      </c>
    </row>
    <row r="75" spans="1:5" hidden="1" x14ac:dyDescent="0.3">
      <c r="A75" s="316" t="s">
        <v>1697</v>
      </c>
      <c r="B75" s="324">
        <v>718050</v>
      </c>
      <c r="C75" s="324">
        <v>1012</v>
      </c>
      <c r="D75" s="317">
        <v>338.6</v>
      </c>
      <c r="E75" s="320" t="str">
        <f t="shared" si="1"/>
        <v>101</v>
      </c>
    </row>
    <row r="76" spans="1:5" hidden="1" x14ac:dyDescent="0.3">
      <c r="A76" s="316" t="s">
        <v>1697</v>
      </c>
      <c r="B76" s="324">
        <v>718050</v>
      </c>
      <c r="C76" s="324">
        <v>1020</v>
      </c>
      <c r="D76" s="317">
        <v>7606.74</v>
      </c>
      <c r="E76" s="320" t="str">
        <f t="shared" si="1"/>
        <v>101</v>
      </c>
    </row>
    <row r="77" spans="1:5" hidden="1" x14ac:dyDescent="0.3">
      <c r="A77" s="316" t="s">
        <v>1697</v>
      </c>
      <c r="B77" s="324">
        <v>718050</v>
      </c>
      <c r="C77" s="324">
        <v>1025</v>
      </c>
      <c r="D77" s="317">
        <v>2572.2800000000002</v>
      </c>
      <c r="E77" s="320" t="str">
        <f t="shared" si="1"/>
        <v>101</v>
      </c>
    </row>
    <row r="78" spans="1:5" hidden="1" x14ac:dyDescent="0.3">
      <c r="A78" s="316" t="s">
        <v>1697</v>
      </c>
      <c r="B78" s="324">
        <v>718050</v>
      </c>
      <c r="C78" s="324">
        <v>1026</v>
      </c>
      <c r="D78" s="317">
        <v>178317.8</v>
      </c>
      <c r="E78" s="320" t="str">
        <f t="shared" si="1"/>
        <v>101</v>
      </c>
    </row>
    <row r="79" spans="1:5" hidden="1" x14ac:dyDescent="0.3">
      <c r="A79" s="316" t="s">
        <v>1697</v>
      </c>
      <c r="B79" s="324">
        <v>718070</v>
      </c>
      <c r="C79" s="324"/>
      <c r="D79" s="317">
        <v>4071.12</v>
      </c>
      <c r="E79" s="320" t="str">
        <f t="shared" si="1"/>
        <v>101</v>
      </c>
    </row>
    <row r="80" spans="1:5" hidden="1" x14ac:dyDescent="0.3">
      <c r="A80" s="316" t="s">
        <v>1697</v>
      </c>
      <c r="B80" s="324">
        <v>718077</v>
      </c>
      <c r="C80" s="324">
        <v>1000</v>
      </c>
      <c r="D80" s="317">
        <v>1118.25</v>
      </c>
      <c r="E80" s="320" t="str">
        <f t="shared" si="1"/>
        <v>101</v>
      </c>
    </row>
    <row r="81" spans="1:5" hidden="1" x14ac:dyDescent="0.3">
      <c r="A81" s="316" t="s">
        <v>1697</v>
      </c>
      <c r="B81" s="324">
        <v>718091</v>
      </c>
      <c r="C81" s="324"/>
      <c r="D81" s="317">
        <v>349883.12</v>
      </c>
      <c r="E81" s="320" t="str">
        <f t="shared" si="1"/>
        <v>101</v>
      </c>
    </row>
    <row r="82" spans="1:5" hidden="1" x14ac:dyDescent="0.3">
      <c r="A82" s="316" t="s">
        <v>1709</v>
      </c>
      <c r="B82" s="324">
        <v>718050</v>
      </c>
      <c r="C82" s="324"/>
      <c r="D82" s="317">
        <v>331.61</v>
      </c>
      <c r="E82" s="320" t="str">
        <f t="shared" si="1"/>
        <v>101</v>
      </c>
    </row>
    <row r="83" spans="1:5" hidden="1" x14ac:dyDescent="0.3">
      <c r="A83" s="316" t="s">
        <v>1709</v>
      </c>
      <c r="B83" s="324">
        <v>718050</v>
      </c>
      <c r="C83" s="324">
        <v>1012</v>
      </c>
      <c r="D83" s="317">
        <v>95.47</v>
      </c>
      <c r="E83" s="320" t="str">
        <f t="shared" si="1"/>
        <v>101</v>
      </c>
    </row>
    <row r="84" spans="1:5" hidden="1" x14ac:dyDescent="0.3">
      <c r="A84" s="316" t="s">
        <v>1709</v>
      </c>
      <c r="B84" s="324">
        <v>718050</v>
      </c>
      <c r="C84" s="324">
        <v>1025</v>
      </c>
      <c r="D84" s="317">
        <v>1414.59</v>
      </c>
      <c r="E84" s="320" t="str">
        <f t="shared" si="1"/>
        <v>101</v>
      </c>
    </row>
    <row r="85" spans="1:5" hidden="1" x14ac:dyDescent="0.3">
      <c r="A85" s="316" t="s">
        <v>1709</v>
      </c>
      <c r="B85" s="324">
        <v>718050</v>
      </c>
      <c r="C85" s="324">
        <v>1026</v>
      </c>
      <c r="D85" s="317">
        <v>14701.42</v>
      </c>
      <c r="E85" s="320" t="str">
        <f t="shared" si="1"/>
        <v>101</v>
      </c>
    </row>
    <row r="86" spans="1:5" hidden="1" x14ac:dyDescent="0.3">
      <c r="A86" s="316" t="s">
        <v>1709</v>
      </c>
      <c r="B86" s="324">
        <v>718091</v>
      </c>
      <c r="C86" s="324"/>
      <c r="D86" s="317">
        <v>82677.86</v>
      </c>
      <c r="E86" s="320" t="str">
        <f t="shared" si="1"/>
        <v>101</v>
      </c>
    </row>
    <row r="87" spans="1:5" hidden="1" x14ac:dyDescent="0.3">
      <c r="A87" s="316" t="s">
        <v>1711</v>
      </c>
      <c r="B87" s="324">
        <v>718050</v>
      </c>
      <c r="C87" s="324">
        <v>1020</v>
      </c>
      <c r="D87" s="317">
        <v>150</v>
      </c>
      <c r="E87" s="320" t="str">
        <f t="shared" si="1"/>
        <v>101</v>
      </c>
    </row>
    <row r="88" spans="1:5" hidden="1" x14ac:dyDescent="0.3">
      <c r="A88" s="316" t="s">
        <v>1712</v>
      </c>
      <c r="B88" s="324">
        <v>718050</v>
      </c>
      <c r="C88" s="324">
        <v>1026</v>
      </c>
      <c r="D88" s="317">
        <v>131.91</v>
      </c>
      <c r="E88" s="320" t="str">
        <f t="shared" si="1"/>
        <v>101</v>
      </c>
    </row>
    <row r="89" spans="1:5" hidden="1" x14ac:dyDescent="0.3">
      <c r="A89" s="316" t="s">
        <v>1713</v>
      </c>
      <c r="B89" s="324">
        <v>718050</v>
      </c>
      <c r="C89" s="324">
        <v>1020</v>
      </c>
      <c r="D89" s="317">
        <v>1861.99</v>
      </c>
      <c r="E89" s="320" t="str">
        <f t="shared" si="1"/>
        <v>101</v>
      </c>
    </row>
    <row r="90" spans="1:5" hidden="1" x14ac:dyDescent="0.3">
      <c r="A90" s="316" t="s">
        <v>1714</v>
      </c>
      <c r="B90" s="324">
        <v>718050</v>
      </c>
      <c r="C90" s="324">
        <v>1012</v>
      </c>
      <c r="D90" s="317">
        <v>581.44000000000005</v>
      </c>
      <c r="E90" s="320" t="str">
        <f t="shared" si="1"/>
        <v>101</v>
      </c>
    </row>
    <row r="91" spans="1:5" hidden="1" x14ac:dyDescent="0.3">
      <c r="A91" s="316" t="s">
        <v>1714</v>
      </c>
      <c r="B91" s="324">
        <v>718050</v>
      </c>
      <c r="C91" s="324">
        <v>1020</v>
      </c>
      <c r="D91" s="317">
        <v>168.97</v>
      </c>
      <c r="E91" s="320" t="str">
        <f t="shared" si="1"/>
        <v>101</v>
      </c>
    </row>
    <row r="92" spans="1:5" hidden="1" x14ac:dyDescent="0.3">
      <c r="A92" s="316" t="s">
        <v>1714</v>
      </c>
      <c r="B92" s="324">
        <v>718050</v>
      </c>
      <c r="C92" s="324">
        <v>1025</v>
      </c>
      <c r="D92" s="317">
        <v>23609.95</v>
      </c>
      <c r="E92" s="320" t="str">
        <f t="shared" si="1"/>
        <v>101</v>
      </c>
    </row>
    <row r="93" spans="1:5" hidden="1" x14ac:dyDescent="0.3">
      <c r="A93" s="316" t="s">
        <v>1714</v>
      </c>
      <c r="B93" s="324">
        <v>718050</v>
      </c>
      <c r="C93" s="324">
        <v>1026</v>
      </c>
      <c r="D93" s="317">
        <v>13081.46</v>
      </c>
      <c r="E93" s="320" t="str">
        <f t="shared" si="1"/>
        <v>101</v>
      </c>
    </row>
    <row r="94" spans="1:5" hidden="1" x14ac:dyDescent="0.3">
      <c r="A94" s="316" t="s">
        <v>1717</v>
      </c>
      <c r="B94" s="324">
        <v>718050</v>
      </c>
      <c r="C94" s="324">
        <v>1020</v>
      </c>
      <c r="D94" s="317">
        <v>4887.59</v>
      </c>
      <c r="E94" s="320" t="str">
        <f t="shared" si="1"/>
        <v>101</v>
      </c>
    </row>
    <row r="95" spans="1:5" hidden="1" x14ac:dyDescent="0.3">
      <c r="A95" s="316" t="s">
        <v>1717</v>
      </c>
      <c r="B95" s="324">
        <v>718050</v>
      </c>
      <c r="C95" s="324">
        <v>1025</v>
      </c>
      <c r="D95" s="317">
        <v>2149</v>
      </c>
      <c r="E95" s="320" t="str">
        <f t="shared" si="1"/>
        <v>101</v>
      </c>
    </row>
    <row r="96" spans="1:5" hidden="1" x14ac:dyDescent="0.3">
      <c r="A96" s="316" t="s">
        <v>1719</v>
      </c>
      <c r="B96" s="324">
        <v>718050</v>
      </c>
      <c r="C96" s="324">
        <v>1020</v>
      </c>
      <c r="D96" s="317">
        <v>2150.1999999999998</v>
      </c>
      <c r="E96" s="320" t="str">
        <f t="shared" si="1"/>
        <v>101</v>
      </c>
    </row>
    <row r="97" spans="1:5" hidden="1" x14ac:dyDescent="0.3">
      <c r="A97" s="316" t="s">
        <v>1728</v>
      </c>
      <c r="B97" s="324">
        <v>718050</v>
      </c>
      <c r="C97" s="324">
        <v>1020</v>
      </c>
      <c r="D97" s="317">
        <v>7192.97</v>
      </c>
      <c r="E97" s="320" t="str">
        <f t="shared" si="1"/>
        <v>101</v>
      </c>
    </row>
    <row r="98" spans="1:5" hidden="1" x14ac:dyDescent="0.3">
      <c r="A98" s="316" t="s">
        <v>1728</v>
      </c>
      <c r="B98" s="324">
        <v>718050</v>
      </c>
      <c r="C98" s="324">
        <v>1025</v>
      </c>
      <c r="D98" s="317">
        <v>1467.5</v>
      </c>
      <c r="E98" s="320" t="str">
        <f t="shared" si="1"/>
        <v>101</v>
      </c>
    </row>
    <row r="99" spans="1:5" hidden="1" x14ac:dyDescent="0.3">
      <c r="A99" s="316" t="s">
        <v>1729</v>
      </c>
      <c r="B99" s="324">
        <v>718050</v>
      </c>
      <c r="C99" s="324"/>
      <c r="D99" s="317">
        <v>374.34</v>
      </c>
      <c r="E99" s="320" t="str">
        <f t="shared" si="1"/>
        <v>101</v>
      </c>
    </row>
    <row r="100" spans="1:5" hidden="1" x14ac:dyDescent="0.3">
      <c r="A100" s="316" t="s">
        <v>1729</v>
      </c>
      <c r="B100" s="324">
        <v>718050</v>
      </c>
      <c r="C100" s="324">
        <v>1025</v>
      </c>
      <c r="D100" s="317">
        <v>5302</v>
      </c>
      <c r="E100" s="320" t="str">
        <f t="shared" si="1"/>
        <v>101</v>
      </c>
    </row>
    <row r="101" spans="1:5" hidden="1" x14ac:dyDescent="0.3">
      <c r="A101" s="316" t="s">
        <v>1736</v>
      </c>
      <c r="B101" s="324">
        <v>718050</v>
      </c>
      <c r="C101" s="324">
        <v>1025</v>
      </c>
      <c r="D101" s="317">
        <v>635</v>
      </c>
      <c r="E101" s="320" t="str">
        <f t="shared" si="1"/>
        <v>101</v>
      </c>
    </row>
    <row r="102" spans="1:5" hidden="1" x14ac:dyDescent="0.3">
      <c r="A102" s="316" t="s">
        <v>1743</v>
      </c>
      <c r="B102" s="324">
        <v>718050</v>
      </c>
      <c r="C102" s="324">
        <v>1012</v>
      </c>
      <c r="D102" s="317">
        <v>-1.55</v>
      </c>
      <c r="E102" s="320" t="str">
        <f t="shared" si="1"/>
        <v>101</v>
      </c>
    </row>
    <row r="103" spans="1:5" hidden="1" x14ac:dyDescent="0.3">
      <c r="A103" s="316" t="s">
        <v>1743</v>
      </c>
      <c r="B103" s="324">
        <v>718091</v>
      </c>
      <c r="C103" s="324"/>
      <c r="D103" s="317">
        <v>864195.31</v>
      </c>
      <c r="E103" s="320" t="str">
        <f t="shared" si="1"/>
        <v>101</v>
      </c>
    </row>
    <row r="104" spans="1:5" hidden="1" x14ac:dyDescent="0.3">
      <c r="A104" s="316" t="s">
        <v>1749</v>
      </c>
      <c r="B104" s="324">
        <v>716046</v>
      </c>
      <c r="C104" s="324"/>
      <c r="D104" s="317">
        <v>23800</v>
      </c>
      <c r="E104" s="320" t="str">
        <f t="shared" si="1"/>
        <v>101</v>
      </c>
    </row>
    <row r="105" spans="1:5" hidden="1" x14ac:dyDescent="0.3">
      <c r="A105" s="316" t="s">
        <v>1749</v>
      </c>
      <c r="B105" s="324">
        <v>718050</v>
      </c>
      <c r="C105" s="324"/>
      <c r="D105" s="317">
        <v>140757.06</v>
      </c>
      <c r="E105" s="320" t="str">
        <f t="shared" si="1"/>
        <v>101</v>
      </c>
    </row>
    <row r="106" spans="1:5" hidden="1" x14ac:dyDescent="0.3">
      <c r="A106" s="316" t="s">
        <v>1749</v>
      </c>
      <c r="B106" s="324">
        <v>718050</v>
      </c>
      <c r="C106" s="324">
        <v>1012</v>
      </c>
      <c r="D106" s="317">
        <v>1444.82</v>
      </c>
      <c r="E106" s="320" t="str">
        <f t="shared" si="1"/>
        <v>101</v>
      </c>
    </row>
    <row r="107" spans="1:5" hidden="1" x14ac:dyDescent="0.3">
      <c r="A107" s="316" t="s">
        <v>1749</v>
      </c>
      <c r="B107" s="324">
        <v>718050</v>
      </c>
      <c r="C107" s="324">
        <v>1020</v>
      </c>
      <c r="D107" s="317">
        <v>35375.14</v>
      </c>
      <c r="E107" s="320" t="str">
        <f t="shared" si="1"/>
        <v>101</v>
      </c>
    </row>
    <row r="108" spans="1:5" hidden="1" x14ac:dyDescent="0.3">
      <c r="A108" s="316" t="s">
        <v>1749</v>
      </c>
      <c r="B108" s="324">
        <v>718050</v>
      </c>
      <c r="C108" s="324">
        <v>1024</v>
      </c>
      <c r="D108" s="317">
        <v>3054.61</v>
      </c>
      <c r="E108" s="320" t="str">
        <f t="shared" si="1"/>
        <v>101</v>
      </c>
    </row>
    <row r="109" spans="1:5" hidden="1" x14ac:dyDescent="0.3">
      <c r="A109" s="316" t="s">
        <v>1749</v>
      </c>
      <c r="B109" s="324">
        <v>718050</v>
      </c>
      <c r="C109" s="324">
        <v>1025</v>
      </c>
      <c r="D109" s="317">
        <v>6150.3</v>
      </c>
      <c r="E109" s="320" t="str">
        <f t="shared" si="1"/>
        <v>101</v>
      </c>
    </row>
    <row r="110" spans="1:5" hidden="1" x14ac:dyDescent="0.3">
      <c r="A110" s="316" t="s">
        <v>1749</v>
      </c>
      <c r="B110" s="324">
        <v>718050</v>
      </c>
      <c r="C110" s="324">
        <v>1026</v>
      </c>
      <c r="D110" s="317">
        <v>87007.78</v>
      </c>
      <c r="E110" s="320" t="str">
        <f t="shared" si="1"/>
        <v>101</v>
      </c>
    </row>
    <row r="111" spans="1:5" hidden="1" x14ac:dyDescent="0.3">
      <c r="A111" s="316" t="s">
        <v>1749</v>
      </c>
      <c r="B111" s="324">
        <v>718070</v>
      </c>
      <c r="C111" s="324"/>
      <c r="D111" s="317">
        <v>430010.57</v>
      </c>
      <c r="E111" s="320" t="str">
        <f t="shared" si="1"/>
        <v>101</v>
      </c>
    </row>
    <row r="112" spans="1:5" hidden="1" x14ac:dyDescent="0.3">
      <c r="A112" s="316" t="s">
        <v>1749</v>
      </c>
      <c r="B112" s="324">
        <v>718091</v>
      </c>
      <c r="C112" s="324"/>
      <c r="D112" s="317">
        <v>366111.89</v>
      </c>
      <c r="E112" s="320" t="str">
        <f t="shared" si="1"/>
        <v>101</v>
      </c>
    </row>
    <row r="113" spans="1:5" hidden="1" x14ac:dyDescent="0.3">
      <c r="A113" s="316" t="s">
        <v>1758</v>
      </c>
      <c r="B113" s="324">
        <v>718050</v>
      </c>
      <c r="C113" s="324">
        <v>1025</v>
      </c>
      <c r="D113" s="317">
        <v>271.14</v>
      </c>
      <c r="E113" s="320" t="str">
        <f t="shared" si="1"/>
        <v>101</v>
      </c>
    </row>
    <row r="114" spans="1:5" hidden="1" x14ac:dyDescent="0.3">
      <c r="A114" s="316" t="s">
        <v>1758</v>
      </c>
      <c r="B114" s="324">
        <v>718050</v>
      </c>
      <c r="C114" s="324">
        <v>1026</v>
      </c>
      <c r="D114" s="317">
        <v>17301.400000000001</v>
      </c>
      <c r="E114" s="320" t="str">
        <f t="shared" si="1"/>
        <v>101</v>
      </c>
    </row>
    <row r="115" spans="1:5" hidden="1" x14ac:dyDescent="0.3">
      <c r="A115" s="316" t="s">
        <v>1760</v>
      </c>
      <c r="B115" s="324">
        <v>718050</v>
      </c>
      <c r="C115" s="324"/>
      <c r="D115" s="317">
        <v>533.71</v>
      </c>
      <c r="E115" s="320" t="str">
        <f t="shared" si="1"/>
        <v>101</v>
      </c>
    </row>
    <row r="116" spans="1:5" hidden="1" x14ac:dyDescent="0.3">
      <c r="A116" s="316" t="s">
        <v>1760</v>
      </c>
      <c r="B116" s="324">
        <v>718050</v>
      </c>
      <c r="C116" s="324">
        <v>1012</v>
      </c>
      <c r="D116" s="317">
        <v>14.68</v>
      </c>
      <c r="E116" s="320" t="str">
        <f t="shared" si="1"/>
        <v>101</v>
      </c>
    </row>
    <row r="117" spans="1:5" hidden="1" x14ac:dyDescent="0.3">
      <c r="A117" s="316" t="s">
        <v>1760</v>
      </c>
      <c r="B117" s="324">
        <v>718050</v>
      </c>
      <c r="C117" s="324">
        <v>1020</v>
      </c>
      <c r="D117" s="317">
        <v>57.29</v>
      </c>
      <c r="E117" s="320" t="str">
        <f t="shared" si="1"/>
        <v>101</v>
      </c>
    </row>
    <row r="118" spans="1:5" hidden="1" x14ac:dyDescent="0.3">
      <c r="A118" s="316" t="s">
        <v>1760</v>
      </c>
      <c r="B118" s="324">
        <v>718050</v>
      </c>
      <c r="C118" s="324">
        <v>1025</v>
      </c>
      <c r="D118" s="317">
        <v>1210.6199999999999</v>
      </c>
      <c r="E118" s="320" t="str">
        <f t="shared" si="1"/>
        <v>101</v>
      </c>
    </row>
    <row r="119" spans="1:5" hidden="1" x14ac:dyDescent="0.3">
      <c r="A119" s="316" t="s">
        <v>1760</v>
      </c>
      <c r="B119" s="324">
        <v>718050</v>
      </c>
      <c r="C119" s="324">
        <v>1026</v>
      </c>
      <c r="D119" s="317">
        <v>19489.919999999998</v>
      </c>
      <c r="E119" s="320" t="str">
        <f t="shared" si="1"/>
        <v>101</v>
      </c>
    </row>
    <row r="120" spans="1:5" hidden="1" x14ac:dyDescent="0.3">
      <c r="A120" s="316" t="s">
        <v>1761</v>
      </c>
      <c r="B120" s="324">
        <v>718091</v>
      </c>
      <c r="C120" s="324"/>
      <c r="D120" s="317">
        <v>41270.79</v>
      </c>
      <c r="E120" s="320" t="str">
        <f t="shared" si="1"/>
        <v>101</v>
      </c>
    </row>
    <row r="121" spans="1:5" hidden="1" x14ac:dyDescent="0.3">
      <c r="A121" s="316" t="s">
        <v>1762</v>
      </c>
      <c r="B121" s="324">
        <v>718050</v>
      </c>
      <c r="C121" s="324"/>
      <c r="D121" s="317">
        <v>1238.08</v>
      </c>
      <c r="E121" s="320" t="str">
        <f t="shared" si="1"/>
        <v>101</v>
      </c>
    </row>
    <row r="122" spans="1:5" hidden="1" x14ac:dyDescent="0.3">
      <c r="A122" s="316" t="s">
        <v>1762</v>
      </c>
      <c r="B122" s="324">
        <v>718050</v>
      </c>
      <c r="C122" s="324">
        <v>1012</v>
      </c>
      <c r="D122" s="317">
        <v>99.9</v>
      </c>
      <c r="E122" s="320" t="str">
        <f t="shared" si="1"/>
        <v>101</v>
      </c>
    </row>
    <row r="123" spans="1:5" hidden="1" x14ac:dyDescent="0.3">
      <c r="A123" s="316" t="s">
        <v>1762</v>
      </c>
      <c r="B123" s="324">
        <v>718050</v>
      </c>
      <c r="C123" s="324">
        <v>1020</v>
      </c>
      <c r="D123" s="317">
        <v>22154.63</v>
      </c>
      <c r="E123" s="320" t="str">
        <f t="shared" si="1"/>
        <v>101</v>
      </c>
    </row>
    <row r="124" spans="1:5" hidden="1" x14ac:dyDescent="0.3">
      <c r="A124" s="316" t="s">
        <v>1762</v>
      </c>
      <c r="B124" s="324">
        <v>718050</v>
      </c>
      <c r="C124" s="324">
        <v>1024</v>
      </c>
      <c r="D124" s="317">
        <v>16700.12</v>
      </c>
      <c r="E124" s="320" t="str">
        <f t="shared" si="1"/>
        <v>101</v>
      </c>
    </row>
    <row r="125" spans="1:5" hidden="1" x14ac:dyDescent="0.3">
      <c r="A125" s="316" t="s">
        <v>1762</v>
      </c>
      <c r="B125" s="324">
        <v>718050</v>
      </c>
      <c r="C125" s="324">
        <v>1025</v>
      </c>
      <c r="D125" s="317">
        <v>849.75</v>
      </c>
      <c r="E125" s="320" t="str">
        <f t="shared" si="1"/>
        <v>101</v>
      </c>
    </row>
    <row r="126" spans="1:5" hidden="1" x14ac:dyDescent="0.3">
      <c r="A126" s="316" t="s">
        <v>1762</v>
      </c>
      <c r="B126" s="324">
        <v>718050</v>
      </c>
      <c r="C126" s="324">
        <v>1026</v>
      </c>
      <c r="D126" s="317">
        <v>43973.17</v>
      </c>
      <c r="E126" s="320" t="str">
        <f t="shared" si="1"/>
        <v>101</v>
      </c>
    </row>
    <row r="127" spans="1:5" hidden="1" x14ac:dyDescent="0.3">
      <c r="A127" s="316" t="s">
        <v>1762</v>
      </c>
      <c r="B127" s="324">
        <v>718070</v>
      </c>
      <c r="C127" s="324"/>
      <c r="D127" s="317">
        <v>497005.2</v>
      </c>
      <c r="E127" s="320" t="str">
        <f t="shared" si="1"/>
        <v>101</v>
      </c>
    </row>
    <row r="128" spans="1:5" hidden="1" x14ac:dyDescent="0.3">
      <c r="A128" s="316" t="s">
        <v>1762</v>
      </c>
      <c r="B128" s="324">
        <v>718091</v>
      </c>
      <c r="C128" s="324"/>
      <c r="D128" s="317">
        <v>113161.86</v>
      </c>
      <c r="E128" s="320" t="str">
        <f t="shared" si="1"/>
        <v>101</v>
      </c>
    </row>
    <row r="129" spans="1:5" hidden="1" x14ac:dyDescent="0.3">
      <c r="A129" s="316" t="s">
        <v>1763</v>
      </c>
      <c r="B129" s="324">
        <v>718091</v>
      </c>
      <c r="C129" s="324"/>
      <c r="D129" s="317">
        <v>39865.75</v>
      </c>
      <c r="E129" s="320" t="str">
        <f t="shared" si="1"/>
        <v>101</v>
      </c>
    </row>
    <row r="130" spans="1:5" hidden="1" x14ac:dyDescent="0.3">
      <c r="A130" s="316" t="s">
        <v>1766</v>
      </c>
      <c r="B130" s="324">
        <v>718050</v>
      </c>
      <c r="C130" s="324"/>
      <c r="D130" s="317">
        <v>908.26</v>
      </c>
      <c r="E130" s="320" t="str">
        <f t="shared" ref="E130:E193" si="2">RIGHT(A130,3)</f>
        <v>101</v>
      </c>
    </row>
    <row r="131" spans="1:5" hidden="1" x14ac:dyDescent="0.3">
      <c r="A131" s="316" t="s">
        <v>1766</v>
      </c>
      <c r="B131" s="324">
        <v>718050</v>
      </c>
      <c r="C131" s="324">
        <v>1012</v>
      </c>
      <c r="D131" s="317">
        <v>24.48</v>
      </c>
      <c r="E131" s="320" t="str">
        <f t="shared" si="2"/>
        <v>101</v>
      </c>
    </row>
    <row r="132" spans="1:5" hidden="1" x14ac:dyDescent="0.3">
      <c r="A132" s="316" t="s">
        <v>1766</v>
      </c>
      <c r="B132" s="324">
        <v>718050</v>
      </c>
      <c r="C132" s="324">
        <v>1020</v>
      </c>
      <c r="D132" s="317">
        <v>52.75</v>
      </c>
      <c r="E132" s="320" t="str">
        <f t="shared" si="2"/>
        <v>101</v>
      </c>
    </row>
    <row r="133" spans="1:5" hidden="1" x14ac:dyDescent="0.3">
      <c r="A133" s="316" t="s">
        <v>1766</v>
      </c>
      <c r="B133" s="324">
        <v>718050</v>
      </c>
      <c r="C133" s="324">
        <v>1025</v>
      </c>
      <c r="D133" s="317">
        <v>4626.3900000000003</v>
      </c>
      <c r="E133" s="320" t="str">
        <f t="shared" si="2"/>
        <v>101</v>
      </c>
    </row>
    <row r="134" spans="1:5" hidden="1" x14ac:dyDescent="0.3">
      <c r="A134" s="316" t="s">
        <v>1766</v>
      </c>
      <c r="B134" s="324">
        <v>718050</v>
      </c>
      <c r="C134" s="324">
        <v>1026</v>
      </c>
      <c r="D134" s="317">
        <v>13329.17</v>
      </c>
      <c r="E134" s="320" t="str">
        <f t="shared" si="2"/>
        <v>101</v>
      </c>
    </row>
    <row r="135" spans="1:5" hidden="1" x14ac:dyDescent="0.3">
      <c r="A135" s="316" t="s">
        <v>1774</v>
      </c>
      <c r="B135" s="324">
        <v>718050</v>
      </c>
      <c r="C135" s="324">
        <v>1025</v>
      </c>
      <c r="D135" s="317">
        <v>168.27</v>
      </c>
      <c r="E135" s="320" t="str">
        <f t="shared" si="2"/>
        <v>101</v>
      </c>
    </row>
    <row r="136" spans="1:5" hidden="1" x14ac:dyDescent="0.3">
      <c r="A136" s="316" t="s">
        <v>1775</v>
      </c>
      <c r="B136" s="324">
        <v>718050</v>
      </c>
      <c r="C136" s="324"/>
      <c r="D136" s="317">
        <v>1861.62</v>
      </c>
      <c r="E136" s="320" t="str">
        <f t="shared" si="2"/>
        <v>101</v>
      </c>
    </row>
    <row r="137" spans="1:5" hidden="1" x14ac:dyDescent="0.3">
      <c r="A137" s="316" t="s">
        <v>1775</v>
      </c>
      <c r="B137" s="324">
        <v>718050</v>
      </c>
      <c r="C137" s="324">
        <v>1020</v>
      </c>
      <c r="D137" s="317">
        <v>15750</v>
      </c>
      <c r="E137" s="320" t="str">
        <f t="shared" si="2"/>
        <v>101</v>
      </c>
    </row>
    <row r="138" spans="1:5" hidden="1" x14ac:dyDescent="0.3">
      <c r="A138" s="316" t="s">
        <v>1775</v>
      </c>
      <c r="B138" s="324">
        <v>718050</v>
      </c>
      <c r="C138" s="324">
        <v>1026</v>
      </c>
      <c r="D138" s="317">
        <v>9491.32</v>
      </c>
      <c r="E138" s="320" t="str">
        <f t="shared" si="2"/>
        <v>101</v>
      </c>
    </row>
    <row r="139" spans="1:5" hidden="1" x14ac:dyDescent="0.3">
      <c r="A139" s="316" t="s">
        <v>1775</v>
      </c>
      <c r="B139" s="324">
        <v>718070</v>
      </c>
      <c r="C139" s="324"/>
      <c r="D139" s="317">
        <v>47623.92</v>
      </c>
      <c r="E139" s="320" t="str">
        <f t="shared" si="2"/>
        <v>101</v>
      </c>
    </row>
    <row r="140" spans="1:5" hidden="1" x14ac:dyDescent="0.3">
      <c r="A140" s="316" t="s">
        <v>1781</v>
      </c>
      <c r="B140" s="324">
        <v>718050</v>
      </c>
      <c r="C140" s="324"/>
      <c r="D140" s="317">
        <v>297.93</v>
      </c>
      <c r="E140" s="320" t="str">
        <f t="shared" si="2"/>
        <v>101</v>
      </c>
    </row>
    <row r="141" spans="1:5" hidden="1" x14ac:dyDescent="0.3">
      <c r="A141" s="316" t="s">
        <v>1781</v>
      </c>
      <c r="B141" s="324">
        <v>718050</v>
      </c>
      <c r="C141" s="324">
        <v>1012</v>
      </c>
      <c r="D141" s="317">
        <v>165.29</v>
      </c>
      <c r="E141" s="320" t="str">
        <f t="shared" si="2"/>
        <v>101</v>
      </c>
    </row>
    <row r="142" spans="1:5" hidden="1" x14ac:dyDescent="0.3">
      <c r="A142" s="316" t="s">
        <v>1781</v>
      </c>
      <c r="B142" s="324">
        <v>718050</v>
      </c>
      <c r="C142" s="324">
        <v>1020</v>
      </c>
      <c r="D142" s="317">
        <v>303.58999999999997</v>
      </c>
      <c r="E142" s="320" t="str">
        <f t="shared" si="2"/>
        <v>101</v>
      </c>
    </row>
    <row r="143" spans="1:5" hidden="1" x14ac:dyDescent="0.3">
      <c r="A143" s="316" t="s">
        <v>1781</v>
      </c>
      <c r="B143" s="324">
        <v>718050</v>
      </c>
      <c r="C143" s="324">
        <v>1025</v>
      </c>
      <c r="D143" s="317">
        <v>5628.02</v>
      </c>
      <c r="E143" s="320" t="str">
        <f t="shared" si="2"/>
        <v>101</v>
      </c>
    </row>
    <row r="144" spans="1:5" hidden="1" x14ac:dyDescent="0.3">
      <c r="A144" s="316" t="s">
        <v>1781</v>
      </c>
      <c r="B144" s="324">
        <v>718050</v>
      </c>
      <c r="C144" s="324">
        <v>1026</v>
      </c>
      <c r="D144" s="317">
        <v>15536.51</v>
      </c>
      <c r="E144" s="320" t="str">
        <f t="shared" si="2"/>
        <v>101</v>
      </c>
    </row>
    <row r="145" spans="1:5" hidden="1" x14ac:dyDescent="0.3">
      <c r="A145" s="316" t="s">
        <v>1781</v>
      </c>
      <c r="B145" s="324">
        <v>718070</v>
      </c>
      <c r="C145" s="324"/>
      <c r="D145" s="317">
        <v>64105.07</v>
      </c>
      <c r="E145" s="320" t="str">
        <f t="shared" si="2"/>
        <v>101</v>
      </c>
    </row>
    <row r="146" spans="1:5" hidden="1" x14ac:dyDescent="0.3">
      <c r="A146" s="316" t="s">
        <v>1781</v>
      </c>
      <c r="B146" s="324">
        <v>718091</v>
      </c>
      <c r="C146" s="324"/>
      <c r="D146" s="317">
        <v>76844.639999999999</v>
      </c>
      <c r="E146" s="320" t="str">
        <f t="shared" si="2"/>
        <v>101</v>
      </c>
    </row>
    <row r="147" spans="1:5" hidden="1" x14ac:dyDescent="0.3">
      <c r="A147" s="316" t="s">
        <v>1792</v>
      </c>
      <c r="B147" s="324">
        <v>718040</v>
      </c>
      <c r="C147" s="324"/>
      <c r="D147" s="317">
        <v>1153459.46</v>
      </c>
      <c r="E147" s="320" t="str">
        <f t="shared" si="2"/>
        <v>101</v>
      </c>
    </row>
    <row r="148" spans="1:5" hidden="1" x14ac:dyDescent="0.3">
      <c r="A148" s="316" t="s">
        <v>1792</v>
      </c>
      <c r="B148" s="324">
        <v>718040</v>
      </c>
      <c r="C148" s="324">
        <v>1001</v>
      </c>
      <c r="D148" s="317">
        <v>794903.17</v>
      </c>
      <c r="E148" s="320" t="str">
        <f t="shared" si="2"/>
        <v>101</v>
      </c>
    </row>
    <row r="149" spans="1:5" hidden="1" x14ac:dyDescent="0.3">
      <c r="A149" s="316" t="s">
        <v>1792</v>
      </c>
      <c r="B149" s="324">
        <v>718050</v>
      </c>
      <c r="C149" s="324"/>
      <c r="D149" s="317">
        <v>12406.78</v>
      </c>
      <c r="E149" s="320" t="str">
        <f t="shared" si="2"/>
        <v>101</v>
      </c>
    </row>
    <row r="150" spans="1:5" hidden="1" x14ac:dyDescent="0.3">
      <c r="A150" s="316" t="s">
        <v>1792</v>
      </c>
      <c r="B150" s="324">
        <v>718050</v>
      </c>
      <c r="C150" s="324">
        <v>1001</v>
      </c>
      <c r="D150" s="317">
        <v>0</v>
      </c>
      <c r="E150" s="320" t="str">
        <f t="shared" si="2"/>
        <v>101</v>
      </c>
    </row>
    <row r="151" spans="1:5" hidden="1" x14ac:dyDescent="0.3">
      <c r="A151" s="316" t="s">
        <v>1792</v>
      </c>
      <c r="B151" s="324">
        <v>718050</v>
      </c>
      <c r="C151" s="324">
        <v>1012</v>
      </c>
      <c r="D151" s="317">
        <v>6725.46</v>
      </c>
      <c r="E151" s="320" t="str">
        <f t="shared" si="2"/>
        <v>101</v>
      </c>
    </row>
    <row r="152" spans="1:5" hidden="1" x14ac:dyDescent="0.3">
      <c r="A152" s="316" t="s">
        <v>1792</v>
      </c>
      <c r="B152" s="324">
        <v>718050</v>
      </c>
      <c r="C152" s="324">
        <v>1020</v>
      </c>
      <c r="D152" s="317">
        <v>-511747.81</v>
      </c>
      <c r="E152" s="320" t="str">
        <f t="shared" si="2"/>
        <v>101</v>
      </c>
    </row>
    <row r="153" spans="1:5" hidden="1" x14ac:dyDescent="0.3">
      <c r="A153" s="316" t="s">
        <v>1792</v>
      </c>
      <c r="B153" s="324">
        <v>718050</v>
      </c>
      <c r="C153" s="324">
        <v>1024</v>
      </c>
      <c r="D153" s="317">
        <v>912750.43</v>
      </c>
      <c r="E153" s="320" t="str">
        <f t="shared" si="2"/>
        <v>101</v>
      </c>
    </row>
    <row r="154" spans="1:5" hidden="1" x14ac:dyDescent="0.3">
      <c r="A154" s="316" t="s">
        <v>1792</v>
      </c>
      <c r="B154" s="324">
        <v>718050</v>
      </c>
      <c r="C154" s="324">
        <v>1026</v>
      </c>
      <c r="D154" s="317">
        <v>756.28</v>
      </c>
      <c r="E154" s="320" t="str">
        <f t="shared" si="2"/>
        <v>101</v>
      </c>
    </row>
    <row r="155" spans="1:5" hidden="1" x14ac:dyDescent="0.3">
      <c r="A155" s="316" t="s">
        <v>1792</v>
      </c>
      <c r="B155" s="324">
        <v>718050</v>
      </c>
      <c r="C155" s="324">
        <v>1032</v>
      </c>
      <c r="D155" s="317">
        <v>24805</v>
      </c>
      <c r="E155" s="320" t="str">
        <f t="shared" si="2"/>
        <v>101</v>
      </c>
    </row>
    <row r="156" spans="1:5" hidden="1" x14ac:dyDescent="0.3">
      <c r="A156" s="316" t="s">
        <v>1792</v>
      </c>
      <c r="B156" s="324">
        <v>718070</v>
      </c>
      <c r="C156" s="324"/>
      <c r="D156" s="317">
        <v>371357.34</v>
      </c>
      <c r="E156" s="320" t="str">
        <f t="shared" si="2"/>
        <v>101</v>
      </c>
    </row>
    <row r="157" spans="1:5" hidden="1" x14ac:dyDescent="0.3">
      <c r="A157" s="316" t="s">
        <v>1792</v>
      </c>
      <c r="B157" s="324">
        <v>718091</v>
      </c>
      <c r="C157" s="324"/>
      <c r="D157" s="317">
        <v>1077404.24</v>
      </c>
      <c r="E157" s="320" t="str">
        <f t="shared" si="2"/>
        <v>101</v>
      </c>
    </row>
    <row r="158" spans="1:5" hidden="1" x14ac:dyDescent="0.3">
      <c r="A158" s="316" t="s">
        <v>1799</v>
      </c>
      <c r="B158" s="324">
        <v>718050</v>
      </c>
      <c r="C158" s="324"/>
      <c r="D158" s="317">
        <v>992.76</v>
      </c>
      <c r="E158" s="320" t="str">
        <f t="shared" si="2"/>
        <v>101</v>
      </c>
    </row>
    <row r="159" spans="1:5" hidden="1" x14ac:dyDescent="0.3">
      <c r="A159" s="316" t="s">
        <v>1799</v>
      </c>
      <c r="B159" s="324">
        <v>718050</v>
      </c>
      <c r="C159" s="324">
        <v>1011</v>
      </c>
      <c r="D159" s="317">
        <v>946</v>
      </c>
      <c r="E159" s="320" t="str">
        <f t="shared" si="2"/>
        <v>101</v>
      </c>
    </row>
    <row r="160" spans="1:5" hidden="1" x14ac:dyDescent="0.3">
      <c r="A160" s="316" t="s">
        <v>1799</v>
      </c>
      <c r="B160" s="324">
        <v>718050</v>
      </c>
      <c r="C160" s="324">
        <v>1012</v>
      </c>
      <c r="D160" s="317">
        <v>71.599999999999994</v>
      </c>
      <c r="E160" s="320" t="str">
        <f t="shared" si="2"/>
        <v>101</v>
      </c>
    </row>
    <row r="161" spans="1:5" hidden="1" x14ac:dyDescent="0.3">
      <c r="A161" s="316" t="s">
        <v>1799</v>
      </c>
      <c r="B161" s="324">
        <v>718050</v>
      </c>
      <c r="C161" s="324">
        <v>1020</v>
      </c>
      <c r="D161" s="317">
        <v>403</v>
      </c>
      <c r="E161" s="320" t="str">
        <f t="shared" si="2"/>
        <v>101</v>
      </c>
    </row>
    <row r="162" spans="1:5" hidden="1" x14ac:dyDescent="0.3">
      <c r="A162" s="316" t="s">
        <v>1799</v>
      </c>
      <c r="B162" s="324">
        <v>718050</v>
      </c>
      <c r="C162" s="324">
        <v>1025</v>
      </c>
      <c r="D162" s="317">
        <v>2355.58</v>
      </c>
      <c r="E162" s="320" t="str">
        <f t="shared" si="2"/>
        <v>101</v>
      </c>
    </row>
    <row r="163" spans="1:5" hidden="1" x14ac:dyDescent="0.3">
      <c r="A163" s="316" t="s">
        <v>1799</v>
      </c>
      <c r="B163" s="324">
        <v>718050</v>
      </c>
      <c r="C163" s="324">
        <v>1027</v>
      </c>
      <c r="D163" s="317">
        <v>1534.1</v>
      </c>
      <c r="E163" s="320" t="str">
        <f t="shared" si="2"/>
        <v>101</v>
      </c>
    </row>
    <row r="164" spans="1:5" hidden="1" x14ac:dyDescent="0.3">
      <c r="A164" s="316" t="s">
        <v>2389</v>
      </c>
      <c r="B164" s="324">
        <v>718050</v>
      </c>
      <c r="C164" s="324">
        <v>1012</v>
      </c>
      <c r="D164" s="317">
        <v>6149.91</v>
      </c>
      <c r="E164" s="320" t="str">
        <f t="shared" si="2"/>
        <v>101</v>
      </c>
    </row>
    <row r="165" spans="1:5" hidden="1" x14ac:dyDescent="0.3">
      <c r="A165" s="316" t="s">
        <v>1804</v>
      </c>
      <c r="B165" s="324">
        <v>718050</v>
      </c>
      <c r="C165" s="324">
        <v>1020</v>
      </c>
      <c r="D165" s="317">
        <v>0</v>
      </c>
      <c r="E165" s="320" t="str">
        <f t="shared" si="2"/>
        <v>101</v>
      </c>
    </row>
    <row r="166" spans="1:5" hidden="1" x14ac:dyDescent="0.3">
      <c r="A166" s="316" t="s">
        <v>1804</v>
      </c>
      <c r="B166" s="324">
        <v>718050</v>
      </c>
      <c r="C166" s="324">
        <v>1026</v>
      </c>
      <c r="D166" s="317">
        <v>0</v>
      </c>
      <c r="E166" s="320" t="str">
        <f t="shared" si="2"/>
        <v>101</v>
      </c>
    </row>
    <row r="167" spans="1:5" hidden="1" x14ac:dyDescent="0.3">
      <c r="A167" s="316" t="s">
        <v>1804</v>
      </c>
      <c r="B167" s="324">
        <v>718070</v>
      </c>
      <c r="C167" s="324"/>
      <c r="D167" s="317">
        <v>0</v>
      </c>
      <c r="E167" s="320" t="str">
        <f t="shared" si="2"/>
        <v>101</v>
      </c>
    </row>
    <row r="168" spans="1:5" hidden="1" x14ac:dyDescent="0.3">
      <c r="A168" s="316" t="s">
        <v>1813</v>
      </c>
      <c r="B168" s="324">
        <v>718050</v>
      </c>
      <c r="C168" s="324"/>
      <c r="D168" s="317">
        <v>712.27</v>
      </c>
      <c r="E168" s="320" t="str">
        <f t="shared" si="2"/>
        <v>101</v>
      </c>
    </row>
    <row r="169" spans="1:5" hidden="1" x14ac:dyDescent="0.3">
      <c r="A169" s="316" t="s">
        <v>1813</v>
      </c>
      <c r="B169" s="324">
        <v>718050</v>
      </c>
      <c r="C169" s="324">
        <v>1020</v>
      </c>
      <c r="D169" s="317">
        <v>16.03</v>
      </c>
      <c r="E169" s="320" t="str">
        <f t="shared" si="2"/>
        <v>101</v>
      </c>
    </row>
    <row r="170" spans="1:5" hidden="1" x14ac:dyDescent="0.3">
      <c r="A170" s="316" t="s">
        <v>1813</v>
      </c>
      <c r="B170" s="324">
        <v>718050</v>
      </c>
      <c r="C170" s="324">
        <v>1025</v>
      </c>
      <c r="D170" s="317">
        <v>9.52</v>
      </c>
      <c r="E170" s="320" t="str">
        <f t="shared" si="2"/>
        <v>101</v>
      </c>
    </row>
    <row r="171" spans="1:5" hidden="1" x14ac:dyDescent="0.3">
      <c r="A171" s="316" t="s">
        <v>1813</v>
      </c>
      <c r="B171" s="324">
        <v>718070</v>
      </c>
      <c r="C171" s="324"/>
      <c r="D171" s="317">
        <v>254516.41</v>
      </c>
      <c r="E171" s="320" t="str">
        <f t="shared" si="2"/>
        <v>101</v>
      </c>
    </row>
    <row r="172" spans="1:5" hidden="1" x14ac:dyDescent="0.3">
      <c r="A172" s="316" t="s">
        <v>1822</v>
      </c>
      <c r="B172" s="324">
        <v>718050</v>
      </c>
      <c r="C172" s="324">
        <v>1020</v>
      </c>
      <c r="D172" s="317">
        <v>859.2</v>
      </c>
      <c r="E172" s="320" t="str">
        <f t="shared" si="2"/>
        <v>101</v>
      </c>
    </row>
    <row r="173" spans="1:5" hidden="1" x14ac:dyDescent="0.3">
      <c r="A173" s="316" t="s">
        <v>1822</v>
      </c>
      <c r="B173" s="324">
        <v>718050</v>
      </c>
      <c r="C173" s="324">
        <v>1025</v>
      </c>
      <c r="D173" s="317">
        <v>552.75</v>
      </c>
      <c r="E173" s="320" t="str">
        <f t="shared" si="2"/>
        <v>101</v>
      </c>
    </row>
    <row r="174" spans="1:5" hidden="1" x14ac:dyDescent="0.3">
      <c r="A174" s="316" t="s">
        <v>1822</v>
      </c>
      <c r="B174" s="324">
        <v>718050</v>
      </c>
      <c r="C174" s="324">
        <v>1026</v>
      </c>
      <c r="D174" s="317">
        <v>10573.18</v>
      </c>
      <c r="E174" s="320" t="str">
        <f t="shared" si="2"/>
        <v>101</v>
      </c>
    </row>
    <row r="175" spans="1:5" hidden="1" x14ac:dyDescent="0.3">
      <c r="A175" s="316" t="s">
        <v>1822</v>
      </c>
      <c r="B175" s="324">
        <v>718070</v>
      </c>
      <c r="C175" s="324"/>
      <c r="D175" s="317">
        <v>133584.88</v>
      </c>
      <c r="E175" s="320" t="str">
        <f t="shared" si="2"/>
        <v>101</v>
      </c>
    </row>
    <row r="176" spans="1:5" hidden="1" x14ac:dyDescent="0.3">
      <c r="A176" s="316" t="s">
        <v>1830</v>
      </c>
      <c r="B176" s="324">
        <v>718050</v>
      </c>
      <c r="C176" s="324"/>
      <c r="D176" s="317">
        <v>285.17</v>
      </c>
      <c r="E176" s="320" t="str">
        <f t="shared" si="2"/>
        <v>101</v>
      </c>
    </row>
    <row r="177" spans="1:5" hidden="1" x14ac:dyDescent="0.3">
      <c r="A177" s="316" t="s">
        <v>1830</v>
      </c>
      <c r="B177" s="324">
        <v>718050</v>
      </c>
      <c r="C177" s="324">
        <v>1020</v>
      </c>
      <c r="D177" s="317">
        <v>399.46</v>
      </c>
      <c r="E177" s="320" t="str">
        <f t="shared" si="2"/>
        <v>101</v>
      </c>
    </row>
    <row r="178" spans="1:5" hidden="1" x14ac:dyDescent="0.3">
      <c r="A178" s="316" t="s">
        <v>1830</v>
      </c>
      <c r="B178" s="324">
        <v>718050</v>
      </c>
      <c r="C178" s="324">
        <v>1025</v>
      </c>
      <c r="D178" s="317">
        <v>19750.810000000001</v>
      </c>
      <c r="E178" s="320" t="str">
        <f t="shared" si="2"/>
        <v>101</v>
      </c>
    </row>
    <row r="179" spans="1:5" hidden="1" x14ac:dyDescent="0.3">
      <c r="A179" s="316" t="s">
        <v>1830</v>
      </c>
      <c r="B179" s="324">
        <v>718050</v>
      </c>
      <c r="C179" s="324">
        <v>1026</v>
      </c>
      <c r="D179" s="317">
        <v>11817.93</v>
      </c>
      <c r="E179" s="320" t="str">
        <f t="shared" si="2"/>
        <v>101</v>
      </c>
    </row>
    <row r="180" spans="1:5" hidden="1" x14ac:dyDescent="0.3">
      <c r="A180" s="316" t="s">
        <v>1830</v>
      </c>
      <c r="B180" s="324">
        <v>718070</v>
      </c>
      <c r="C180" s="324"/>
      <c r="D180" s="317">
        <v>95781.09</v>
      </c>
      <c r="E180" s="320" t="str">
        <f t="shared" si="2"/>
        <v>101</v>
      </c>
    </row>
    <row r="181" spans="1:5" hidden="1" x14ac:dyDescent="0.3">
      <c r="A181" s="316" t="s">
        <v>1830</v>
      </c>
      <c r="B181" s="324">
        <v>718091</v>
      </c>
      <c r="C181" s="324"/>
      <c r="D181" s="317">
        <v>281907.78000000003</v>
      </c>
      <c r="E181" s="320" t="str">
        <f t="shared" si="2"/>
        <v>101</v>
      </c>
    </row>
    <row r="182" spans="1:5" hidden="1" x14ac:dyDescent="0.3">
      <c r="A182" s="316" t="s">
        <v>1832</v>
      </c>
      <c r="B182" s="324">
        <v>718050</v>
      </c>
      <c r="C182" s="324">
        <v>1020</v>
      </c>
      <c r="D182" s="317">
        <v>47.76</v>
      </c>
      <c r="E182" s="320" t="str">
        <f t="shared" si="2"/>
        <v>101</v>
      </c>
    </row>
    <row r="183" spans="1:5" hidden="1" x14ac:dyDescent="0.3">
      <c r="A183" s="316" t="s">
        <v>1832</v>
      </c>
      <c r="B183" s="324">
        <v>718050</v>
      </c>
      <c r="C183" s="324">
        <v>1026</v>
      </c>
      <c r="D183" s="317">
        <v>15212.6</v>
      </c>
      <c r="E183" s="320" t="str">
        <f t="shared" si="2"/>
        <v>101</v>
      </c>
    </row>
    <row r="184" spans="1:5" hidden="1" x14ac:dyDescent="0.3">
      <c r="A184" s="316" t="s">
        <v>1832</v>
      </c>
      <c r="B184" s="324">
        <v>718070</v>
      </c>
      <c r="C184" s="324"/>
      <c r="D184" s="317">
        <v>242990.14</v>
      </c>
      <c r="E184" s="320" t="str">
        <f t="shared" si="2"/>
        <v>101</v>
      </c>
    </row>
    <row r="185" spans="1:5" hidden="1" x14ac:dyDescent="0.3">
      <c r="A185" s="316" t="s">
        <v>1840</v>
      </c>
      <c r="B185" s="324">
        <v>718050</v>
      </c>
      <c r="C185" s="324"/>
      <c r="D185" s="317">
        <v>11050.7</v>
      </c>
      <c r="E185" s="320" t="str">
        <f t="shared" si="2"/>
        <v>101</v>
      </c>
    </row>
    <row r="186" spans="1:5" hidden="1" x14ac:dyDescent="0.3">
      <c r="A186" s="316" t="s">
        <v>1840</v>
      </c>
      <c r="B186" s="324">
        <v>718050</v>
      </c>
      <c r="C186" s="324">
        <v>1020</v>
      </c>
      <c r="D186" s="317">
        <v>9247.7099999999991</v>
      </c>
      <c r="E186" s="320" t="str">
        <f t="shared" si="2"/>
        <v>101</v>
      </c>
    </row>
    <row r="187" spans="1:5" hidden="1" x14ac:dyDescent="0.3">
      <c r="A187" s="316" t="s">
        <v>1840</v>
      </c>
      <c r="B187" s="324">
        <v>718050</v>
      </c>
      <c r="C187" s="324">
        <v>1025</v>
      </c>
      <c r="D187" s="317">
        <v>5554.68</v>
      </c>
      <c r="E187" s="320" t="str">
        <f t="shared" si="2"/>
        <v>101</v>
      </c>
    </row>
    <row r="188" spans="1:5" hidden="1" x14ac:dyDescent="0.3">
      <c r="A188" s="316" t="s">
        <v>1840</v>
      </c>
      <c r="B188" s="324">
        <v>718050</v>
      </c>
      <c r="C188" s="324">
        <v>1026</v>
      </c>
      <c r="D188" s="317">
        <v>6914.84</v>
      </c>
      <c r="E188" s="320" t="str">
        <f t="shared" si="2"/>
        <v>101</v>
      </c>
    </row>
    <row r="189" spans="1:5" hidden="1" x14ac:dyDescent="0.3">
      <c r="A189" s="316" t="s">
        <v>1840</v>
      </c>
      <c r="B189" s="324">
        <v>718070</v>
      </c>
      <c r="C189" s="324"/>
      <c r="D189" s="317">
        <v>74311.839999999997</v>
      </c>
      <c r="E189" s="320" t="str">
        <f t="shared" si="2"/>
        <v>101</v>
      </c>
    </row>
    <row r="190" spans="1:5" hidden="1" x14ac:dyDescent="0.3">
      <c r="A190" s="316" t="s">
        <v>1840</v>
      </c>
      <c r="B190" s="324">
        <v>718077</v>
      </c>
      <c r="C190" s="324">
        <v>1000</v>
      </c>
      <c r="D190" s="317">
        <v>14770.88</v>
      </c>
      <c r="E190" s="320" t="str">
        <f t="shared" si="2"/>
        <v>101</v>
      </c>
    </row>
    <row r="191" spans="1:5" hidden="1" x14ac:dyDescent="0.3">
      <c r="A191" s="316" t="s">
        <v>1847</v>
      </c>
      <c r="B191" s="324">
        <v>718050</v>
      </c>
      <c r="C191" s="324"/>
      <c r="D191" s="317">
        <v>9941.4599999999991</v>
      </c>
      <c r="E191" s="320" t="str">
        <f t="shared" si="2"/>
        <v>101</v>
      </c>
    </row>
    <row r="192" spans="1:5" hidden="1" x14ac:dyDescent="0.3">
      <c r="A192" s="316" t="s">
        <v>1847</v>
      </c>
      <c r="B192" s="324">
        <v>718050</v>
      </c>
      <c r="C192" s="324">
        <v>1006</v>
      </c>
      <c r="D192" s="317">
        <v>59224.39</v>
      </c>
      <c r="E192" s="320" t="str">
        <f t="shared" si="2"/>
        <v>101</v>
      </c>
    </row>
    <row r="193" spans="1:5" hidden="1" x14ac:dyDescent="0.3">
      <c r="A193" s="316" t="s">
        <v>1847</v>
      </c>
      <c r="B193" s="324">
        <v>718050</v>
      </c>
      <c r="C193" s="324">
        <v>1012</v>
      </c>
      <c r="D193" s="317">
        <v>56238.7</v>
      </c>
      <c r="E193" s="320" t="str">
        <f t="shared" si="2"/>
        <v>101</v>
      </c>
    </row>
    <row r="194" spans="1:5" hidden="1" x14ac:dyDescent="0.3">
      <c r="A194" s="316" t="s">
        <v>1847</v>
      </c>
      <c r="B194" s="324">
        <v>718050</v>
      </c>
      <c r="C194" s="324">
        <v>1020</v>
      </c>
      <c r="D194" s="317">
        <v>2699.27</v>
      </c>
      <c r="E194" s="320" t="str">
        <f t="shared" ref="E194:E257" si="3">RIGHT(A194,3)</f>
        <v>101</v>
      </c>
    </row>
    <row r="195" spans="1:5" hidden="1" x14ac:dyDescent="0.3">
      <c r="A195" s="316" t="s">
        <v>1847</v>
      </c>
      <c r="B195" s="324">
        <v>718050</v>
      </c>
      <c r="C195" s="324">
        <v>1025</v>
      </c>
      <c r="D195" s="317">
        <v>20060.55</v>
      </c>
      <c r="E195" s="320" t="str">
        <f t="shared" si="3"/>
        <v>101</v>
      </c>
    </row>
    <row r="196" spans="1:5" hidden="1" x14ac:dyDescent="0.3">
      <c r="A196" s="316" t="s">
        <v>1847</v>
      </c>
      <c r="B196" s="324">
        <v>718077</v>
      </c>
      <c r="C196" s="324"/>
      <c r="D196" s="317">
        <v>0</v>
      </c>
      <c r="E196" s="320" t="str">
        <f t="shared" si="3"/>
        <v>101</v>
      </c>
    </row>
    <row r="197" spans="1:5" hidden="1" x14ac:dyDescent="0.3">
      <c r="A197" s="316" t="s">
        <v>1847</v>
      </c>
      <c r="B197" s="324">
        <v>718077</v>
      </c>
      <c r="C197" s="324">
        <v>1000</v>
      </c>
      <c r="D197" s="317">
        <v>352080.1</v>
      </c>
      <c r="E197" s="320" t="str">
        <f t="shared" si="3"/>
        <v>101</v>
      </c>
    </row>
    <row r="198" spans="1:5" hidden="1" x14ac:dyDescent="0.3">
      <c r="A198" s="316" t="s">
        <v>1847</v>
      </c>
      <c r="B198" s="324">
        <v>718091</v>
      </c>
      <c r="C198" s="324"/>
      <c r="D198" s="317">
        <v>132690.98000000001</v>
      </c>
      <c r="E198" s="320" t="str">
        <f t="shared" si="3"/>
        <v>101</v>
      </c>
    </row>
    <row r="199" spans="1:5" hidden="1" x14ac:dyDescent="0.3">
      <c r="A199" s="316" t="s">
        <v>1854</v>
      </c>
      <c r="B199" s="324">
        <v>718050</v>
      </c>
      <c r="C199" s="324">
        <v>1025</v>
      </c>
      <c r="D199" s="317">
        <v>32</v>
      </c>
      <c r="E199" s="320" t="str">
        <f t="shared" si="3"/>
        <v>101</v>
      </c>
    </row>
    <row r="200" spans="1:5" hidden="1" x14ac:dyDescent="0.3">
      <c r="A200" s="316" t="s">
        <v>1854</v>
      </c>
      <c r="B200" s="324">
        <v>718050</v>
      </c>
      <c r="C200" s="324">
        <v>1026</v>
      </c>
      <c r="D200" s="317">
        <v>35539.980000000003</v>
      </c>
      <c r="E200" s="320" t="str">
        <f t="shared" si="3"/>
        <v>101</v>
      </c>
    </row>
    <row r="201" spans="1:5" hidden="1" x14ac:dyDescent="0.3">
      <c r="A201" s="316" t="s">
        <v>1854</v>
      </c>
      <c r="B201" s="324">
        <v>718070</v>
      </c>
      <c r="C201" s="324"/>
      <c r="D201" s="317">
        <v>210</v>
      </c>
      <c r="E201" s="320" t="str">
        <f t="shared" si="3"/>
        <v>101</v>
      </c>
    </row>
    <row r="202" spans="1:5" hidden="1" x14ac:dyDescent="0.3">
      <c r="A202" s="316" t="s">
        <v>1863</v>
      </c>
      <c r="B202" s="324">
        <v>718091</v>
      </c>
      <c r="C202" s="324"/>
      <c r="D202" s="317">
        <v>407200.12</v>
      </c>
      <c r="E202" s="320" t="str">
        <f t="shared" si="3"/>
        <v>101</v>
      </c>
    </row>
    <row r="203" spans="1:5" hidden="1" x14ac:dyDescent="0.3">
      <c r="A203" s="316" t="s">
        <v>1864</v>
      </c>
      <c r="B203" s="324">
        <v>718050</v>
      </c>
      <c r="C203" s="324"/>
      <c r="D203" s="317">
        <v>249.52</v>
      </c>
      <c r="E203" s="320" t="str">
        <f t="shared" si="3"/>
        <v>101</v>
      </c>
    </row>
    <row r="204" spans="1:5" hidden="1" x14ac:dyDescent="0.3">
      <c r="A204" s="316" t="s">
        <v>1864</v>
      </c>
      <c r="B204" s="324">
        <v>718050</v>
      </c>
      <c r="C204" s="324">
        <v>1025</v>
      </c>
      <c r="D204" s="317">
        <v>3594.65</v>
      </c>
      <c r="E204" s="320" t="str">
        <f t="shared" si="3"/>
        <v>101</v>
      </c>
    </row>
    <row r="205" spans="1:5" hidden="1" x14ac:dyDescent="0.3">
      <c r="A205" s="316" t="s">
        <v>1864</v>
      </c>
      <c r="B205" s="324">
        <v>718050</v>
      </c>
      <c r="C205" s="324">
        <v>1026</v>
      </c>
      <c r="D205" s="317">
        <v>4802.3500000000004</v>
      </c>
      <c r="E205" s="320" t="str">
        <f t="shared" si="3"/>
        <v>101</v>
      </c>
    </row>
    <row r="206" spans="1:5" hidden="1" x14ac:dyDescent="0.3">
      <c r="A206" s="316" t="s">
        <v>1864</v>
      </c>
      <c r="B206" s="324">
        <v>718070</v>
      </c>
      <c r="C206" s="324"/>
      <c r="D206" s="317">
        <v>8288.61</v>
      </c>
      <c r="E206" s="320" t="str">
        <f t="shared" si="3"/>
        <v>101</v>
      </c>
    </row>
    <row r="207" spans="1:5" hidden="1" x14ac:dyDescent="0.3">
      <c r="A207" s="316" t="s">
        <v>1864</v>
      </c>
      <c r="B207" s="324">
        <v>718077</v>
      </c>
      <c r="C207" s="324">
        <v>1000</v>
      </c>
      <c r="D207" s="317">
        <v>90641.46</v>
      </c>
      <c r="E207" s="320" t="str">
        <f t="shared" si="3"/>
        <v>101</v>
      </c>
    </row>
    <row r="208" spans="1:5" hidden="1" x14ac:dyDescent="0.3">
      <c r="A208" s="316" t="s">
        <v>1864</v>
      </c>
      <c r="B208" s="324">
        <v>718091</v>
      </c>
      <c r="C208" s="324"/>
      <c r="D208" s="317">
        <v>51255.96</v>
      </c>
      <c r="E208" s="320" t="str">
        <f t="shared" si="3"/>
        <v>101</v>
      </c>
    </row>
    <row r="209" spans="1:5" hidden="1" x14ac:dyDescent="0.3">
      <c r="A209" s="316" t="s">
        <v>1870</v>
      </c>
      <c r="B209" s="324">
        <v>718050</v>
      </c>
      <c r="C209" s="324"/>
      <c r="D209" s="317">
        <v>20877.28</v>
      </c>
      <c r="E209" s="320" t="str">
        <f t="shared" si="3"/>
        <v>101</v>
      </c>
    </row>
    <row r="210" spans="1:5" hidden="1" x14ac:dyDescent="0.3">
      <c r="A210" s="316" t="s">
        <v>1870</v>
      </c>
      <c r="B210" s="324">
        <v>718050</v>
      </c>
      <c r="C210" s="324">
        <v>1020</v>
      </c>
      <c r="D210" s="317">
        <v>248.87</v>
      </c>
      <c r="E210" s="320" t="str">
        <f t="shared" si="3"/>
        <v>101</v>
      </c>
    </row>
    <row r="211" spans="1:5" hidden="1" x14ac:dyDescent="0.3">
      <c r="A211" s="316" t="s">
        <v>1870</v>
      </c>
      <c r="B211" s="324">
        <v>718050</v>
      </c>
      <c r="C211" s="324">
        <v>1025</v>
      </c>
      <c r="D211" s="317">
        <v>6658</v>
      </c>
      <c r="E211" s="320" t="str">
        <f t="shared" si="3"/>
        <v>101</v>
      </c>
    </row>
    <row r="212" spans="1:5" hidden="1" x14ac:dyDescent="0.3">
      <c r="A212" s="316" t="s">
        <v>1870</v>
      </c>
      <c r="B212" s="324">
        <v>718050</v>
      </c>
      <c r="C212" s="324">
        <v>1026</v>
      </c>
      <c r="D212" s="317">
        <v>46458.11</v>
      </c>
      <c r="E212" s="320" t="str">
        <f t="shared" si="3"/>
        <v>101</v>
      </c>
    </row>
    <row r="213" spans="1:5" hidden="1" x14ac:dyDescent="0.3">
      <c r="A213" s="316" t="s">
        <v>1870</v>
      </c>
      <c r="B213" s="324">
        <v>718070</v>
      </c>
      <c r="C213" s="324"/>
      <c r="D213" s="317">
        <v>410632.1</v>
      </c>
      <c r="E213" s="320" t="str">
        <f t="shared" si="3"/>
        <v>101</v>
      </c>
    </row>
    <row r="214" spans="1:5" hidden="1" x14ac:dyDescent="0.3">
      <c r="A214" s="316" t="s">
        <v>1870</v>
      </c>
      <c r="B214" s="324">
        <v>718077</v>
      </c>
      <c r="C214" s="324">
        <v>1000</v>
      </c>
      <c r="D214" s="317">
        <v>12085.54</v>
      </c>
      <c r="E214" s="320" t="str">
        <f t="shared" si="3"/>
        <v>101</v>
      </c>
    </row>
    <row r="215" spans="1:5" hidden="1" x14ac:dyDescent="0.3">
      <c r="A215" s="316" t="s">
        <v>1870</v>
      </c>
      <c r="B215" s="324">
        <v>718091</v>
      </c>
      <c r="C215" s="324"/>
      <c r="D215" s="317">
        <v>680565.24</v>
      </c>
      <c r="E215" s="320" t="str">
        <f t="shared" si="3"/>
        <v>101</v>
      </c>
    </row>
    <row r="216" spans="1:5" hidden="1" x14ac:dyDescent="0.3">
      <c r="A216" s="316" t="s">
        <v>1874</v>
      </c>
      <c r="B216" s="324">
        <v>718050</v>
      </c>
      <c r="C216" s="324">
        <v>1020</v>
      </c>
      <c r="D216" s="317">
        <v>716220</v>
      </c>
      <c r="E216" s="320" t="str">
        <f t="shared" si="3"/>
        <v>101</v>
      </c>
    </row>
    <row r="217" spans="1:5" hidden="1" x14ac:dyDescent="0.3">
      <c r="A217" s="316" t="s">
        <v>1874</v>
      </c>
      <c r="B217" s="324">
        <v>718050</v>
      </c>
      <c r="C217" s="324">
        <v>1025</v>
      </c>
      <c r="D217" s="317">
        <v>165.2</v>
      </c>
      <c r="E217" s="320" t="str">
        <f t="shared" si="3"/>
        <v>101</v>
      </c>
    </row>
    <row r="218" spans="1:5" hidden="1" x14ac:dyDescent="0.3">
      <c r="A218" s="316" t="s">
        <v>1874</v>
      </c>
      <c r="B218" s="324">
        <v>718091</v>
      </c>
      <c r="C218" s="324"/>
      <c r="D218" s="317">
        <v>37018.19</v>
      </c>
      <c r="E218" s="320" t="str">
        <f t="shared" si="3"/>
        <v>101</v>
      </c>
    </row>
    <row r="219" spans="1:5" hidden="1" x14ac:dyDescent="0.3">
      <c r="A219" s="316" t="s">
        <v>1877</v>
      </c>
      <c r="B219" s="324">
        <v>718050</v>
      </c>
      <c r="C219" s="324">
        <v>1025</v>
      </c>
      <c r="D219" s="317">
        <v>112</v>
      </c>
      <c r="E219" s="320" t="str">
        <f t="shared" si="3"/>
        <v>101</v>
      </c>
    </row>
    <row r="220" spans="1:5" hidden="1" x14ac:dyDescent="0.3">
      <c r="A220" s="316" t="s">
        <v>1877</v>
      </c>
      <c r="B220" s="324">
        <v>718091</v>
      </c>
      <c r="C220" s="324"/>
      <c r="D220" s="317">
        <v>14237.77</v>
      </c>
      <c r="E220" s="320" t="str">
        <f t="shared" si="3"/>
        <v>101</v>
      </c>
    </row>
    <row r="221" spans="1:5" hidden="1" x14ac:dyDescent="0.3">
      <c r="A221" s="316" t="s">
        <v>1881</v>
      </c>
      <c r="B221" s="324">
        <v>718050</v>
      </c>
      <c r="C221" s="324"/>
      <c r="D221" s="317">
        <v>816.99</v>
      </c>
      <c r="E221" s="320" t="str">
        <f t="shared" si="3"/>
        <v>101</v>
      </c>
    </row>
    <row r="222" spans="1:5" hidden="1" x14ac:dyDescent="0.3">
      <c r="A222" s="316" t="s">
        <v>1881</v>
      </c>
      <c r="B222" s="324">
        <v>718050</v>
      </c>
      <c r="C222" s="324">
        <v>1012</v>
      </c>
      <c r="D222" s="317">
        <v>98.67</v>
      </c>
      <c r="E222" s="320" t="str">
        <f t="shared" si="3"/>
        <v>101</v>
      </c>
    </row>
    <row r="223" spans="1:5" hidden="1" x14ac:dyDescent="0.3">
      <c r="A223" s="316" t="s">
        <v>1881</v>
      </c>
      <c r="B223" s="324">
        <v>718050</v>
      </c>
      <c r="C223" s="324">
        <v>1020</v>
      </c>
      <c r="D223" s="317">
        <v>121164.85</v>
      </c>
      <c r="E223" s="320" t="str">
        <f t="shared" si="3"/>
        <v>101</v>
      </c>
    </row>
    <row r="224" spans="1:5" hidden="1" x14ac:dyDescent="0.3">
      <c r="A224" s="316" t="s">
        <v>1881</v>
      </c>
      <c r="B224" s="324">
        <v>718050</v>
      </c>
      <c r="C224" s="324">
        <v>1025</v>
      </c>
      <c r="D224" s="317">
        <v>440</v>
      </c>
      <c r="E224" s="320" t="str">
        <f t="shared" si="3"/>
        <v>101</v>
      </c>
    </row>
    <row r="225" spans="1:5" hidden="1" x14ac:dyDescent="0.3">
      <c r="A225" s="316" t="s">
        <v>1881</v>
      </c>
      <c r="B225" s="324">
        <v>718070</v>
      </c>
      <c r="C225" s="324"/>
      <c r="D225" s="317">
        <v>27259.32</v>
      </c>
      <c r="E225" s="320" t="str">
        <f t="shared" si="3"/>
        <v>101</v>
      </c>
    </row>
    <row r="226" spans="1:5" hidden="1" x14ac:dyDescent="0.3">
      <c r="A226" s="316" t="s">
        <v>1897</v>
      </c>
      <c r="B226" s="324">
        <v>718050</v>
      </c>
      <c r="C226" s="324">
        <v>1012</v>
      </c>
      <c r="D226" s="317">
        <v>34.81</v>
      </c>
      <c r="E226" s="320" t="str">
        <f t="shared" si="3"/>
        <v>101</v>
      </c>
    </row>
    <row r="227" spans="1:5" hidden="1" x14ac:dyDescent="0.3">
      <c r="A227" s="316" t="s">
        <v>1897</v>
      </c>
      <c r="B227" s="324">
        <v>718050</v>
      </c>
      <c r="C227" s="324">
        <v>1025</v>
      </c>
      <c r="D227" s="317">
        <v>264</v>
      </c>
      <c r="E227" s="320" t="str">
        <f t="shared" si="3"/>
        <v>101</v>
      </c>
    </row>
    <row r="228" spans="1:5" hidden="1" x14ac:dyDescent="0.3">
      <c r="A228" s="316" t="s">
        <v>1898</v>
      </c>
      <c r="B228" s="324">
        <v>718050</v>
      </c>
      <c r="C228" s="324"/>
      <c r="D228" s="317">
        <v>80141.67</v>
      </c>
      <c r="E228" s="320" t="str">
        <f t="shared" si="3"/>
        <v>101</v>
      </c>
    </row>
    <row r="229" spans="1:5" hidden="1" x14ac:dyDescent="0.3">
      <c r="A229" s="316" t="s">
        <v>1898</v>
      </c>
      <c r="B229" s="324">
        <v>718050</v>
      </c>
      <c r="C229" s="324">
        <v>1012</v>
      </c>
      <c r="D229" s="317">
        <v>1066.97</v>
      </c>
      <c r="E229" s="320" t="str">
        <f t="shared" si="3"/>
        <v>101</v>
      </c>
    </row>
    <row r="230" spans="1:5" hidden="1" x14ac:dyDescent="0.3">
      <c r="A230" s="316" t="s">
        <v>1898</v>
      </c>
      <c r="B230" s="324">
        <v>718050</v>
      </c>
      <c r="C230" s="324">
        <v>1020</v>
      </c>
      <c r="D230" s="317">
        <v>488974.62</v>
      </c>
      <c r="E230" s="320" t="str">
        <f t="shared" si="3"/>
        <v>101</v>
      </c>
    </row>
    <row r="231" spans="1:5" hidden="1" x14ac:dyDescent="0.3">
      <c r="A231" s="316" t="s">
        <v>1898</v>
      </c>
      <c r="B231" s="324">
        <v>718050</v>
      </c>
      <c r="C231" s="324">
        <v>1025</v>
      </c>
      <c r="D231" s="317">
        <v>26.28</v>
      </c>
      <c r="E231" s="320" t="str">
        <f t="shared" si="3"/>
        <v>101</v>
      </c>
    </row>
    <row r="232" spans="1:5" hidden="1" x14ac:dyDescent="0.3">
      <c r="A232" s="316" t="s">
        <v>1898</v>
      </c>
      <c r="B232" s="324">
        <v>718070</v>
      </c>
      <c r="C232" s="324"/>
      <c r="D232" s="317">
        <v>144758.97</v>
      </c>
      <c r="E232" s="320" t="str">
        <f t="shared" si="3"/>
        <v>101</v>
      </c>
    </row>
    <row r="233" spans="1:5" hidden="1" x14ac:dyDescent="0.3">
      <c r="A233" s="316" t="s">
        <v>1898</v>
      </c>
      <c r="B233" s="324">
        <v>718091</v>
      </c>
      <c r="C233" s="324"/>
      <c r="D233" s="317">
        <v>495317.88</v>
      </c>
      <c r="E233" s="320" t="str">
        <f t="shared" si="3"/>
        <v>101</v>
      </c>
    </row>
    <row r="234" spans="1:5" hidden="1" x14ac:dyDescent="0.3">
      <c r="A234" s="316" t="s">
        <v>1909</v>
      </c>
      <c r="B234" s="324">
        <v>718050</v>
      </c>
      <c r="C234" s="324"/>
      <c r="D234" s="317">
        <v>1782.63</v>
      </c>
      <c r="E234" s="320" t="str">
        <f t="shared" si="3"/>
        <v>101</v>
      </c>
    </row>
    <row r="235" spans="1:5" hidden="1" x14ac:dyDescent="0.3">
      <c r="A235" s="316" t="s">
        <v>1909</v>
      </c>
      <c r="B235" s="324">
        <v>718050</v>
      </c>
      <c r="C235" s="324">
        <v>1012</v>
      </c>
      <c r="D235" s="317">
        <v>18.46</v>
      </c>
      <c r="E235" s="320" t="str">
        <f t="shared" si="3"/>
        <v>101</v>
      </c>
    </row>
    <row r="236" spans="1:5" hidden="1" x14ac:dyDescent="0.3">
      <c r="A236" s="316" t="s">
        <v>1909</v>
      </c>
      <c r="B236" s="324">
        <v>718050</v>
      </c>
      <c r="C236" s="324">
        <v>1020</v>
      </c>
      <c r="D236" s="317">
        <v>6093.85</v>
      </c>
      <c r="E236" s="320" t="str">
        <f t="shared" si="3"/>
        <v>101</v>
      </c>
    </row>
    <row r="237" spans="1:5" hidden="1" x14ac:dyDescent="0.3">
      <c r="A237" s="316" t="s">
        <v>1909</v>
      </c>
      <c r="B237" s="324">
        <v>718050</v>
      </c>
      <c r="C237" s="324">
        <v>1025</v>
      </c>
      <c r="D237" s="317">
        <v>1248.04</v>
      </c>
      <c r="E237" s="320" t="str">
        <f t="shared" si="3"/>
        <v>101</v>
      </c>
    </row>
    <row r="238" spans="1:5" hidden="1" x14ac:dyDescent="0.3">
      <c r="A238" s="316" t="s">
        <v>1909</v>
      </c>
      <c r="B238" s="324">
        <v>718091</v>
      </c>
      <c r="C238" s="324"/>
      <c r="D238" s="317">
        <v>10244.23</v>
      </c>
      <c r="E238" s="320" t="str">
        <f t="shared" si="3"/>
        <v>101</v>
      </c>
    </row>
    <row r="239" spans="1:5" hidden="1" x14ac:dyDescent="0.3">
      <c r="A239" s="316" t="s">
        <v>1913</v>
      </c>
      <c r="B239" s="324">
        <v>718091</v>
      </c>
      <c r="C239" s="324"/>
      <c r="D239" s="317">
        <v>-740966.57</v>
      </c>
      <c r="E239" s="320" t="str">
        <f t="shared" si="3"/>
        <v>101</v>
      </c>
    </row>
    <row r="240" spans="1:5" hidden="1" x14ac:dyDescent="0.3">
      <c r="A240" s="316" t="s">
        <v>1918</v>
      </c>
      <c r="B240" s="324">
        <v>718050</v>
      </c>
      <c r="C240" s="324">
        <v>1012</v>
      </c>
      <c r="D240" s="317">
        <v>206.07</v>
      </c>
      <c r="E240" s="320" t="str">
        <f t="shared" si="3"/>
        <v>101</v>
      </c>
    </row>
    <row r="241" spans="1:5" hidden="1" x14ac:dyDescent="0.3">
      <c r="A241" s="316" t="s">
        <v>1918</v>
      </c>
      <c r="B241" s="324">
        <v>718050</v>
      </c>
      <c r="C241" s="324">
        <v>1020</v>
      </c>
      <c r="D241" s="317">
        <v>245135.34</v>
      </c>
      <c r="E241" s="320" t="str">
        <f t="shared" si="3"/>
        <v>101</v>
      </c>
    </row>
    <row r="242" spans="1:5" hidden="1" x14ac:dyDescent="0.3">
      <c r="A242" s="316" t="s">
        <v>1918</v>
      </c>
      <c r="B242" s="324">
        <v>718050</v>
      </c>
      <c r="C242" s="324">
        <v>1025</v>
      </c>
      <c r="D242" s="317">
        <v>1477.05</v>
      </c>
      <c r="E242" s="320" t="str">
        <f t="shared" si="3"/>
        <v>101</v>
      </c>
    </row>
    <row r="243" spans="1:5" hidden="1" x14ac:dyDescent="0.3">
      <c r="A243" s="316" t="s">
        <v>1918</v>
      </c>
      <c r="B243" s="324">
        <v>718050</v>
      </c>
      <c r="C243" s="324">
        <v>1026</v>
      </c>
      <c r="D243" s="317">
        <v>5371.36</v>
      </c>
      <c r="E243" s="320" t="str">
        <f t="shared" si="3"/>
        <v>101</v>
      </c>
    </row>
    <row r="244" spans="1:5" hidden="1" x14ac:dyDescent="0.3">
      <c r="A244" s="316" t="s">
        <v>1918</v>
      </c>
      <c r="B244" s="324">
        <v>718091</v>
      </c>
      <c r="C244" s="324"/>
      <c r="D244" s="317">
        <v>133464.37</v>
      </c>
      <c r="E244" s="320" t="str">
        <f t="shared" si="3"/>
        <v>101</v>
      </c>
    </row>
    <row r="245" spans="1:5" hidden="1" x14ac:dyDescent="0.3">
      <c r="A245" s="316" t="s">
        <v>1927</v>
      </c>
      <c r="B245" s="324">
        <v>718050</v>
      </c>
      <c r="C245" s="324">
        <v>1020</v>
      </c>
      <c r="D245" s="317">
        <v>-338571</v>
      </c>
      <c r="E245" s="320" t="str">
        <f t="shared" si="3"/>
        <v>101</v>
      </c>
    </row>
    <row r="246" spans="1:5" hidden="1" x14ac:dyDescent="0.3">
      <c r="A246" s="316" t="s">
        <v>1927</v>
      </c>
      <c r="B246" s="324">
        <v>718050</v>
      </c>
      <c r="C246" s="324">
        <v>1025</v>
      </c>
      <c r="D246" s="317">
        <v>2.4300000000000002</v>
      </c>
      <c r="E246" s="320" t="str">
        <f t="shared" si="3"/>
        <v>101</v>
      </c>
    </row>
    <row r="247" spans="1:5" hidden="1" x14ac:dyDescent="0.3">
      <c r="A247" s="316" t="s">
        <v>1927</v>
      </c>
      <c r="B247" s="324">
        <v>718050</v>
      </c>
      <c r="C247" s="324">
        <v>1026</v>
      </c>
      <c r="D247" s="317">
        <v>12570.21</v>
      </c>
      <c r="E247" s="320" t="str">
        <f t="shared" si="3"/>
        <v>101</v>
      </c>
    </row>
    <row r="248" spans="1:5" hidden="1" x14ac:dyDescent="0.3">
      <c r="A248" s="316" t="s">
        <v>1928</v>
      </c>
      <c r="B248" s="324">
        <v>718050</v>
      </c>
      <c r="C248" s="324">
        <v>1020</v>
      </c>
      <c r="D248" s="317">
        <v>2677005.42</v>
      </c>
      <c r="E248" s="320" t="str">
        <f t="shared" si="3"/>
        <v>101</v>
      </c>
    </row>
    <row r="249" spans="1:5" hidden="1" x14ac:dyDescent="0.3">
      <c r="A249" s="316" t="s">
        <v>1928</v>
      </c>
      <c r="B249" s="324">
        <v>718050</v>
      </c>
      <c r="C249" s="324">
        <v>1026</v>
      </c>
      <c r="D249" s="317">
        <v>1457.74</v>
      </c>
      <c r="E249" s="320" t="str">
        <f t="shared" si="3"/>
        <v>101</v>
      </c>
    </row>
    <row r="250" spans="1:5" hidden="1" x14ac:dyDescent="0.3">
      <c r="A250" s="316" t="s">
        <v>2408</v>
      </c>
      <c r="B250" s="324">
        <v>718050</v>
      </c>
      <c r="C250" s="324">
        <v>1025</v>
      </c>
      <c r="D250" s="317">
        <v>23.21</v>
      </c>
      <c r="E250" s="320" t="str">
        <f t="shared" si="3"/>
        <v>101</v>
      </c>
    </row>
    <row r="251" spans="1:5" hidden="1" x14ac:dyDescent="0.3">
      <c r="A251" s="316" t="s">
        <v>2409</v>
      </c>
      <c r="B251" s="324">
        <v>718050</v>
      </c>
      <c r="C251" s="324">
        <v>1025</v>
      </c>
      <c r="D251" s="317">
        <v>41.58</v>
      </c>
      <c r="E251" s="320" t="str">
        <f t="shared" si="3"/>
        <v>101</v>
      </c>
    </row>
    <row r="252" spans="1:5" hidden="1" x14ac:dyDescent="0.3">
      <c r="A252" s="316" t="s">
        <v>1930</v>
      </c>
      <c r="B252" s="324">
        <v>718050</v>
      </c>
      <c r="C252" s="324">
        <v>1025</v>
      </c>
      <c r="D252" s="317">
        <v>46.98</v>
      </c>
      <c r="E252" s="320" t="str">
        <f t="shared" si="3"/>
        <v>101</v>
      </c>
    </row>
    <row r="253" spans="1:5" hidden="1" x14ac:dyDescent="0.3">
      <c r="A253" s="316" t="s">
        <v>1931</v>
      </c>
      <c r="B253" s="324">
        <v>718050</v>
      </c>
      <c r="C253" s="324"/>
      <c r="D253" s="317">
        <v>4581.32</v>
      </c>
      <c r="E253" s="320" t="str">
        <f t="shared" si="3"/>
        <v>101</v>
      </c>
    </row>
    <row r="254" spans="1:5" hidden="1" x14ac:dyDescent="0.3">
      <c r="A254" s="316" t="s">
        <v>1931</v>
      </c>
      <c r="B254" s="324">
        <v>718050</v>
      </c>
      <c r="C254" s="324">
        <v>1020</v>
      </c>
      <c r="D254" s="317">
        <v>5594.25</v>
      </c>
      <c r="E254" s="320" t="str">
        <f t="shared" si="3"/>
        <v>101</v>
      </c>
    </row>
    <row r="255" spans="1:5" hidden="1" x14ac:dyDescent="0.3">
      <c r="A255" s="316" t="s">
        <v>1936</v>
      </c>
      <c r="B255" s="324">
        <v>718050</v>
      </c>
      <c r="C255" s="324"/>
      <c r="D255" s="317">
        <v>983.37</v>
      </c>
      <c r="E255" s="320" t="str">
        <f t="shared" si="3"/>
        <v>101</v>
      </c>
    </row>
    <row r="256" spans="1:5" hidden="1" x14ac:dyDescent="0.3">
      <c r="A256" s="316" t="s">
        <v>1936</v>
      </c>
      <c r="B256" s="324">
        <v>718050</v>
      </c>
      <c r="C256" s="324">
        <v>1012</v>
      </c>
      <c r="D256" s="317">
        <v>191.79</v>
      </c>
      <c r="E256" s="320" t="str">
        <f t="shared" si="3"/>
        <v>101</v>
      </c>
    </row>
    <row r="257" spans="1:5" hidden="1" x14ac:dyDescent="0.3">
      <c r="A257" s="316" t="s">
        <v>1936</v>
      </c>
      <c r="B257" s="324">
        <v>718050</v>
      </c>
      <c r="C257" s="324">
        <v>1020</v>
      </c>
      <c r="D257" s="317">
        <v>9.66</v>
      </c>
      <c r="E257" s="320" t="str">
        <f t="shared" si="3"/>
        <v>101</v>
      </c>
    </row>
    <row r="258" spans="1:5" hidden="1" x14ac:dyDescent="0.3">
      <c r="A258" s="316" t="s">
        <v>1936</v>
      </c>
      <c r="B258" s="324">
        <v>718050</v>
      </c>
      <c r="C258" s="324">
        <v>1025</v>
      </c>
      <c r="D258" s="317">
        <v>106.37</v>
      </c>
      <c r="E258" s="320" t="str">
        <f t="shared" ref="E258:E321" si="4">RIGHT(A258,3)</f>
        <v>101</v>
      </c>
    </row>
    <row r="259" spans="1:5" hidden="1" x14ac:dyDescent="0.3">
      <c r="A259" s="316" t="s">
        <v>1940</v>
      </c>
      <c r="B259" s="324">
        <v>718050</v>
      </c>
      <c r="C259" s="324">
        <v>1020</v>
      </c>
      <c r="D259" s="317">
        <v>344</v>
      </c>
      <c r="E259" s="320" t="str">
        <f t="shared" si="4"/>
        <v>101</v>
      </c>
    </row>
    <row r="260" spans="1:5" hidden="1" x14ac:dyDescent="0.3">
      <c r="A260" s="316" t="s">
        <v>1940</v>
      </c>
      <c r="B260" s="324">
        <v>718050</v>
      </c>
      <c r="C260" s="324">
        <v>1025</v>
      </c>
      <c r="D260" s="317">
        <v>303.5</v>
      </c>
      <c r="E260" s="320" t="str">
        <f t="shared" si="4"/>
        <v>101</v>
      </c>
    </row>
    <row r="261" spans="1:5" hidden="1" x14ac:dyDescent="0.3">
      <c r="A261" s="316" t="s">
        <v>1941</v>
      </c>
      <c r="B261" s="324">
        <v>718050</v>
      </c>
      <c r="C261" s="324"/>
      <c r="D261" s="317">
        <v>251597.65</v>
      </c>
      <c r="E261" s="320" t="str">
        <f t="shared" si="4"/>
        <v>101</v>
      </c>
    </row>
    <row r="262" spans="1:5" hidden="1" x14ac:dyDescent="0.3">
      <c r="A262" s="316" t="s">
        <v>1941</v>
      </c>
      <c r="B262" s="324">
        <v>718050</v>
      </c>
      <c r="C262" s="324">
        <v>1020</v>
      </c>
      <c r="D262" s="317">
        <v>267.48</v>
      </c>
      <c r="E262" s="320" t="str">
        <f t="shared" si="4"/>
        <v>101</v>
      </c>
    </row>
    <row r="263" spans="1:5" hidden="1" x14ac:dyDescent="0.3">
      <c r="A263" s="316" t="s">
        <v>1941</v>
      </c>
      <c r="B263" s="324">
        <v>718050</v>
      </c>
      <c r="C263" s="324">
        <v>1025</v>
      </c>
      <c r="D263" s="317">
        <v>56</v>
      </c>
      <c r="E263" s="320" t="str">
        <f t="shared" si="4"/>
        <v>101</v>
      </c>
    </row>
    <row r="264" spans="1:5" hidden="1" x14ac:dyDescent="0.3">
      <c r="A264" s="316" t="s">
        <v>1941</v>
      </c>
      <c r="B264" s="324">
        <v>718050</v>
      </c>
      <c r="C264" s="324">
        <v>1026</v>
      </c>
      <c r="D264" s="317">
        <v>8244</v>
      </c>
      <c r="E264" s="320" t="str">
        <f t="shared" si="4"/>
        <v>101</v>
      </c>
    </row>
    <row r="265" spans="1:5" hidden="1" x14ac:dyDescent="0.3">
      <c r="A265" s="316" t="s">
        <v>1942</v>
      </c>
      <c r="B265" s="324">
        <v>718050</v>
      </c>
      <c r="C265" s="324"/>
      <c r="D265" s="317">
        <v>442515.34</v>
      </c>
      <c r="E265" s="320" t="str">
        <f t="shared" si="4"/>
        <v>101</v>
      </c>
    </row>
    <row r="266" spans="1:5" hidden="1" x14ac:dyDescent="0.3">
      <c r="A266" s="316" t="s">
        <v>1942</v>
      </c>
      <c r="B266" s="324">
        <v>718050</v>
      </c>
      <c r="C266" s="324">
        <v>1012</v>
      </c>
      <c r="D266" s="317">
        <v>350.86</v>
      </c>
      <c r="E266" s="320" t="str">
        <f t="shared" si="4"/>
        <v>101</v>
      </c>
    </row>
    <row r="267" spans="1:5" hidden="1" x14ac:dyDescent="0.3">
      <c r="A267" s="316" t="s">
        <v>1942</v>
      </c>
      <c r="B267" s="324">
        <v>718050</v>
      </c>
      <c r="C267" s="324">
        <v>1020</v>
      </c>
      <c r="D267" s="317">
        <v>14905.54</v>
      </c>
      <c r="E267" s="320" t="str">
        <f t="shared" si="4"/>
        <v>101</v>
      </c>
    </row>
    <row r="268" spans="1:5" hidden="1" x14ac:dyDescent="0.3">
      <c r="A268" s="316" t="s">
        <v>1942</v>
      </c>
      <c r="B268" s="324">
        <v>718050</v>
      </c>
      <c r="C268" s="324">
        <v>1025</v>
      </c>
      <c r="D268" s="317">
        <v>7156.04</v>
      </c>
      <c r="E268" s="320" t="str">
        <f t="shared" si="4"/>
        <v>101</v>
      </c>
    </row>
    <row r="269" spans="1:5" hidden="1" x14ac:dyDescent="0.3">
      <c r="A269" s="316" t="s">
        <v>1942</v>
      </c>
      <c r="B269" s="324">
        <v>718050</v>
      </c>
      <c r="C269" s="324">
        <v>1026</v>
      </c>
      <c r="D269" s="317">
        <v>9735.4699999999993</v>
      </c>
      <c r="E269" s="320" t="str">
        <f t="shared" si="4"/>
        <v>101</v>
      </c>
    </row>
    <row r="270" spans="1:5" hidden="1" x14ac:dyDescent="0.3">
      <c r="A270" s="316" t="s">
        <v>1945</v>
      </c>
      <c r="B270" s="324">
        <v>718050</v>
      </c>
      <c r="C270" s="324">
        <v>1012</v>
      </c>
      <c r="D270" s="317">
        <v>23.62</v>
      </c>
      <c r="E270" s="320" t="str">
        <f t="shared" si="4"/>
        <v>101</v>
      </c>
    </row>
    <row r="271" spans="1:5" hidden="1" x14ac:dyDescent="0.3">
      <c r="A271" s="316" t="s">
        <v>1945</v>
      </c>
      <c r="B271" s="324">
        <v>718050</v>
      </c>
      <c r="C271" s="324">
        <v>1020</v>
      </c>
      <c r="D271" s="317">
        <v>3616.38</v>
      </c>
      <c r="E271" s="320" t="str">
        <f t="shared" si="4"/>
        <v>101</v>
      </c>
    </row>
    <row r="272" spans="1:5" hidden="1" x14ac:dyDescent="0.3">
      <c r="A272" s="316" t="s">
        <v>1945</v>
      </c>
      <c r="B272" s="324">
        <v>718050</v>
      </c>
      <c r="C272" s="324">
        <v>1025</v>
      </c>
      <c r="D272" s="317">
        <v>181.05</v>
      </c>
      <c r="E272" s="320" t="str">
        <f t="shared" si="4"/>
        <v>101</v>
      </c>
    </row>
    <row r="273" spans="1:5" hidden="1" x14ac:dyDescent="0.3">
      <c r="A273" s="316" t="s">
        <v>1946</v>
      </c>
      <c r="B273" s="324">
        <v>718050</v>
      </c>
      <c r="C273" s="324">
        <v>1025</v>
      </c>
      <c r="D273" s="317">
        <v>828.08</v>
      </c>
      <c r="E273" s="320" t="str">
        <f t="shared" si="4"/>
        <v>101</v>
      </c>
    </row>
    <row r="274" spans="1:5" hidden="1" x14ac:dyDescent="0.3">
      <c r="A274" s="316" t="s">
        <v>1946</v>
      </c>
      <c r="B274" s="324">
        <v>718050</v>
      </c>
      <c r="C274" s="324">
        <v>1026</v>
      </c>
      <c r="D274" s="317">
        <v>56.33</v>
      </c>
      <c r="E274" s="320" t="str">
        <f t="shared" si="4"/>
        <v>101</v>
      </c>
    </row>
    <row r="275" spans="1:5" hidden="1" x14ac:dyDescent="0.3">
      <c r="A275" s="316" t="s">
        <v>1946</v>
      </c>
      <c r="B275" s="324">
        <v>718091</v>
      </c>
      <c r="C275" s="324"/>
      <c r="D275" s="317">
        <v>172192.72</v>
      </c>
      <c r="E275" s="320" t="str">
        <f t="shared" si="4"/>
        <v>101</v>
      </c>
    </row>
    <row r="276" spans="1:5" hidden="1" x14ac:dyDescent="0.3">
      <c r="A276" s="316" t="s">
        <v>1947</v>
      </c>
      <c r="B276" s="324">
        <v>718050</v>
      </c>
      <c r="C276" s="324">
        <v>1012</v>
      </c>
      <c r="D276" s="317">
        <v>51</v>
      </c>
      <c r="E276" s="320" t="str">
        <f t="shared" si="4"/>
        <v>101</v>
      </c>
    </row>
    <row r="277" spans="1:5" hidden="1" x14ac:dyDescent="0.3">
      <c r="A277" s="316" t="s">
        <v>1947</v>
      </c>
      <c r="B277" s="324">
        <v>718050</v>
      </c>
      <c r="C277" s="324">
        <v>1025</v>
      </c>
      <c r="D277" s="317">
        <v>192</v>
      </c>
      <c r="E277" s="320" t="str">
        <f t="shared" si="4"/>
        <v>101</v>
      </c>
    </row>
    <row r="278" spans="1:5" hidden="1" x14ac:dyDescent="0.3">
      <c r="A278" s="316" t="s">
        <v>1947</v>
      </c>
      <c r="B278" s="324">
        <v>718050</v>
      </c>
      <c r="C278" s="324">
        <v>1026</v>
      </c>
      <c r="D278" s="317">
        <v>996.56</v>
      </c>
      <c r="E278" s="320" t="str">
        <f t="shared" si="4"/>
        <v>101</v>
      </c>
    </row>
    <row r="279" spans="1:5" hidden="1" x14ac:dyDescent="0.3">
      <c r="A279" s="316" t="s">
        <v>1948</v>
      </c>
      <c r="B279" s="324">
        <v>716026</v>
      </c>
      <c r="C279" s="324"/>
      <c r="D279" s="317">
        <v>25000</v>
      </c>
      <c r="E279" s="320" t="str">
        <f t="shared" si="4"/>
        <v>101</v>
      </c>
    </row>
    <row r="280" spans="1:5" hidden="1" x14ac:dyDescent="0.3">
      <c r="A280" s="316" t="s">
        <v>1948</v>
      </c>
      <c r="B280" s="324">
        <v>716046</v>
      </c>
      <c r="C280" s="324"/>
      <c r="D280" s="317">
        <v>4000</v>
      </c>
      <c r="E280" s="320" t="str">
        <f t="shared" si="4"/>
        <v>101</v>
      </c>
    </row>
    <row r="281" spans="1:5" hidden="1" x14ac:dyDescent="0.3">
      <c r="A281" s="316" t="s">
        <v>1948</v>
      </c>
      <c r="B281" s="324">
        <v>718010</v>
      </c>
      <c r="C281" s="324"/>
      <c r="D281" s="317">
        <v>18048</v>
      </c>
      <c r="E281" s="320" t="str">
        <f t="shared" si="4"/>
        <v>101</v>
      </c>
    </row>
    <row r="282" spans="1:5" hidden="1" x14ac:dyDescent="0.3">
      <c r="A282" s="316" t="s">
        <v>1948</v>
      </c>
      <c r="B282" s="324">
        <v>718040</v>
      </c>
      <c r="C282" s="324"/>
      <c r="D282" s="317">
        <v>10184.07</v>
      </c>
      <c r="E282" s="320" t="str">
        <f t="shared" si="4"/>
        <v>101</v>
      </c>
    </row>
    <row r="283" spans="1:5" hidden="1" x14ac:dyDescent="0.3">
      <c r="A283" s="316" t="s">
        <v>1948</v>
      </c>
      <c r="B283" s="324">
        <v>718050</v>
      </c>
      <c r="C283" s="324"/>
      <c r="D283" s="317">
        <v>491768.63</v>
      </c>
      <c r="E283" s="320" t="str">
        <f t="shared" si="4"/>
        <v>101</v>
      </c>
    </row>
    <row r="284" spans="1:5" hidden="1" x14ac:dyDescent="0.3">
      <c r="A284" s="316" t="s">
        <v>1948</v>
      </c>
      <c r="B284" s="324">
        <v>718050</v>
      </c>
      <c r="C284" s="324">
        <v>1011</v>
      </c>
      <c r="D284" s="317">
        <v>0</v>
      </c>
      <c r="E284" s="320" t="str">
        <f t="shared" si="4"/>
        <v>101</v>
      </c>
    </row>
    <row r="285" spans="1:5" hidden="1" x14ac:dyDescent="0.3">
      <c r="A285" s="316" t="s">
        <v>1948</v>
      </c>
      <c r="B285" s="324">
        <v>718050</v>
      </c>
      <c r="C285" s="324">
        <v>1012</v>
      </c>
      <c r="D285" s="317">
        <v>5435.54</v>
      </c>
      <c r="E285" s="320" t="str">
        <f t="shared" si="4"/>
        <v>101</v>
      </c>
    </row>
    <row r="286" spans="1:5" hidden="1" x14ac:dyDescent="0.3">
      <c r="A286" s="316" t="s">
        <v>1948</v>
      </c>
      <c r="B286" s="324">
        <v>718050</v>
      </c>
      <c r="C286" s="324">
        <v>1017</v>
      </c>
      <c r="D286" s="317">
        <v>52973.95</v>
      </c>
      <c r="E286" s="320" t="str">
        <f t="shared" si="4"/>
        <v>101</v>
      </c>
    </row>
    <row r="287" spans="1:5" hidden="1" x14ac:dyDescent="0.3">
      <c r="A287" s="316" t="s">
        <v>1948</v>
      </c>
      <c r="B287" s="324">
        <v>718050</v>
      </c>
      <c r="C287" s="324">
        <v>1020</v>
      </c>
      <c r="D287" s="317">
        <v>525276.17000000004</v>
      </c>
      <c r="E287" s="320" t="str">
        <f t="shared" si="4"/>
        <v>101</v>
      </c>
    </row>
    <row r="288" spans="1:5" hidden="1" x14ac:dyDescent="0.3">
      <c r="A288" s="316" t="s">
        <v>1948</v>
      </c>
      <c r="B288" s="324">
        <v>718050</v>
      </c>
      <c r="C288" s="324">
        <v>1021</v>
      </c>
      <c r="D288" s="317">
        <v>1951.39</v>
      </c>
      <c r="E288" s="320" t="str">
        <f t="shared" si="4"/>
        <v>101</v>
      </c>
    </row>
    <row r="289" spans="1:5" hidden="1" x14ac:dyDescent="0.3">
      <c r="A289" s="316" t="s">
        <v>1948</v>
      </c>
      <c r="B289" s="324">
        <v>718050</v>
      </c>
      <c r="C289" s="324">
        <v>1024</v>
      </c>
      <c r="D289" s="317">
        <v>621995.11</v>
      </c>
      <c r="E289" s="320" t="str">
        <f t="shared" si="4"/>
        <v>101</v>
      </c>
    </row>
    <row r="290" spans="1:5" hidden="1" x14ac:dyDescent="0.3">
      <c r="A290" s="316" t="s">
        <v>1948</v>
      </c>
      <c r="B290" s="324">
        <v>718050</v>
      </c>
      <c r="C290" s="324">
        <v>1025</v>
      </c>
      <c r="D290" s="317">
        <v>1370.65</v>
      </c>
      <c r="E290" s="320" t="str">
        <f t="shared" si="4"/>
        <v>101</v>
      </c>
    </row>
    <row r="291" spans="1:5" hidden="1" x14ac:dyDescent="0.3">
      <c r="A291" s="316" t="s">
        <v>1948</v>
      </c>
      <c r="B291" s="324">
        <v>718050</v>
      </c>
      <c r="C291" s="324">
        <v>5110</v>
      </c>
      <c r="D291" s="317">
        <v>803497.76</v>
      </c>
      <c r="E291" s="320" t="str">
        <f t="shared" si="4"/>
        <v>101</v>
      </c>
    </row>
    <row r="292" spans="1:5" hidden="1" x14ac:dyDescent="0.3">
      <c r="A292" s="316" t="s">
        <v>1948</v>
      </c>
      <c r="B292" s="324">
        <v>718050</v>
      </c>
      <c r="C292" s="324">
        <v>5111</v>
      </c>
      <c r="D292" s="317">
        <v>10177688.26</v>
      </c>
      <c r="E292" s="320" t="str">
        <f t="shared" si="4"/>
        <v>101</v>
      </c>
    </row>
    <row r="293" spans="1:5" hidden="1" x14ac:dyDescent="0.3">
      <c r="A293" s="316" t="s">
        <v>1948</v>
      </c>
      <c r="B293" s="324">
        <v>718071</v>
      </c>
      <c r="C293" s="324"/>
      <c r="D293" s="317">
        <v>239.37</v>
      </c>
      <c r="E293" s="320" t="str">
        <f t="shared" si="4"/>
        <v>101</v>
      </c>
    </row>
    <row r="294" spans="1:5" hidden="1" x14ac:dyDescent="0.3">
      <c r="A294" s="316" t="s">
        <v>1949</v>
      </c>
      <c r="B294" s="324">
        <v>718050</v>
      </c>
      <c r="C294" s="324"/>
      <c r="D294" s="317">
        <v>154.27000000000001</v>
      </c>
      <c r="E294" s="320" t="str">
        <f t="shared" si="4"/>
        <v>101</v>
      </c>
    </row>
    <row r="295" spans="1:5" hidden="1" x14ac:dyDescent="0.3">
      <c r="A295" s="316" t="s">
        <v>1949</v>
      </c>
      <c r="B295" s="324">
        <v>718050</v>
      </c>
      <c r="C295" s="324">
        <v>1020</v>
      </c>
      <c r="D295" s="317">
        <v>34670.410000000003</v>
      </c>
      <c r="E295" s="320" t="str">
        <f t="shared" si="4"/>
        <v>101</v>
      </c>
    </row>
    <row r="296" spans="1:5" hidden="1" x14ac:dyDescent="0.3">
      <c r="A296" s="316" t="s">
        <v>1949</v>
      </c>
      <c r="B296" s="324">
        <v>718050</v>
      </c>
      <c r="C296" s="324">
        <v>1025</v>
      </c>
      <c r="D296" s="317">
        <v>15.8</v>
      </c>
      <c r="E296" s="320" t="str">
        <f t="shared" si="4"/>
        <v>101</v>
      </c>
    </row>
    <row r="297" spans="1:5" hidden="1" x14ac:dyDescent="0.3">
      <c r="A297" s="316" t="s">
        <v>1949</v>
      </c>
      <c r="B297" s="324">
        <v>718050</v>
      </c>
      <c r="C297" s="324">
        <v>5111</v>
      </c>
      <c r="D297" s="317">
        <v>4077.42</v>
      </c>
      <c r="E297" s="320" t="str">
        <f t="shared" si="4"/>
        <v>101</v>
      </c>
    </row>
    <row r="298" spans="1:5" hidden="1" x14ac:dyDescent="0.3">
      <c r="A298" s="316" t="s">
        <v>1950</v>
      </c>
      <c r="B298" s="324">
        <v>718040</v>
      </c>
      <c r="C298" s="324"/>
      <c r="D298" s="317">
        <v>356</v>
      </c>
      <c r="E298" s="320" t="str">
        <f t="shared" si="4"/>
        <v>101</v>
      </c>
    </row>
    <row r="299" spans="1:5" hidden="1" x14ac:dyDescent="0.3">
      <c r="A299" s="316" t="s">
        <v>1950</v>
      </c>
      <c r="B299" s="324">
        <v>718050</v>
      </c>
      <c r="C299" s="324">
        <v>1020</v>
      </c>
      <c r="D299" s="317">
        <v>4024.69</v>
      </c>
      <c r="E299" s="320" t="str">
        <f t="shared" si="4"/>
        <v>101</v>
      </c>
    </row>
    <row r="300" spans="1:5" hidden="1" x14ac:dyDescent="0.3">
      <c r="A300" s="316" t="s">
        <v>1951</v>
      </c>
      <c r="B300" s="324">
        <v>718050</v>
      </c>
      <c r="C300" s="324">
        <v>1021</v>
      </c>
      <c r="D300" s="317">
        <v>0</v>
      </c>
      <c r="E300" s="320" t="str">
        <f t="shared" si="4"/>
        <v>101</v>
      </c>
    </row>
    <row r="301" spans="1:5" hidden="1" x14ac:dyDescent="0.3">
      <c r="A301" s="316" t="s">
        <v>1951</v>
      </c>
      <c r="B301" s="324">
        <v>718050</v>
      </c>
      <c r="C301" s="324">
        <v>1025</v>
      </c>
      <c r="D301" s="317">
        <v>0</v>
      </c>
      <c r="E301" s="320" t="str">
        <f t="shared" si="4"/>
        <v>101</v>
      </c>
    </row>
    <row r="302" spans="1:5" hidden="1" x14ac:dyDescent="0.3">
      <c r="A302" s="316" t="s">
        <v>1952</v>
      </c>
      <c r="B302" s="324">
        <v>718050</v>
      </c>
      <c r="C302" s="324">
        <v>1020</v>
      </c>
      <c r="D302" s="317">
        <v>35985.83</v>
      </c>
      <c r="E302" s="320" t="str">
        <f t="shared" si="4"/>
        <v>101</v>
      </c>
    </row>
    <row r="303" spans="1:5" hidden="1" x14ac:dyDescent="0.3">
      <c r="A303" s="316" t="s">
        <v>1952</v>
      </c>
      <c r="B303" s="324">
        <v>718050</v>
      </c>
      <c r="C303" s="324">
        <v>1025</v>
      </c>
      <c r="D303" s="317">
        <v>316.05</v>
      </c>
      <c r="E303" s="320" t="str">
        <f t="shared" si="4"/>
        <v>101</v>
      </c>
    </row>
    <row r="304" spans="1:5" hidden="1" x14ac:dyDescent="0.3">
      <c r="A304" s="316" t="s">
        <v>1952</v>
      </c>
      <c r="B304" s="324">
        <v>718091</v>
      </c>
      <c r="C304" s="324"/>
      <c r="D304" s="317">
        <v>21951.919999999998</v>
      </c>
      <c r="E304" s="320" t="str">
        <f t="shared" si="4"/>
        <v>101</v>
      </c>
    </row>
    <row r="305" spans="1:5" hidden="1" x14ac:dyDescent="0.3">
      <c r="A305" s="316" t="s">
        <v>2418</v>
      </c>
      <c r="B305" s="324">
        <v>718050</v>
      </c>
      <c r="C305" s="324"/>
      <c r="D305" s="317">
        <v>0</v>
      </c>
      <c r="E305" s="320" t="str">
        <f t="shared" si="4"/>
        <v>101</v>
      </c>
    </row>
    <row r="306" spans="1:5" hidden="1" x14ac:dyDescent="0.3">
      <c r="A306" s="316" t="s">
        <v>2008</v>
      </c>
      <c r="B306" s="324">
        <v>718040</v>
      </c>
      <c r="C306" s="324"/>
      <c r="D306" s="317">
        <v>0</v>
      </c>
      <c r="E306" s="320" t="str">
        <f t="shared" si="4"/>
        <v>101</v>
      </c>
    </row>
    <row r="307" spans="1:5" hidden="1" x14ac:dyDescent="0.3">
      <c r="A307" s="316" t="s">
        <v>2115</v>
      </c>
      <c r="B307" s="324">
        <v>718050</v>
      </c>
      <c r="C307" s="324"/>
      <c r="D307" s="317">
        <v>97529.23</v>
      </c>
      <c r="E307" s="320" t="str">
        <f t="shared" si="4"/>
        <v>101</v>
      </c>
    </row>
    <row r="308" spans="1:5" hidden="1" x14ac:dyDescent="0.3">
      <c r="A308" s="316" t="s">
        <v>2115</v>
      </c>
      <c r="B308" s="324">
        <v>718050</v>
      </c>
      <c r="C308" s="324">
        <v>1020</v>
      </c>
      <c r="D308" s="317">
        <v>729615.02</v>
      </c>
      <c r="E308" s="320" t="str">
        <f t="shared" si="4"/>
        <v>101</v>
      </c>
    </row>
    <row r="309" spans="1:5" hidden="1" x14ac:dyDescent="0.3">
      <c r="A309" s="316" t="s">
        <v>2115</v>
      </c>
      <c r="B309" s="324">
        <v>718050</v>
      </c>
      <c r="C309" s="324">
        <v>1026</v>
      </c>
      <c r="D309" s="317">
        <v>72.489999999999995</v>
      </c>
      <c r="E309" s="320" t="str">
        <f t="shared" si="4"/>
        <v>101</v>
      </c>
    </row>
    <row r="310" spans="1:5" hidden="1" x14ac:dyDescent="0.3">
      <c r="A310" s="316" t="s">
        <v>2123</v>
      </c>
      <c r="B310" s="324">
        <v>718050</v>
      </c>
      <c r="C310" s="324">
        <v>1020</v>
      </c>
      <c r="D310" s="317">
        <v>100</v>
      </c>
      <c r="E310" s="320" t="str">
        <f t="shared" si="4"/>
        <v>101</v>
      </c>
    </row>
    <row r="311" spans="1:5" hidden="1" x14ac:dyDescent="0.3">
      <c r="A311" s="316" t="s">
        <v>2123</v>
      </c>
      <c r="B311" s="324">
        <v>718050</v>
      </c>
      <c r="C311" s="324">
        <v>1026</v>
      </c>
      <c r="D311" s="317">
        <v>3019.02</v>
      </c>
      <c r="E311" s="320" t="str">
        <f t="shared" si="4"/>
        <v>101</v>
      </c>
    </row>
    <row r="312" spans="1:5" hidden="1" x14ac:dyDescent="0.3">
      <c r="A312" s="316" t="s">
        <v>2137</v>
      </c>
      <c r="B312" s="324">
        <v>718050</v>
      </c>
      <c r="C312" s="324"/>
      <c r="D312" s="317">
        <v>86006.81</v>
      </c>
      <c r="E312" s="320" t="str">
        <f t="shared" si="4"/>
        <v>101</v>
      </c>
    </row>
    <row r="313" spans="1:5" hidden="1" x14ac:dyDescent="0.3">
      <c r="A313" s="316" t="s">
        <v>2137</v>
      </c>
      <c r="B313" s="324">
        <v>718050</v>
      </c>
      <c r="C313" s="324">
        <v>1011</v>
      </c>
      <c r="D313" s="317">
        <v>129360.29</v>
      </c>
      <c r="E313" s="320" t="str">
        <f t="shared" si="4"/>
        <v>101</v>
      </c>
    </row>
    <row r="314" spans="1:5" hidden="1" x14ac:dyDescent="0.3">
      <c r="A314" s="316" t="s">
        <v>2137</v>
      </c>
      <c r="B314" s="324">
        <v>718050</v>
      </c>
      <c r="C314" s="324">
        <v>1012</v>
      </c>
      <c r="D314" s="317">
        <v>32678.75</v>
      </c>
      <c r="E314" s="320" t="str">
        <f t="shared" si="4"/>
        <v>101</v>
      </c>
    </row>
    <row r="315" spans="1:5" hidden="1" x14ac:dyDescent="0.3">
      <c r="A315" s="316" t="s">
        <v>2137</v>
      </c>
      <c r="B315" s="324">
        <v>718050</v>
      </c>
      <c r="C315" s="324">
        <v>1013</v>
      </c>
      <c r="D315" s="317">
        <v>459899.76</v>
      </c>
      <c r="E315" s="320" t="str">
        <f t="shared" si="4"/>
        <v>101</v>
      </c>
    </row>
    <row r="316" spans="1:5" hidden="1" x14ac:dyDescent="0.3">
      <c r="A316" s="316" t="s">
        <v>2137</v>
      </c>
      <c r="B316" s="324">
        <v>718050</v>
      </c>
      <c r="C316" s="324">
        <v>1014</v>
      </c>
      <c r="D316" s="317">
        <v>16161.91</v>
      </c>
      <c r="E316" s="320" t="str">
        <f t="shared" si="4"/>
        <v>101</v>
      </c>
    </row>
    <row r="317" spans="1:5" hidden="1" x14ac:dyDescent="0.3">
      <c r="A317" s="316" t="s">
        <v>2137</v>
      </c>
      <c r="B317" s="324">
        <v>718050</v>
      </c>
      <c r="C317" s="324">
        <v>1020</v>
      </c>
      <c r="D317" s="317">
        <v>19544.099999999999</v>
      </c>
      <c r="E317" s="320" t="str">
        <f t="shared" si="4"/>
        <v>101</v>
      </c>
    </row>
    <row r="318" spans="1:5" hidden="1" x14ac:dyDescent="0.3">
      <c r="A318" s="316" t="s">
        <v>2137</v>
      </c>
      <c r="B318" s="324">
        <v>718050</v>
      </c>
      <c r="C318" s="324">
        <v>1027</v>
      </c>
      <c r="D318" s="317">
        <v>759389.19</v>
      </c>
      <c r="E318" s="320" t="str">
        <f t="shared" si="4"/>
        <v>101</v>
      </c>
    </row>
    <row r="319" spans="1:5" hidden="1" x14ac:dyDescent="0.3">
      <c r="A319" s="316" t="s">
        <v>2137</v>
      </c>
      <c r="B319" s="324">
        <v>718050</v>
      </c>
      <c r="C319" s="324">
        <v>5101</v>
      </c>
      <c r="D319" s="317">
        <v>138101.71</v>
      </c>
      <c r="E319" s="320" t="str">
        <f t="shared" si="4"/>
        <v>101</v>
      </c>
    </row>
    <row r="320" spans="1:5" hidden="1" x14ac:dyDescent="0.3">
      <c r="A320" s="316" t="s">
        <v>2137</v>
      </c>
      <c r="B320" s="324">
        <v>718071</v>
      </c>
      <c r="C320" s="324"/>
      <c r="D320" s="317">
        <v>360744.03</v>
      </c>
      <c r="E320" s="320" t="str">
        <f t="shared" si="4"/>
        <v>101</v>
      </c>
    </row>
    <row r="321" spans="1:5" hidden="1" x14ac:dyDescent="0.3">
      <c r="A321" s="316" t="s">
        <v>2149</v>
      </c>
      <c r="B321" s="324">
        <v>716046</v>
      </c>
      <c r="C321" s="324"/>
      <c r="D321" s="317">
        <v>-1461.28</v>
      </c>
      <c r="E321" s="320" t="str">
        <f t="shared" si="4"/>
        <v>101</v>
      </c>
    </row>
    <row r="322" spans="1:5" hidden="1" x14ac:dyDescent="0.3">
      <c r="A322" s="316" t="s">
        <v>2149</v>
      </c>
      <c r="B322" s="324">
        <v>718050</v>
      </c>
      <c r="C322" s="324"/>
      <c r="D322" s="317">
        <v>4502</v>
      </c>
      <c r="E322" s="320" t="str">
        <f t="shared" ref="E322:E385" si="5">RIGHT(A322,3)</f>
        <v>101</v>
      </c>
    </row>
    <row r="323" spans="1:5" hidden="1" x14ac:dyDescent="0.3">
      <c r="A323" s="316" t="s">
        <v>2149</v>
      </c>
      <c r="B323" s="324">
        <v>718050</v>
      </c>
      <c r="C323" s="324">
        <v>1011</v>
      </c>
      <c r="D323" s="317">
        <v>17964</v>
      </c>
      <c r="E323" s="320" t="str">
        <f t="shared" si="5"/>
        <v>101</v>
      </c>
    </row>
    <row r="324" spans="1:5" hidden="1" x14ac:dyDescent="0.3">
      <c r="A324" s="316" t="s">
        <v>2149</v>
      </c>
      <c r="B324" s="324">
        <v>718050</v>
      </c>
      <c r="C324" s="324">
        <v>1019</v>
      </c>
      <c r="D324" s="317">
        <v>51679.17</v>
      </c>
      <c r="E324" s="320" t="str">
        <f t="shared" si="5"/>
        <v>101</v>
      </c>
    </row>
    <row r="325" spans="1:5" hidden="1" x14ac:dyDescent="0.3">
      <c r="A325" s="316" t="s">
        <v>2149</v>
      </c>
      <c r="B325" s="324">
        <v>718050</v>
      </c>
      <c r="C325" s="324">
        <v>1028</v>
      </c>
      <c r="D325" s="317">
        <v>46.59</v>
      </c>
      <c r="E325" s="320" t="str">
        <f t="shared" si="5"/>
        <v>101</v>
      </c>
    </row>
    <row r="326" spans="1:5" hidden="1" x14ac:dyDescent="0.3">
      <c r="A326" s="316" t="s">
        <v>2149</v>
      </c>
      <c r="B326" s="324">
        <v>718050</v>
      </c>
      <c r="C326" s="324">
        <v>5101</v>
      </c>
      <c r="D326" s="317">
        <v>1014.33</v>
      </c>
      <c r="E326" s="320" t="str">
        <f t="shared" si="5"/>
        <v>101</v>
      </c>
    </row>
    <row r="327" spans="1:5" hidden="1" x14ac:dyDescent="0.3">
      <c r="A327" s="316" t="s">
        <v>2151</v>
      </c>
      <c r="B327" s="324">
        <v>718070</v>
      </c>
      <c r="C327" s="324"/>
      <c r="D327" s="317">
        <v>5173495.4000000004</v>
      </c>
      <c r="E327" s="320" t="str">
        <f t="shared" si="5"/>
        <v>101</v>
      </c>
    </row>
    <row r="328" spans="1:5" hidden="1" x14ac:dyDescent="0.3">
      <c r="A328" s="316" t="s">
        <v>2155</v>
      </c>
      <c r="B328" s="324">
        <v>718010</v>
      </c>
      <c r="C328" s="324">
        <v>1002</v>
      </c>
      <c r="D328" s="317">
        <v>60</v>
      </c>
      <c r="E328" s="320" t="str">
        <f t="shared" si="5"/>
        <v>101</v>
      </c>
    </row>
    <row r="329" spans="1:5" hidden="1" x14ac:dyDescent="0.3">
      <c r="A329" s="316" t="s">
        <v>2155</v>
      </c>
      <c r="B329" s="324">
        <v>718050</v>
      </c>
      <c r="C329" s="324">
        <v>1011</v>
      </c>
      <c r="D329" s="317">
        <v>58826.92</v>
      </c>
      <c r="E329" s="320" t="str">
        <f t="shared" si="5"/>
        <v>101</v>
      </c>
    </row>
    <row r="330" spans="1:5" hidden="1" x14ac:dyDescent="0.3">
      <c r="A330" s="316" t="s">
        <v>2155</v>
      </c>
      <c r="B330" s="324">
        <v>718050</v>
      </c>
      <c r="C330" s="324">
        <v>1012</v>
      </c>
      <c r="D330" s="317">
        <v>148.57</v>
      </c>
      <c r="E330" s="320" t="str">
        <f t="shared" si="5"/>
        <v>101</v>
      </c>
    </row>
    <row r="331" spans="1:5" hidden="1" x14ac:dyDescent="0.3">
      <c r="A331" s="316" t="s">
        <v>2155</v>
      </c>
      <c r="B331" s="324">
        <v>718050</v>
      </c>
      <c r="C331" s="324">
        <v>1020</v>
      </c>
      <c r="D331" s="317">
        <v>3522.25</v>
      </c>
      <c r="E331" s="320" t="str">
        <f t="shared" si="5"/>
        <v>101</v>
      </c>
    </row>
    <row r="332" spans="1:5" hidden="1" x14ac:dyDescent="0.3">
      <c r="A332" s="316" t="s">
        <v>2155</v>
      </c>
      <c r="B332" s="324">
        <v>718050</v>
      </c>
      <c r="C332" s="324">
        <v>1025</v>
      </c>
      <c r="D332" s="317">
        <v>945.79</v>
      </c>
      <c r="E332" s="320" t="str">
        <f t="shared" si="5"/>
        <v>101</v>
      </c>
    </row>
    <row r="333" spans="1:5" hidden="1" x14ac:dyDescent="0.3">
      <c r="A333" s="316" t="s">
        <v>2155</v>
      </c>
      <c r="B333" s="324">
        <v>718050</v>
      </c>
      <c r="C333" s="324">
        <v>1026</v>
      </c>
      <c r="D333" s="317">
        <v>37846.49</v>
      </c>
      <c r="E333" s="320" t="str">
        <f t="shared" si="5"/>
        <v>101</v>
      </c>
    </row>
    <row r="334" spans="1:5" hidden="1" x14ac:dyDescent="0.3">
      <c r="A334" s="316" t="s">
        <v>2155</v>
      </c>
      <c r="B334" s="324">
        <v>718050</v>
      </c>
      <c r="C334" s="324">
        <v>1030</v>
      </c>
      <c r="D334" s="317">
        <v>1244088.3799999999</v>
      </c>
      <c r="E334" s="320" t="str">
        <f t="shared" si="5"/>
        <v>101</v>
      </c>
    </row>
    <row r="335" spans="1:5" hidden="1" x14ac:dyDescent="0.3">
      <c r="A335" s="316" t="s">
        <v>2155</v>
      </c>
      <c r="B335" s="324">
        <v>718091</v>
      </c>
      <c r="C335" s="324"/>
      <c r="D335" s="317">
        <v>659284.49</v>
      </c>
      <c r="E335" s="320" t="str">
        <f t="shared" si="5"/>
        <v>101</v>
      </c>
    </row>
    <row r="336" spans="1:5" hidden="1" x14ac:dyDescent="0.3">
      <c r="A336" s="316" t="s">
        <v>2163</v>
      </c>
      <c r="B336" s="324">
        <v>718050</v>
      </c>
      <c r="C336" s="324">
        <v>1025</v>
      </c>
      <c r="D336" s="317">
        <v>1398.5</v>
      </c>
      <c r="E336" s="320" t="str">
        <f t="shared" si="5"/>
        <v>101</v>
      </c>
    </row>
    <row r="337" spans="1:5" hidden="1" x14ac:dyDescent="0.3">
      <c r="A337" s="316" t="s">
        <v>2165</v>
      </c>
      <c r="B337" s="324">
        <v>718050</v>
      </c>
      <c r="C337" s="324"/>
      <c r="D337" s="317">
        <v>13628.28</v>
      </c>
      <c r="E337" s="320" t="str">
        <f t="shared" si="5"/>
        <v>101</v>
      </c>
    </row>
    <row r="338" spans="1:5" hidden="1" x14ac:dyDescent="0.3">
      <c r="A338" s="316" t="s">
        <v>2165</v>
      </c>
      <c r="B338" s="324">
        <v>718050</v>
      </c>
      <c r="C338" s="324">
        <v>1020</v>
      </c>
      <c r="D338" s="317">
        <v>321.36</v>
      </c>
      <c r="E338" s="320" t="str">
        <f t="shared" si="5"/>
        <v>101</v>
      </c>
    </row>
    <row r="339" spans="1:5" hidden="1" x14ac:dyDescent="0.3">
      <c r="A339" s="316" t="s">
        <v>2165</v>
      </c>
      <c r="B339" s="324">
        <v>718050</v>
      </c>
      <c r="C339" s="324">
        <v>1026</v>
      </c>
      <c r="D339" s="317">
        <v>6659.12</v>
      </c>
      <c r="E339" s="320" t="str">
        <f t="shared" si="5"/>
        <v>101</v>
      </c>
    </row>
    <row r="340" spans="1:5" hidden="1" x14ac:dyDescent="0.3">
      <c r="A340" s="316" t="s">
        <v>2172</v>
      </c>
      <c r="B340" s="324">
        <v>718050</v>
      </c>
      <c r="C340" s="324"/>
      <c r="D340" s="317">
        <v>1272.24</v>
      </c>
      <c r="E340" s="320" t="str">
        <f t="shared" si="5"/>
        <v>101</v>
      </c>
    </row>
    <row r="341" spans="1:5" hidden="1" x14ac:dyDescent="0.3">
      <c r="A341" s="316" t="s">
        <v>2180</v>
      </c>
      <c r="B341" s="324">
        <v>718050</v>
      </c>
      <c r="C341" s="324">
        <v>1012</v>
      </c>
      <c r="D341" s="317">
        <v>32.6</v>
      </c>
      <c r="E341" s="320" t="str">
        <f t="shared" si="5"/>
        <v>101</v>
      </c>
    </row>
    <row r="342" spans="1:5" hidden="1" x14ac:dyDescent="0.3">
      <c r="A342" s="316" t="s">
        <v>2180</v>
      </c>
      <c r="B342" s="324">
        <v>718050</v>
      </c>
      <c r="C342" s="324">
        <v>1020</v>
      </c>
      <c r="D342" s="317">
        <v>499.44</v>
      </c>
      <c r="E342" s="320" t="str">
        <f t="shared" si="5"/>
        <v>101</v>
      </c>
    </row>
    <row r="343" spans="1:5" hidden="1" x14ac:dyDescent="0.3">
      <c r="A343" s="316" t="s">
        <v>2180</v>
      </c>
      <c r="B343" s="324">
        <v>718050</v>
      </c>
      <c r="C343" s="324">
        <v>1025</v>
      </c>
      <c r="D343" s="317">
        <v>1452.13</v>
      </c>
      <c r="E343" s="320" t="str">
        <f t="shared" si="5"/>
        <v>101</v>
      </c>
    </row>
    <row r="344" spans="1:5" hidden="1" x14ac:dyDescent="0.3">
      <c r="A344" s="316" t="s">
        <v>2180</v>
      </c>
      <c r="B344" s="324">
        <v>718060</v>
      </c>
      <c r="C344" s="324"/>
      <c r="D344" s="317">
        <v>1997580</v>
      </c>
      <c r="E344" s="320" t="str">
        <f t="shared" si="5"/>
        <v>101</v>
      </c>
    </row>
    <row r="345" spans="1:5" hidden="1" x14ac:dyDescent="0.3">
      <c r="A345" s="316" t="s">
        <v>2447</v>
      </c>
      <c r="B345" s="324">
        <v>718050</v>
      </c>
      <c r="C345" s="324">
        <v>1020</v>
      </c>
      <c r="D345" s="317">
        <v>373.03</v>
      </c>
      <c r="E345" s="320" t="str">
        <f t="shared" si="5"/>
        <v>101</v>
      </c>
    </row>
    <row r="346" spans="1:5" hidden="1" x14ac:dyDescent="0.3">
      <c r="A346" s="316" t="s">
        <v>2447</v>
      </c>
      <c r="B346" s="324">
        <v>718050</v>
      </c>
      <c r="C346" s="324">
        <v>1025</v>
      </c>
      <c r="D346" s="317">
        <v>43.74</v>
      </c>
      <c r="E346" s="320" t="str">
        <f t="shared" si="5"/>
        <v>101</v>
      </c>
    </row>
    <row r="347" spans="1:5" hidden="1" x14ac:dyDescent="0.3">
      <c r="A347" s="316" t="s">
        <v>2447</v>
      </c>
      <c r="B347" s="324">
        <v>718060</v>
      </c>
      <c r="C347" s="324"/>
      <c r="D347" s="317">
        <v>1725600</v>
      </c>
      <c r="E347" s="320" t="str">
        <f t="shared" si="5"/>
        <v>101</v>
      </c>
    </row>
    <row r="348" spans="1:5" hidden="1" x14ac:dyDescent="0.3">
      <c r="A348" s="316" t="s">
        <v>2208</v>
      </c>
      <c r="B348" s="324">
        <v>718050</v>
      </c>
      <c r="C348" s="324">
        <v>1025</v>
      </c>
      <c r="D348" s="317">
        <v>17.13</v>
      </c>
      <c r="E348" s="320" t="str">
        <f t="shared" si="5"/>
        <v>101</v>
      </c>
    </row>
    <row r="349" spans="1:5" hidden="1" x14ac:dyDescent="0.3">
      <c r="A349" s="316" t="s">
        <v>2236</v>
      </c>
      <c r="B349" s="324">
        <v>716046</v>
      </c>
      <c r="C349" s="324"/>
      <c r="D349" s="317">
        <v>321554.7</v>
      </c>
      <c r="E349" s="320" t="str">
        <f t="shared" si="5"/>
        <v>101</v>
      </c>
    </row>
    <row r="350" spans="1:5" hidden="1" x14ac:dyDescent="0.3">
      <c r="A350" s="316" t="s">
        <v>2236</v>
      </c>
      <c r="B350" s="324">
        <v>718050</v>
      </c>
      <c r="C350" s="324"/>
      <c r="D350" s="317">
        <v>226294.12</v>
      </c>
      <c r="E350" s="320" t="str">
        <f t="shared" si="5"/>
        <v>101</v>
      </c>
    </row>
    <row r="351" spans="1:5" hidden="1" x14ac:dyDescent="0.3">
      <c r="A351" s="316" t="s">
        <v>2236</v>
      </c>
      <c r="B351" s="324">
        <v>718050</v>
      </c>
      <c r="C351" s="324">
        <v>1012</v>
      </c>
      <c r="D351" s="317">
        <v>302.04000000000002</v>
      </c>
      <c r="E351" s="320" t="str">
        <f t="shared" si="5"/>
        <v>101</v>
      </c>
    </row>
    <row r="352" spans="1:5" hidden="1" x14ac:dyDescent="0.3">
      <c r="A352" s="316" t="s">
        <v>2236</v>
      </c>
      <c r="B352" s="324">
        <v>718050</v>
      </c>
      <c r="C352" s="324">
        <v>1015</v>
      </c>
      <c r="D352" s="317">
        <v>2961</v>
      </c>
      <c r="E352" s="320" t="str">
        <f t="shared" si="5"/>
        <v>101</v>
      </c>
    </row>
    <row r="353" spans="1:5" hidden="1" x14ac:dyDescent="0.3">
      <c r="A353" s="316" t="s">
        <v>2236</v>
      </c>
      <c r="B353" s="324">
        <v>718050</v>
      </c>
      <c r="C353" s="324">
        <v>1020</v>
      </c>
      <c r="D353" s="317">
        <v>324058.44</v>
      </c>
      <c r="E353" s="320" t="str">
        <f t="shared" si="5"/>
        <v>101</v>
      </c>
    </row>
    <row r="354" spans="1:5" hidden="1" x14ac:dyDescent="0.3">
      <c r="A354" s="316" t="s">
        <v>2236</v>
      </c>
      <c r="B354" s="324">
        <v>718050</v>
      </c>
      <c r="C354" s="324">
        <v>1024</v>
      </c>
      <c r="D354" s="317">
        <v>492</v>
      </c>
      <c r="E354" s="320" t="str">
        <f t="shared" si="5"/>
        <v>101</v>
      </c>
    </row>
    <row r="355" spans="1:5" hidden="1" x14ac:dyDescent="0.3">
      <c r="A355" s="316" t="s">
        <v>2236</v>
      </c>
      <c r="B355" s="324">
        <v>718050</v>
      </c>
      <c r="C355" s="324">
        <v>1025</v>
      </c>
      <c r="D355" s="317">
        <v>142716.14000000001</v>
      </c>
      <c r="E355" s="320" t="str">
        <f t="shared" si="5"/>
        <v>101</v>
      </c>
    </row>
    <row r="356" spans="1:5" hidden="1" x14ac:dyDescent="0.3">
      <c r="A356" s="316" t="s">
        <v>2236</v>
      </c>
      <c r="B356" s="324">
        <v>718091</v>
      </c>
      <c r="C356" s="324"/>
      <c r="D356" s="317">
        <v>-192000</v>
      </c>
      <c r="E356" s="320" t="str">
        <f t="shared" si="5"/>
        <v>101</v>
      </c>
    </row>
    <row r="357" spans="1:5" hidden="1" x14ac:dyDescent="0.3">
      <c r="A357" s="316" t="s">
        <v>2259</v>
      </c>
      <c r="B357" s="324">
        <v>718050</v>
      </c>
      <c r="C357" s="324">
        <v>1020</v>
      </c>
      <c r="D357" s="317">
        <v>2351</v>
      </c>
      <c r="E357" s="320" t="str">
        <f t="shared" si="5"/>
        <v>101</v>
      </c>
    </row>
    <row r="358" spans="1:5" hidden="1" x14ac:dyDescent="0.3">
      <c r="A358" s="316" t="s">
        <v>2259</v>
      </c>
      <c r="B358" s="324">
        <v>718060</v>
      </c>
      <c r="C358" s="324"/>
      <c r="D358" s="317">
        <v>17475.75</v>
      </c>
      <c r="E358" s="320" t="str">
        <f t="shared" si="5"/>
        <v>101</v>
      </c>
    </row>
    <row r="359" spans="1:5" hidden="1" x14ac:dyDescent="0.3">
      <c r="A359" s="316" t="s">
        <v>2259</v>
      </c>
      <c r="B359" s="324">
        <v>718091</v>
      </c>
      <c r="C359" s="324"/>
      <c r="D359" s="317">
        <v>22642.49</v>
      </c>
      <c r="E359" s="320" t="str">
        <f t="shared" si="5"/>
        <v>101</v>
      </c>
    </row>
    <row r="360" spans="1:5" hidden="1" x14ac:dyDescent="0.3">
      <c r="A360" s="316" t="s">
        <v>2271</v>
      </c>
      <c r="B360" s="324">
        <v>718050</v>
      </c>
      <c r="C360" s="324">
        <v>1020</v>
      </c>
      <c r="D360" s="317">
        <v>495.45</v>
      </c>
      <c r="E360" s="320" t="str">
        <f t="shared" si="5"/>
        <v>101</v>
      </c>
    </row>
    <row r="361" spans="1:5" hidden="1" x14ac:dyDescent="0.3">
      <c r="A361" s="316" t="s">
        <v>2461</v>
      </c>
      <c r="B361" s="324">
        <v>716026</v>
      </c>
      <c r="C361" s="324"/>
      <c r="D361" s="317">
        <v>207939.09</v>
      </c>
      <c r="E361" s="320" t="str">
        <f t="shared" si="5"/>
        <v>101</v>
      </c>
    </row>
    <row r="362" spans="1:5" hidden="1" x14ac:dyDescent="0.3">
      <c r="A362" s="316" t="s">
        <v>2461</v>
      </c>
      <c r="B362" s="324">
        <v>718050</v>
      </c>
      <c r="C362" s="324"/>
      <c r="D362" s="317">
        <v>121741.42</v>
      </c>
      <c r="E362" s="320" t="str">
        <f t="shared" si="5"/>
        <v>101</v>
      </c>
    </row>
    <row r="363" spans="1:5" hidden="1" x14ac:dyDescent="0.3">
      <c r="A363" s="316" t="s">
        <v>2461</v>
      </c>
      <c r="B363" s="324">
        <v>718050</v>
      </c>
      <c r="C363" s="324">
        <v>1020</v>
      </c>
      <c r="D363" s="317">
        <v>-10231.82</v>
      </c>
      <c r="E363" s="320" t="str">
        <f t="shared" si="5"/>
        <v>101</v>
      </c>
    </row>
    <row r="364" spans="1:5" hidden="1" x14ac:dyDescent="0.3">
      <c r="A364" s="316" t="s">
        <v>2284</v>
      </c>
      <c r="B364" s="324">
        <v>718050</v>
      </c>
      <c r="C364" s="324"/>
      <c r="D364" s="317">
        <v>86.98</v>
      </c>
      <c r="E364" s="320" t="str">
        <f t="shared" si="5"/>
        <v>101</v>
      </c>
    </row>
    <row r="365" spans="1:5" hidden="1" x14ac:dyDescent="0.3">
      <c r="A365" s="316" t="s">
        <v>2284</v>
      </c>
      <c r="B365" s="324">
        <v>718050</v>
      </c>
      <c r="C365" s="324">
        <v>1012</v>
      </c>
      <c r="D365" s="317">
        <v>271.91000000000003</v>
      </c>
      <c r="E365" s="320" t="str">
        <f t="shared" si="5"/>
        <v>101</v>
      </c>
    </row>
    <row r="366" spans="1:5" hidden="1" x14ac:dyDescent="0.3">
      <c r="A366" s="316" t="s">
        <v>2284</v>
      </c>
      <c r="B366" s="324">
        <v>718050</v>
      </c>
      <c r="C366" s="324">
        <v>1020</v>
      </c>
      <c r="D366" s="317">
        <v>161017.79</v>
      </c>
      <c r="E366" s="320" t="str">
        <f t="shared" si="5"/>
        <v>101</v>
      </c>
    </row>
    <row r="367" spans="1:5" hidden="1" x14ac:dyDescent="0.3">
      <c r="A367" s="316" t="s">
        <v>2284</v>
      </c>
      <c r="B367" s="324">
        <v>718050</v>
      </c>
      <c r="C367" s="324">
        <v>1025</v>
      </c>
      <c r="D367" s="317">
        <v>737.1</v>
      </c>
      <c r="E367" s="320" t="str">
        <f t="shared" si="5"/>
        <v>101</v>
      </c>
    </row>
    <row r="368" spans="1:5" hidden="1" x14ac:dyDescent="0.3">
      <c r="A368" s="316" t="s">
        <v>2284</v>
      </c>
      <c r="B368" s="324">
        <v>718050</v>
      </c>
      <c r="C368" s="324">
        <v>1032</v>
      </c>
      <c r="D368" s="317">
        <v>61180</v>
      </c>
      <c r="E368" s="320" t="str">
        <f t="shared" si="5"/>
        <v>101</v>
      </c>
    </row>
    <row r="369" spans="1:5" hidden="1" x14ac:dyDescent="0.3">
      <c r="A369" s="316" t="s">
        <v>2284</v>
      </c>
      <c r="B369" s="324">
        <v>718061</v>
      </c>
      <c r="C369" s="324"/>
      <c r="D369" s="317">
        <v>775632</v>
      </c>
      <c r="E369" s="320" t="str">
        <f t="shared" si="5"/>
        <v>101</v>
      </c>
    </row>
    <row r="370" spans="1:5" hidden="1" x14ac:dyDescent="0.3">
      <c r="A370" s="316" t="s">
        <v>2284</v>
      </c>
      <c r="B370" s="324">
        <v>718065</v>
      </c>
      <c r="C370" s="324"/>
      <c r="D370" s="317">
        <v>1023501.96</v>
      </c>
      <c r="E370" s="320" t="str">
        <f t="shared" si="5"/>
        <v>101</v>
      </c>
    </row>
    <row r="371" spans="1:5" hidden="1" x14ac:dyDescent="0.3">
      <c r="A371" s="316" t="s">
        <v>2284</v>
      </c>
      <c r="B371" s="324">
        <v>718066</v>
      </c>
      <c r="C371" s="324"/>
      <c r="D371" s="317">
        <v>14340</v>
      </c>
      <c r="E371" s="320" t="str">
        <f t="shared" si="5"/>
        <v>101</v>
      </c>
    </row>
    <row r="372" spans="1:5" hidden="1" x14ac:dyDescent="0.3">
      <c r="A372" s="316" t="s">
        <v>2284</v>
      </c>
      <c r="B372" s="324">
        <v>718070</v>
      </c>
      <c r="C372" s="324"/>
      <c r="D372" s="317">
        <v>-2823243.1</v>
      </c>
      <c r="E372" s="320" t="str">
        <f t="shared" si="5"/>
        <v>101</v>
      </c>
    </row>
    <row r="373" spans="1:5" hidden="1" x14ac:dyDescent="0.3">
      <c r="A373" s="316" t="s">
        <v>2284</v>
      </c>
      <c r="B373" s="324">
        <v>718075</v>
      </c>
      <c r="C373" s="324"/>
      <c r="D373" s="317">
        <v>35555880</v>
      </c>
      <c r="E373" s="320" t="str">
        <f t="shared" si="5"/>
        <v>101</v>
      </c>
    </row>
    <row r="374" spans="1:5" hidden="1" x14ac:dyDescent="0.3">
      <c r="A374" s="316" t="s">
        <v>2306</v>
      </c>
      <c r="B374" s="324">
        <v>718050</v>
      </c>
      <c r="C374" s="324">
        <v>1020</v>
      </c>
      <c r="D374" s="317">
        <v>1047837.61</v>
      </c>
      <c r="E374" s="320" t="str">
        <f t="shared" si="5"/>
        <v>101</v>
      </c>
    </row>
    <row r="375" spans="1:5" hidden="1" x14ac:dyDescent="0.3">
      <c r="A375" s="316" t="s">
        <v>2306</v>
      </c>
      <c r="B375" s="324">
        <v>718091</v>
      </c>
      <c r="C375" s="324"/>
      <c r="D375" s="317">
        <v>73033516.129999995</v>
      </c>
      <c r="E375" s="320" t="str">
        <f t="shared" si="5"/>
        <v>101</v>
      </c>
    </row>
    <row r="376" spans="1:5" hidden="1" x14ac:dyDescent="0.3">
      <c r="A376" s="316" t="s">
        <v>2474</v>
      </c>
      <c r="B376" s="324">
        <v>718050</v>
      </c>
      <c r="C376" s="324"/>
      <c r="D376" s="317">
        <v>77070</v>
      </c>
      <c r="E376" s="320" t="str">
        <f t="shared" si="5"/>
        <v>101</v>
      </c>
    </row>
    <row r="377" spans="1:5" hidden="1" x14ac:dyDescent="0.3">
      <c r="A377" s="316" t="s">
        <v>2322</v>
      </c>
      <c r="B377" s="324">
        <v>718050</v>
      </c>
      <c r="C377" s="324"/>
      <c r="D377" s="317">
        <v>97.16</v>
      </c>
      <c r="E377" s="320" t="str">
        <f t="shared" si="5"/>
        <v>101</v>
      </c>
    </row>
    <row r="378" spans="1:5" hidden="1" x14ac:dyDescent="0.3">
      <c r="A378" s="316" t="s">
        <v>2322</v>
      </c>
      <c r="B378" s="324">
        <v>718050</v>
      </c>
      <c r="C378" s="324">
        <v>1012</v>
      </c>
      <c r="D378" s="317">
        <v>1077.99</v>
      </c>
      <c r="E378" s="320" t="str">
        <f t="shared" si="5"/>
        <v>101</v>
      </c>
    </row>
    <row r="379" spans="1:5" hidden="1" x14ac:dyDescent="0.3">
      <c r="A379" s="316" t="s">
        <v>2322</v>
      </c>
      <c r="B379" s="324">
        <v>718050</v>
      </c>
      <c r="C379" s="324">
        <v>1020</v>
      </c>
      <c r="D379" s="317">
        <v>2037.4</v>
      </c>
      <c r="E379" s="320" t="str">
        <f t="shared" si="5"/>
        <v>101</v>
      </c>
    </row>
    <row r="380" spans="1:5" hidden="1" x14ac:dyDescent="0.3">
      <c r="A380" s="316" t="s">
        <v>2322</v>
      </c>
      <c r="B380" s="324">
        <v>718050</v>
      </c>
      <c r="C380" s="324">
        <v>5110</v>
      </c>
      <c r="D380" s="317">
        <v>339.14</v>
      </c>
      <c r="E380" s="320" t="str">
        <f t="shared" si="5"/>
        <v>101</v>
      </c>
    </row>
    <row r="381" spans="1:5" hidden="1" x14ac:dyDescent="0.3">
      <c r="A381" s="316" t="s">
        <v>2326</v>
      </c>
      <c r="B381" s="324">
        <v>718050</v>
      </c>
      <c r="C381" s="324">
        <v>1020</v>
      </c>
      <c r="D381" s="317">
        <v>265.12</v>
      </c>
      <c r="E381" s="320" t="str">
        <f t="shared" si="5"/>
        <v>101</v>
      </c>
    </row>
    <row r="382" spans="1:5" hidden="1" x14ac:dyDescent="0.3">
      <c r="A382" s="316" t="s">
        <v>2328</v>
      </c>
      <c r="B382" s="324">
        <v>718040</v>
      </c>
      <c r="C382" s="324"/>
      <c r="D382" s="317">
        <v>90</v>
      </c>
      <c r="E382" s="320" t="str">
        <f t="shared" si="5"/>
        <v>101</v>
      </c>
    </row>
    <row r="383" spans="1:5" hidden="1" x14ac:dyDescent="0.3">
      <c r="A383" s="316" t="s">
        <v>2331</v>
      </c>
      <c r="B383" s="324">
        <v>718050</v>
      </c>
      <c r="C383" s="324"/>
      <c r="D383" s="317">
        <v>1404.39</v>
      </c>
      <c r="E383" s="320" t="str">
        <f t="shared" si="5"/>
        <v>101</v>
      </c>
    </row>
    <row r="384" spans="1:5" hidden="1" x14ac:dyDescent="0.3">
      <c r="A384" s="316" t="s">
        <v>2331</v>
      </c>
      <c r="B384" s="324">
        <v>718050</v>
      </c>
      <c r="C384" s="324">
        <v>1020</v>
      </c>
      <c r="D384" s="317">
        <v>104471.48</v>
      </c>
      <c r="E384" s="320" t="str">
        <f t="shared" si="5"/>
        <v>101</v>
      </c>
    </row>
    <row r="385" spans="1:5" hidden="1" x14ac:dyDescent="0.3">
      <c r="A385" s="316" t="s">
        <v>2331</v>
      </c>
      <c r="B385" s="324">
        <v>718050</v>
      </c>
      <c r="C385" s="324">
        <v>1024</v>
      </c>
      <c r="D385" s="317">
        <v>1495</v>
      </c>
      <c r="E385" s="320" t="str">
        <f t="shared" si="5"/>
        <v>101</v>
      </c>
    </row>
    <row r="386" spans="1:5" hidden="1" x14ac:dyDescent="0.3">
      <c r="A386" s="316" t="s">
        <v>2331</v>
      </c>
      <c r="B386" s="324">
        <v>718050</v>
      </c>
      <c r="C386" s="324">
        <v>1025</v>
      </c>
      <c r="D386" s="317">
        <v>13.43</v>
      </c>
      <c r="E386" s="320" t="str">
        <f t="shared" ref="E386:E449" si="6">RIGHT(A386,3)</f>
        <v>101</v>
      </c>
    </row>
    <row r="387" spans="1:5" hidden="1" x14ac:dyDescent="0.3">
      <c r="A387" s="316" t="s">
        <v>2331</v>
      </c>
      <c r="B387" s="324">
        <v>718050</v>
      </c>
      <c r="C387" s="324">
        <v>1026</v>
      </c>
      <c r="D387" s="317">
        <v>28901.08</v>
      </c>
      <c r="E387" s="320" t="str">
        <f t="shared" si="6"/>
        <v>101</v>
      </c>
    </row>
    <row r="388" spans="1:5" hidden="1" x14ac:dyDescent="0.3">
      <c r="A388" s="316" t="s">
        <v>2334</v>
      </c>
      <c r="B388" s="324">
        <v>718050</v>
      </c>
      <c r="C388" s="324"/>
      <c r="D388" s="317">
        <v>172.8</v>
      </c>
      <c r="E388" s="320" t="str">
        <f t="shared" si="6"/>
        <v>101</v>
      </c>
    </row>
    <row r="389" spans="1:5" hidden="1" x14ac:dyDescent="0.3">
      <c r="A389" s="316" t="s">
        <v>2334</v>
      </c>
      <c r="B389" s="324">
        <v>718050</v>
      </c>
      <c r="C389" s="324">
        <v>1012</v>
      </c>
      <c r="D389" s="317">
        <v>923.62</v>
      </c>
      <c r="E389" s="320" t="str">
        <f t="shared" si="6"/>
        <v>101</v>
      </c>
    </row>
    <row r="390" spans="1:5" hidden="1" x14ac:dyDescent="0.3">
      <c r="A390" s="316" t="s">
        <v>2334</v>
      </c>
      <c r="B390" s="324">
        <v>718050</v>
      </c>
      <c r="C390" s="324">
        <v>1020</v>
      </c>
      <c r="D390" s="317">
        <v>953126.93</v>
      </c>
      <c r="E390" s="320" t="str">
        <f t="shared" si="6"/>
        <v>101</v>
      </c>
    </row>
    <row r="391" spans="1:5" hidden="1" x14ac:dyDescent="0.3">
      <c r="A391" s="316" t="s">
        <v>2334</v>
      </c>
      <c r="B391" s="324">
        <v>718050</v>
      </c>
      <c r="C391" s="324">
        <v>1024</v>
      </c>
      <c r="D391" s="317">
        <v>140</v>
      </c>
      <c r="E391" s="320" t="str">
        <f t="shared" si="6"/>
        <v>101</v>
      </c>
    </row>
    <row r="392" spans="1:5" hidden="1" x14ac:dyDescent="0.3">
      <c r="A392" s="316" t="s">
        <v>2334</v>
      </c>
      <c r="B392" s="324">
        <v>718091</v>
      </c>
      <c r="C392" s="324"/>
      <c r="D392" s="317">
        <v>25610.57</v>
      </c>
      <c r="E392" s="320" t="str">
        <f t="shared" si="6"/>
        <v>101</v>
      </c>
    </row>
    <row r="393" spans="1:5" hidden="1" x14ac:dyDescent="0.3">
      <c r="A393" s="316" t="s">
        <v>2476</v>
      </c>
      <c r="B393" s="324">
        <v>718050</v>
      </c>
      <c r="C393" s="324">
        <v>1012</v>
      </c>
      <c r="D393" s="317">
        <v>38.76</v>
      </c>
      <c r="E393" s="320" t="str">
        <f t="shared" si="6"/>
        <v>101</v>
      </c>
    </row>
    <row r="394" spans="1:5" hidden="1" x14ac:dyDescent="0.3">
      <c r="A394" s="316" t="s">
        <v>2335</v>
      </c>
      <c r="B394" s="324">
        <v>718050</v>
      </c>
      <c r="C394" s="324"/>
      <c r="D394" s="317">
        <v>595.29999999999995</v>
      </c>
      <c r="E394" s="320" t="str">
        <f t="shared" si="6"/>
        <v>101</v>
      </c>
    </row>
    <row r="395" spans="1:5" hidden="1" x14ac:dyDescent="0.3">
      <c r="A395" s="316" t="s">
        <v>2335</v>
      </c>
      <c r="B395" s="324">
        <v>718050</v>
      </c>
      <c r="C395" s="324">
        <v>1012</v>
      </c>
      <c r="D395" s="317">
        <v>989.2</v>
      </c>
      <c r="E395" s="320" t="str">
        <f t="shared" si="6"/>
        <v>101</v>
      </c>
    </row>
    <row r="396" spans="1:5" hidden="1" x14ac:dyDescent="0.3">
      <c r="A396" s="316" t="s">
        <v>2335</v>
      </c>
      <c r="B396" s="324">
        <v>718050</v>
      </c>
      <c r="C396" s="324">
        <v>1020</v>
      </c>
      <c r="D396" s="317">
        <v>105767.16</v>
      </c>
      <c r="E396" s="320" t="str">
        <f t="shared" si="6"/>
        <v>101</v>
      </c>
    </row>
    <row r="397" spans="1:5" hidden="1" x14ac:dyDescent="0.3">
      <c r="A397" s="316" t="s">
        <v>2335</v>
      </c>
      <c r="B397" s="324">
        <v>718091</v>
      </c>
      <c r="C397" s="324"/>
      <c r="D397" s="317">
        <v>42440.38</v>
      </c>
      <c r="E397" s="320" t="str">
        <f t="shared" si="6"/>
        <v>101</v>
      </c>
    </row>
    <row r="398" spans="1:5" hidden="1" x14ac:dyDescent="0.3">
      <c r="A398" s="316" t="s">
        <v>2336</v>
      </c>
      <c r="B398" s="324">
        <v>718050</v>
      </c>
      <c r="C398" s="324">
        <v>1020</v>
      </c>
      <c r="D398" s="317">
        <v>0</v>
      </c>
      <c r="E398" s="320" t="str">
        <f t="shared" si="6"/>
        <v>101</v>
      </c>
    </row>
    <row r="399" spans="1:5" hidden="1" x14ac:dyDescent="0.3">
      <c r="A399" s="316" t="s">
        <v>2336</v>
      </c>
      <c r="B399" s="324">
        <v>718091</v>
      </c>
      <c r="C399" s="324"/>
      <c r="D399" s="317">
        <v>7317.31</v>
      </c>
      <c r="E399" s="320" t="str">
        <f t="shared" si="6"/>
        <v>101</v>
      </c>
    </row>
    <row r="400" spans="1:5" hidden="1" x14ac:dyDescent="0.3">
      <c r="A400" s="316" t="s">
        <v>2339</v>
      </c>
      <c r="B400" s="324">
        <v>718050</v>
      </c>
      <c r="C400" s="324"/>
      <c r="D400" s="317">
        <v>13401.7</v>
      </c>
      <c r="E400" s="320" t="str">
        <f t="shared" si="6"/>
        <v>101</v>
      </c>
    </row>
    <row r="401" spans="1:5" hidden="1" x14ac:dyDescent="0.3">
      <c r="A401" s="316" t="s">
        <v>2339</v>
      </c>
      <c r="B401" s="324">
        <v>718050</v>
      </c>
      <c r="C401" s="324">
        <v>1012</v>
      </c>
      <c r="D401" s="317">
        <v>465.88</v>
      </c>
      <c r="E401" s="320" t="str">
        <f t="shared" si="6"/>
        <v>101</v>
      </c>
    </row>
    <row r="402" spans="1:5" hidden="1" x14ac:dyDescent="0.3">
      <c r="A402" s="316" t="s">
        <v>2339</v>
      </c>
      <c r="B402" s="324">
        <v>718050</v>
      </c>
      <c r="C402" s="324">
        <v>1020</v>
      </c>
      <c r="D402" s="317">
        <v>525.66</v>
      </c>
      <c r="E402" s="320" t="str">
        <f t="shared" si="6"/>
        <v>101</v>
      </c>
    </row>
    <row r="403" spans="1:5" hidden="1" x14ac:dyDescent="0.3">
      <c r="A403" s="316" t="s">
        <v>2339</v>
      </c>
      <c r="B403" s="324">
        <v>718050</v>
      </c>
      <c r="C403" s="324">
        <v>1024</v>
      </c>
      <c r="D403" s="317">
        <v>237</v>
      </c>
      <c r="E403" s="320" t="str">
        <f t="shared" si="6"/>
        <v>101</v>
      </c>
    </row>
    <row r="404" spans="1:5" hidden="1" x14ac:dyDescent="0.3">
      <c r="A404" s="316" t="s">
        <v>2339</v>
      </c>
      <c r="B404" s="324">
        <v>718050</v>
      </c>
      <c r="C404" s="324">
        <v>1025</v>
      </c>
      <c r="D404" s="317">
        <v>2456.1999999999998</v>
      </c>
      <c r="E404" s="320" t="str">
        <f t="shared" si="6"/>
        <v>101</v>
      </c>
    </row>
    <row r="405" spans="1:5" hidden="1" x14ac:dyDescent="0.3">
      <c r="A405" s="316" t="s">
        <v>2339</v>
      </c>
      <c r="B405" s="324">
        <v>718050</v>
      </c>
      <c r="C405" s="324">
        <v>1026</v>
      </c>
      <c r="D405" s="317">
        <v>129135.29</v>
      </c>
      <c r="E405" s="320" t="str">
        <f t="shared" si="6"/>
        <v>101</v>
      </c>
    </row>
    <row r="406" spans="1:5" hidden="1" x14ac:dyDescent="0.3">
      <c r="A406" s="316" t="s">
        <v>2340</v>
      </c>
      <c r="B406" s="324">
        <v>718050</v>
      </c>
      <c r="C406" s="324"/>
      <c r="D406" s="317">
        <v>6137.26</v>
      </c>
      <c r="E406" s="320" t="str">
        <f t="shared" si="6"/>
        <v>101</v>
      </c>
    </row>
    <row r="407" spans="1:5" hidden="1" x14ac:dyDescent="0.3">
      <c r="A407" s="316" t="s">
        <v>2340</v>
      </c>
      <c r="B407" s="324">
        <v>718050</v>
      </c>
      <c r="C407" s="324">
        <v>1011</v>
      </c>
      <c r="D407" s="317">
        <v>31636.05</v>
      </c>
      <c r="E407" s="320" t="str">
        <f t="shared" si="6"/>
        <v>101</v>
      </c>
    </row>
    <row r="408" spans="1:5" hidden="1" x14ac:dyDescent="0.3">
      <c r="A408" s="316" t="s">
        <v>2340</v>
      </c>
      <c r="B408" s="324">
        <v>718050</v>
      </c>
      <c r="C408" s="324">
        <v>1012</v>
      </c>
      <c r="D408" s="317">
        <v>121.69</v>
      </c>
      <c r="E408" s="320" t="str">
        <f t="shared" si="6"/>
        <v>101</v>
      </c>
    </row>
    <row r="409" spans="1:5" hidden="1" x14ac:dyDescent="0.3">
      <c r="A409" s="316" t="s">
        <v>2340</v>
      </c>
      <c r="B409" s="324">
        <v>718050</v>
      </c>
      <c r="C409" s="324">
        <v>1025</v>
      </c>
      <c r="D409" s="317">
        <v>945.84</v>
      </c>
      <c r="E409" s="320" t="str">
        <f t="shared" si="6"/>
        <v>101</v>
      </c>
    </row>
    <row r="410" spans="1:5" hidden="1" x14ac:dyDescent="0.3">
      <c r="A410" s="316" t="s">
        <v>2340</v>
      </c>
      <c r="B410" s="324">
        <v>718050</v>
      </c>
      <c r="C410" s="324">
        <v>1026</v>
      </c>
      <c r="D410" s="317">
        <v>11318.21</v>
      </c>
      <c r="E410" s="320" t="str">
        <f t="shared" si="6"/>
        <v>101</v>
      </c>
    </row>
    <row r="411" spans="1:5" hidden="1" x14ac:dyDescent="0.3">
      <c r="A411" s="316" t="s">
        <v>2340</v>
      </c>
      <c r="B411" s="324">
        <v>718070</v>
      </c>
      <c r="C411" s="324"/>
      <c r="D411" s="317">
        <v>13683.17</v>
      </c>
      <c r="E411" s="320" t="str">
        <f t="shared" si="6"/>
        <v>101</v>
      </c>
    </row>
    <row r="412" spans="1:5" hidden="1" x14ac:dyDescent="0.3">
      <c r="A412" s="316" t="s">
        <v>2340</v>
      </c>
      <c r="B412" s="324">
        <v>718091</v>
      </c>
      <c r="C412" s="324"/>
      <c r="D412" s="317">
        <v>23963.69</v>
      </c>
      <c r="E412" s="320" t="str">
        <f t="shared" si="6"/>
        <v>101</v>
      </c>
    </row>
    <row r="413" spans="1:5" hidden="1" x14ac:dyDescent="0.3">
      <c r="A413" s="316" t="s">
        <v>2341</v>
      </c>
      <c r="B413" s="324">
        <v>718050</v>
      </c>
      <c r="C413" s="324"/>
      <c r="D413" s="317">
        <v>2184.66</v>
      </c>
      <c r="E413" s="320" t="str">
        <f t="shared" si="6"/>
        <v>101</v>
      </c>
    </row>
    <row r="414" spans="1:5" hidden="1" x14ac:dyDescent="0.3">
      <c r="A414" s="316" t="s">
        <v>2341</v>
      </c>
      <c r="B414" s="324">
        <v>718050</v>
      </c>
      <c r="C414" s="324">
        <v>1020</v>
      </c>
      <c r="D414" s="317">
        <v>483.38</v>
      </c>
      <c r="E414" s="320" t="str">
        <f t="shared" si="6"/>
        <v>101</v>
      </c>
    </row>
    <row r="415" spans="1:5" hidden="1" x14ac:dyDescent="0.3">
      <c r="A415" s="316" t="s">
        <v>1636</v>
      </c>
      <c r="B415" s="324">
        <v>718050</v>
      </c>
      <c r="C415" s="324"/>
      <c r="D415" s="317">
        <v>8803.17</v>
      </c>
      <c r="E415" s="320" t="str">
        <f t="shared" si="6"/>
        <v>102</v>
      </c>
    </row>
    <row r="416" spans="1:5" hidden="1" x14ac:dyDescent="0.3">
      <c r="A416" s="316" t="s">
        <v>1636</v>
      </c>
      <c r="B416" s="324">
        <v>718050</v>
      </c>
      <c r="C416" s="324">
        <v>1020</v>
      </c>
      <c r="D416" s="317">
        <v>8635.08</v>
      </c>
      <c r="E416" s="320" t="str">
        <f t="shared" si="6"/>
        <v>102</v>
      </c>
    </row>
    <row r="417" spans="1:5" hidden="1" x14ac:dyDescent="0.3">
      <c r="A417" s="316" t="s">
        <v>1636</v>
      </c>
      <c r="B417" s="324">
        <v>718050</v>
      </c>
      <c r="C417" s="324">
        <v>1025</v>
      </c>
      <c r="D417" s="317">
        <v>5455.23</v>
      </c>
      <c r="E417" s="320" t="str">
        <f t="shared" si="6"/>
        <v>102</v>
      </c>
    </row>
    <row r="418" spans="1:5" hidden="1" x14ac:dyDescent="0.3">
      <c r="A418" s="316" t="s">
        <v>1636</v>
      </c>
      <c r="B418" s="324">
        <v>718050</v>
      </c>
      <c r="C418" s="324">
        <v>1026</v>
      </c>
      <c r="D418" s="317">
        <v>78806.59</v>
      </c>
      <c r="E418" s="320" t="str">
        <f t="shared" si="6"/>
        <v>102</v>
      </c>
    </row>
    <row r="419" spans="1:5" hidden="1" x14ac:dyDescent="0.3">
      <c r="A419" s="316" t="s">
        <v>1640</v>
      </c>
      <c r="B419" s="324">
        <v>718050</v>
      </c>
      <c r="C419" s="324"/>
      <c r="D419" s="317">
        <v>11185.6</v>
      </c>
      <c r="E419" s="320" t="str">
        <f t="shared" si="6"/>
        <v>102</v>
      </c>
    </row>
    <row r="420" spans="1:5" hidden="1" x14ac:dyDescent="0.3">
      <c r="A420" s="316" t="s">
        <v>1640</v>
      </c>
      <c r="B420" s="324">
        <v>718050</v>
      </c>
      <c r="C420" s="324">
        <v>1020</v>
      </c>
      <c r="D420" s="317">
        <v>8680.9500000000007</v>
      </c>
      <c r="E420" s="320" t="str">
        <f t="shared" si="6"/>
        <v>102</v>
      </c>
    </row>
    <row r="421" spans="1:5" hidden="1" x14ac:dyDescent="0.3">
      <c r="A421" s="316" t="s">
        <v>1640</v>
      </c>
      <c r="B421" s="324">
        <v>718050</v>
      </c>
      <c r="C421" s="324">
        <v>1025</v>
      </c>
      <c r="D421" s="317">
        <v>3543.36</v>
      </c>
      <c r="E421" s="320" t="str">
        <f t="shared" si="6"/>
        <v>102</v>
      </c>
    </row>
    <row r="422" spans="1:5" hidden="1" x14ac:dyDescent="0.3">
      <c r="A422" s="316" t="s">
        <v>1640</v>
      </c>
      <c r="B422" s="324">
        <v>718050</v>
      </c>
      <c r="C422" s="324">
        <v>1026</v>
      </c>
      <c r="D422" s="317">
        <v>57611.33</v>
      </c>
      <c r="E422" s="320" t="str">
        <f t="shared" si="6"/>
        <v>102</v>
      </c>
    </row>
    <row r="423" spans="1:5" hidden="1" x14ac:dyDescent="0.3">
      <c r="A423" s="316" t="s">
        <v>1644</v>
      </c>
      <c r="B423" s="324">
        <v>718050</v>
      </c>
      <c r="C423" s="324"/>
      <c r="D423" s="317">
        <v>4774.63</v>
      </c>
      <c r="E423" s="320" t="str">
        <f t="shared" si="6"/>
        <v>102</v>
      </c>
    </row>
    <row r="424" spans="1:5" hidden="1" x14ac:dyDescent="0.3">
      <c r="A424" s="316" t="s">
        <v>1644</v>
      </c>
      <c r="B424" s="324">
        <v>718050</v>
      </c>
      <c r="C424" s="324">
        <v>1020</v>
      </c>
      <c r="D424" s="317">
        <v>6041.34</v>
      </c>
      <c r="E424" s="320" t="str">
        <f t="shared" si="6"/>
        <v>102</v>
      </c>
    </row>
    <row r="425" spans="1:5" hidden="1" x14ac:dyDescent="0.3">
      <c r="A425" s="316" t="s">
        <v>1644</v>
      </c>
      <c r="B425" s="324">
        <v>718050</v>
      </c>
      <c r="C425" s="324">
        <v>1025</v>
      </c>
      <c r="D425" s="317">
        <v>792.03</v>
      </c>
      <c r="E425" s="320" t="str">
        <f t="shared" si="6"/>
        <v>102</v>
      </c>
    </row>
    <row r="426" spans="1:5" hidden="1" x14ac:dyDescent="0.3">
      <c r="A426" s="316" t="s">
        <v>1644</v>
      </c>
      <c r="B426" s="324">
        <v>718050</v>
      </c>
      <c r="C426" s="324">
        <v>1026</v>
      </c>
      <c r="D426" s="317">
        <v>24099.919999999998</v>
      </c>
      <c r="E426" s="320" t="str">
        <f t="shared" si="6"/>
        <v>102</v>
      </c>
    </row>
    <row r="427" spans="1:5" hidden="1" x14ac:dyDescent="0.3">
      <c r="A427" s="316" t="s">
        <v>1648</v>
      </c>
      <c r="B427" s="324">
        <v>716038</v>
      </c>
      <c r="C427" s="324"/>
      <c r="D427" s="317">
        <v>2019.63</v>
      </c>
      <c r="E427" s="320" t="str">
        <f t="shared" si="6"/>
        <v>102</v>
      </c>
    </row>
    <row r="428" spans="1:5" hidden="1" x14ac:dyDescent="0.3">
      <c r="A428" s="316" t="s">
        <v>1648</v>
      </c>
      <c r="B428" s="324">
        <v>718050</v>
      </c>
      <c r="C428" s="324"/>
      <c r="D428" s="317">
        <v>573.6</v>
      </c>
      <c r="E428" s="320" t="str">
        <f t="shared" si="6"/>
        <v>102</v>
      </c>
    </row>
    <row r="429" spans="1:5" hidden="1" x14ac:dyDescent="0.3">
      <c r="A429" s="316" t="s">
        <v>1648</v>
      </c>
      <c r="B429" s="324">
        <v>718050</v>
      </c>
      <c r="C429" s="324">
        <v>1020</v>
      </c>
      <c r="D429" s="317">
        <v>330356.40999999997</v>
      </c>
      <c r="E429" s="320" t="str">
        <f t="shared" si="6"/>
        <v>102</v>
      </c>
    </row>
    <row r="430" spans="1:5" hidden="1" x14ac:dyDescent="0.3">
      <c r="A430" s="316" t="s">
        <v>1648</v>
      </c>
      <c r="B430" s="324">
        <v>718050</v>
      </c>
      <c r="C430" s="324">
        <v>1025</v>
      </c>
      <c r="D430" s="317">
        <v>872.41</v>
      </c>
      <c r="E430" s="320" t="str">
        <f t="shared" si="6"/>
        <v>102</v>
      </c>
    </row>
    <row r="431" spans="1:5" hidden="1" x14ac:dyDescent="0.3">
      <c r="A431" s="316" t="s">
        <v>1648</v>
      </c>
      <c r="B431" s="324">
        <v>718050</v>
      </c>
      <c r="C431" s="324">
        <v>1026</v>
      </c>
      <c r="D431" s="317">
        <v>17950.07</v>
      </c>
      <c r="E431" s="320" t="str">
        <f t="shared" si="6"/>
        <v>102</v>
      </c>
    </row>
    <row r="432" spans="1:5" hidden="1" x14ac:dyDescent="0.3">
      <c r="A432" s="316" t="s">
        <v>1672</v>
      </c>
      <c r="B432" s="324">
        <v>718050</v>
      </c>
      <c r="C432" s="324">
        <v>1012</v>
      </c>
      <c r="D432" s="317">
        <v>562.9</v>
      </c>
      <c r="E432" s="320" t="str">
        <f t="shared" si="6"/>
        <v>102</v>
      </c>
    </row>
    <row r="433" spans="1:5" hidden="1" x14ac:dyDescent="0.3">
      <c r="A433" s="316" t="s">
        <v>1672</v>
      </c>
      <c r="B433" s="324">
        <v>718050</v>
      </c>
      <c r="C433" s="324">
        <v>1020</v>
      </c>
      <c r="D433" s="317">
        <v>7788.07</v>
      </c>
      <c r="E433" s="320" t="str">
        <f t="shared" si="6"/>
        <v>102</v>
      </c>
    </row>
    <row r="434" spans="1:5" hidden="1" x14ac:dyDescent="0.3">
      <c r="A434" s="316" t="s">
        <v>1678</v>
      </c>
      <c r="B434" s="324">
        <v>718050</v>
      </c>
      <c r="C434" s="324"/>
      <c r="D434" s="317">
        <v>3097.15</v>
      </c>
      <c r="E434" s="320" t="str">
        <f t="shared" si="6"/>
        <v>102</v>
      </c>
    </row>
    <row r="435" spans="1:5" hidden="1" x14ac:dyDescent="0.3">
      <c r="A435" s="316" t="s">
        <v>1678</v>
      </c>
      <c r="B435" s="324">
        <v>718050</v>
      </c>
      <c r="C435" s="324">
        <v>1020</v>
      </c>
      <c r="D435" s="317">
        <v>5233.2700000000004</v>
      </c>
      <c r="E435" s="320" t="str">
        <f t="shared" si="6"/>
        <v>102</v>
      </c>
    </row>
    <row r="436" spans="1:5" hidden="1" x14ac:dyDescent="0.3">
      <c r="A436" s="316" t="s">
        <v>1678</v>
      </c>
      <c r="B436" s="324">
        <v>718050</v>
      </c>
      <c r="C436" s="324">
        <v>1025</v>
      </c>
      <c r="D436" s="317">
        <v>1644.55</v>
      </c>
      <c r="E436" s="320" t="str">
        <f t="shared" si="6"/>
        <v>102</v>
      </c>
    </row>
    <row r="437" spans="1:5" hidden="1" x14ac:dyDescent="0.3">
      <c r="A437" s="316" t="s">
        <v>1678</v>
      </c>
      <c r="B437" s="324">
        <v>718070</v>
      </c>
      <c r="C437" s="324"/>
      <c r="D437" s="317">
        <v>549.96</v>
      </c>
      <c r="E437" s="320" t="str">
        <f t="shared" si="6"/>
        <v>102</v>
      </c>
    </row>
    <row r="438" spans="1:5" hidden="1" x14ac:dyDescent="0.3">
      <c r="A438" s="316" t="s">
        <v>1684</v>
      </c>
      <c r="B438" s="324">
        <v>718050</v>
      </c>
      <c r="C438" s="324"/>
      <c r="D438" s="317">
        <v>6714.75</v>
      </c>
      <c r="E438" s="320" t="str">
        <f t="shared" si="6"/>
        <v>102</v>
      </c>
    </row>
    <row r="439" spans="1:5" hidden="1" x14ac:dyDescent="0.3">
      <c r="A439" s="316" t="s">
        <v>1684</v>
      </c>
      <c r="B439" s="324">
        <v>718050</v>
      </c>
      <c r="C439" s="324">
        <v>1020</v>
      </c>
      <c r="D439" s="317">
        <v>2834.71</v>
      </c>
      <c r="E439" s="320" t="str">
        <f t="shared" si="6"/>
        <v>102</v>
      </c>
    </row>
    <row r="440" spans="1:5" hidden="1" x14ac:dyDescent="0.3">
      <c r="A440" s="316" t="s">
        <v>1684</v>
      </c>
      <c r="B440" s="324">
        <v>718050</v>
      </c>
      <c r="C440" s="324">
        <v>1025</v>
      </c>
      <c r="D440" s="317">
        <v>825.2</v>
      </c>
      <c r="E440" s="320" t="str">
        <f t="shared" si="6"/>
        <v>102</v>
      </c>
    </row>
    <row r="441" spans="1:5" hidden="1" x14ac:dyDescent="0.3">
      <c r="A441" s="316" t="s">
        <v>1684</v>
      </c>
      <c r="B441" s="324">
        <v>718070</v>
      </c>
      <c r="C441" s="324"/>
      <c r="D441" s="317">
        <v>549.96</v>
      </c>
      <c r="E441" s="320" t="str">
        <f t="shared" si="6"/>
        <v>102</v>
      </c>
    </row>
    <row r="442" spans="1:5" hidden="1" x14ac:dyDescent="0.3">
      <c r="A442" s="316" t="s">
        <v>1692</v>
      </c>
      <c r="B442" s="324">
        <v>718050</v>
      </c>
      <c r="C442" s="324"/>
      <c r="D442" s="317">
        <v>3881.07</v>
      </c>
      <c r="E442" s="320" t="str">
        <f t="shared" si="6"/>
        <v>102</v>
      </c>
    </row>
    <row r="443" spans="1:5" hidden="1" x14ac:dyDescent="0.3">
      <c r="A443" s="316" t="s">
        <v>1692</v>
      </c>
      <c r="B443" s="324">
        <v>718050</v>
      </c>
      <c r="C443" s="324">
        <v>1012</v>
      </c>
      <c r="D443" s="317">
        <v>69.66</v>
      </c>
      <c r="E443" s="320" t="str">
        <f t="shared" si="6"/>
        <v>102</v>
      </c>
    </row>
    <row r="444" spans="1:5" hidden="1" x14ac:dyDescent="0.3">
      <c r="A444" s="316" t="s">
        <v>1692</v>
      </c>
      <c r="B444" s="324">
        <v>718050</v>
      </c>
      <c r="C444" s="324">
        <v>1020</v>
      </c>
      <c r="D444" s="317">
        <v>3248.3</v>
      </c>
      <c r="E444" s="320" t="str">
        <f t="shared" si="6"/>
        <v>102</v>
      </c>
    </row>
    <row r="445" spans="1:5" hidden="1" x14ac:dyDescent="0.3">
      <c r="A445" s="316" t="s">
        <v>1692</v>
      </c>
      <c r="B445" s="324">
        <v>718050</v>
      </c>
      <c r="C445" s="324">
        <v>1025</v>
      </c>
      <c r="D445" s="317">
        <v>7694.3</v>
      </c>
      <c r="E445" s="320" t="str">
        <f t="shared" si="6"/>
        <v>102</v>
      </c>
    </row>
    <row r="446" spans="1:5" hidden="1" x14ac:dyDescent="0.3">
      <c r="A446" s="316" t="s">
        <v>1692</v>
      </c>
      <c r="B446" s="324">
        <v>718050</v>
      </c>
      <c r="C446" s="324">
        <v>1026</v>
      </c>
      <c r="D446" s="317">
        <v>75269.14</v>
      </c>
      <c r="E446" s="320" t="str">
        <f t="shared" si="6"/>
        <v>102</v>
      </c>
    </row>
    <row r="447" spans="1:5" hidden="1" x14ac:dyDescent="0.3">
      <c r="A447" s="316" t="s">
        <v>1692</v>
      </c>
      <c r="B447" s="324">
        <v>718070</v>
      </c>
      <c r="C447" s="324"/>
      <c r="D447" s="317">
        <v>559.01</v>
      </c>
      <c r="E447" s="320" t="str">
        <f t="shared" si="6"/>
        <v>102</v>
      </c>
    </row>
    <row r="448" spans="1:5" hidden="1" x14ac:dyDescent="0.3">
      <c r="A448" s="316" t="s">
        <v>1692</v>
      </c>
      <c r="B448" s="324">
        <v>718091</v>
      </c>
      <c r="C448" s="324"/>
      <c r="D448" s="317">
        <v>151318.29999999999</v>
      </c>
      <c r="E448" s="320" t="str">
        <f t="shared" si="6"/>
        <v>102</v>
      </c>
    </row>
    <row r="449" spans="1:5" hidden="1" x14ac:dyDescent="0.3">
      <c r="A449" s="316" t="s">
        <v>1698</v>
      </c>
      <c r="B449" s="324">
        <v>718050</v>
      </c>
      <c r="C449" s="324"/>
      <c r="D449" s="317">
        <v>9004.14</v>
      </c>
      <c r="E449" s="320" t="str">
        <f t="shared" si="6"/>
        <v>102</v>
      </c>
    </row>
    <row r="450" spans="1:5" hidden="1" x14ac:dyDescent="0.3">
      <c r="A450" s="316" t="s">
        <v>1698</v>
      </c>
      <c r="B450" s="324">
        <v>718050</v>
      </c>
      <c r="C450" s="324">
        <v>1012</v>
      </c>
      <c r="D450" s="317">
        <v>237.56</v>
      </c>
      <c r="E450" s="320" t="str">
        <f t="shared" ref="E450:E513" si="7">RIGHT(A450,3)</f>
        <v>102</v>
      </c>
    </row>
    <row r="451" spans="1:5" hidden="1" x14ac:dyDescent="0.3">
      <c r="A451" s="316" t="s">
        <v>1698</v>
      </c>
      <c r="B451" s="324">
        <v>718050</v>
      </c>
      <c r="C451" s="324">
        <v>1020</v>
      </c>
      <c r="D451" s="317">
        <v>9457.5</v>
      </c>
      <c r="E451" s="320" t="str">
        <f t="shared" si="7"/>
        <v>102</v>
      </c>
    </row>
    <row r="452" spans="1:5" hidden="1" x14ac:dyDescent="0.3">
      <c r="A452" s="316" t="s">
        <v>1698</v>
      </c>
      <c r="B452" s="324">
        <v>718050</v>
      </c>
      <c r="C452" s="324">
        <v>1025</v>
      </c>
      <c r="D452" s="317">
        <v>4920.93</v>
      </c>
      <c r="E452" s="320" t="str">
        <f t="shared" si="7"/>
        <v>102</v>
      </c>
    </row>
    <row r="453" spans="1:5" hidden="1" x14ac:dyDescent="0.3">
      <c r="A453" s="316" t="s">
        <v>1698</v>
      </c>
      <c r="B453" s="324">
        <v>718050</v>
      </c>
      <c r="C453" s="324">
        <v>1026</v>
      </c>
      <c r="D453" s="317">
        <v>164391.17000000001</v>
      </c>
      <c r="E453" s="320" t="str">
        <f t="shared" si="7"/>
        <v>102</v>
      </c>
    </row>
    <row r="454" spans="1:5" hidden="1" x14ac:dyDescent="0.3">
      <c r="A454" s="316" t="s">
        <v>1698</v>
      </c>
      <c r="B454" s="324">
        <v>718070</v>
      </c>
      <c r="C454" s="324"/>
      <c r="D454" s="317">
        <v>4399.68</v>
      </c>
      <c r="E454" s="320" t="str">
        <f t="shared" si="7"/>
        <v>102</v>
      </c>
    </row>
    <row r="455" spans="1:5" hidden="1" x14ac:dyDescent="0.3">
      <c r="A455" s="316" t="s">
        <v>1698</v>
      </c>
      <c r="B455" s="324">
        <v>718077</v>
      </c>
      <c r="C455" s="324">
        <v>1000</v>
      </c>
      <c r="D455" s="317">
        <v>443.25</v>
      </c>
      <c r="E455" s="320" t="str">
        <f t="shared" si="7"/>
        <v>102</v>
      </c>
    </row>
    <row r="456" spans="1:5" hidden="1" x14ac:dyDescent="0.3">
      <c r="A456" s="316" t="s">
        <v>1698</v>
      </c>
      <c r="B456" s="324">
        <v>718091</v>
      </c>
      <c r="C456" s="324"/>
      <c r="D456" s="317">
        <v>212086.68</v>
      </c>
      <c r="E456" s="320" t="str">
        <f t="shared" si="7"/>
        <v>102</v>
      </c>
    </row>
    <row r="457" spans="1:5" hidden="1" x14ac:dyDescent="0.3">
      <c r="A457" s="316" t="s">
        <v>1715</v>
      </c>
      <c r="B457" s="324">
        <v>718050</v>
      </c>
      <c r="C457" s="324"/>
      <c r="D457" s="317">
        <v>273.25</v>
      </c>
      <c r="E457" s="320" t="str">
        <f t="shared" si="7"/>
        <v>102</v>
      </c>
    </row>
    <row r="458" spans="1:5" hidden="1" x14ac:dyDescent="0.3">
      <c r="A458" s="316" t="s">
        <v>1715</v>
      </c>
      <c r="B458" s="324">
        <v>718050</v>
      </c>
      <c r="C458" s="324">
        <v>1020</v>
      </c>
      <c r="D458" s="317">
        <v>4801.3</v>
      </c>
      <c r="E458" s="320" t="str">
        <f t="shared" si="7"/>
        <v>102</v>
      </c>
    </row>
    <row r="459" spans="1:5" hidden="1" x14ac:dyDescent="0.3">
      <c r="A459" s="316" t="s">
        <v>1715</v>
      </c>
      <c r="B459" s="324">
        <v>718050</v>
      </c>
      <c r="C459" s="324">
        <v>1025</v>
      </c>
      <c r="D459" s="317">
        <v>3188.3</v>
      </c>
      <c r="E459" s="320" t="str">
        <f t="shared" si="7"/>
        <v>102</v>
      </c>
    </row>
    <row r="460" spans="1:5" hidden="1" x14ac:dyDescent="0.3">
      <c r="A460" s="316" t="s">
        <v>1715</v>
      </c>
      <c r="B460" s="324">
        <v>718050</v>
      </c>
      <c r="C460" s="324">
        <v>1026</v>
      </c>
      <c r="D460" s="317">
        <v>200</v>
      </c>
      <c r="E460" s="320" t="str">
        <f t="shared" si="7"/>
        <v>102</v>
      </c>
    </row>
    <row r="461" spans="1:5" hidden="1" x14ac:dyDescent="0.3">
      <c r="A461" s="316" t="s">
        <v>1721</v>
      </c>
      <c r="B461" s="324">
        <v>718050</v>
      </c>
      <c r="C461" s="324">
        <v>1025</v>
      </c>
      <c r="D461" s="317">
        <v>21590.57</v>
      </c>
      <c r="E461" s="320" t="str">
        <f t="shared" si="7"/>
        <v>102</v>
      </c>
    </row>
    <row r="462" spans="1:5" hidden="1" x14ac:dyDescent="0.3">
      <c r="A462" s="316" t="s">
        <v>1721</v>
      </c>
      <c r="B462" s="324">
        <v>718050</v>
      </c>
      <c r="C462" s="324">
        <v>1026</v>
      </c>
      <c r="D462" s="317">
        <v>6893.6</v>
      </c>
      <c r="E462" s="320" t="str">
        <f t="shared" si="7"/>
        <v>102</v>
      </c>
    </row>
    <row r="463" spans="1:5" hidden="1" x14ac:dyDescent="0.3">
      <c r="A463" s="316" t="s">
        <v>1733</v>
      </c>
      <c r="B463" s="324">
        <v>718050</v>
      </c>
      <c r="C463" s="324">
        <v>1025</v>
      </c>
      <c r="D463" s="317">
        <v>1321.63</v>
      </c>
      <c r="E463" s="320" t="str">
        <f t="shared" si="7"/>
        <v>102</v>
      </c>
    </row>
    <row r="464" spans="1:5" hidden="1" x14ac:dyDescent="0.3">
      <c r="A464" s="316" t="s">
        <v>2378</v>
      </c>
      <c r="B464" s="324">
        <v>718050</v>
      </c>
      <c r="C464" s="324">
        <v>1025</v>
      </c>
      <c r="D464" s="317">
        <v>584</v>
      </c>
      <c r="E464" s="320" t="str">
        <f t="shared" si="7"/>
        <v>102</v>
      </c>
    </row>
    <row r="465" spans="1:5" hidden="1" x14ac:dyDescent="0.3">
      <c r="A465" s="316" t="s">
        <v>2380</v>
      </c>
      <c r="B465" s="324">
        <v>718050</v>
      </c>
      <c r="C465" s="324">
        <v>1012</v>
      </c>
      <c r="D465" s="317">
        <v>0</v>
      </c>
      <c r="E465" s="320" t="str">
        <f t="shared" si="7"/>
        <v>102</v>
      </c>
    </row>
    <row r="466" spans="1:5" hidden="1" x14ac:dyDescent="0.3">
      <c r="A466" s="316" t="s">
        <v>1744</v>
      </c>
      <c r="B466" s="324">
        <v>718050</v>
      </c>
      <c r="C466" s="324">
        <v>1026</v>
      </c>
      <c r="D466" s="317">
        <v>7234.79</v>
      </c>
      <c r="E466" s="320" t="str">
        <f t="shared" si="7"/>
        <v>102</v>
      </c>
    </row>
    <row r="467" spans="1:5" hidden="1" x14ac:dyDescent="0.3">
      <c r="A467" s="316" t="s">
        <v>1744</v>
      </c>
      <c r="B467" s="324">
        <v>718091</v>
      </c>
      <c r="C467" s="324"/>
      <c r="D467" s="317">
        <v>349484.22</v>
      </c>
      <c r="E467" s="320" t="str">
        <f t="shared" si="7"/>
        <v>102</v>
      </c>
    </row>
    <row r="468" spans="1:5" hidden="1" x14ac:dyDescent="0.3">
      <c r="A468" s="316" t="s">
        <v>1750</v>
      </c>
      <c r="B468" s="324">
        <v>718050</v>
      </c>
      <c r="C468" s="324"/>
      <c r="D468" s="317">
        <v>163121.73000000001</v>
      </c>
      <c r="E468" s="320" t="str">
        <f t="shared" si="7"/>
        <v>102</v>
      </c>
    </row>
    <row r="469" spans="1:5" hidden="1" x14ac:dyDescent="0.3">
      <c r="A469" s="316" t="s">
        <v>1750</v>
      </c>
      <c r="B469" s="324">
        <v>718050</v>
      </c>
      <c r="C469" s="324">
        <v>1012</v>
      </c>
      <c r="D469" s="317">
        <v>1440.75</v>
      </c>
      <c r="E469" s="320" t="str">
        <f t="shared" si="7"/>
        <v>102</v>
      </c>
    </row>
    <row r="470" spans="1:5" hidden="1" x14ac:dyDescent="0.3">
      <c r="A470" s="316" t="s">
        <v>1750</v>
      </c>
      <c r="B470" s="324">
        <v>718050</v>
      </c>
      <c r="C470" s="324">
        <v>1020</v>
      </c>
      <c r="D470" s="317">
        <v>41880.620000000003</v>
      </c>
      <c r="E470" s="320" t="str">
        <f t="shared" si="7"/>
        <v>102</v>
      </c>
    </row>
    <row r="471" spans="1:5" hidden="1" x14ac:dyDescent="0.3">
      <c r="A471" s="316" t="s">
        <v>1750</v>
      </c>
      <c r="B471" s="324">
        <v>718050</v>
      </c>
      <c r="C471" s="324">
        <v>1024</v>
      </c>
      <c r="D471" s="317">
        <v>8860.74</v>
      </c>
      <c r="E471" s="320" t="str">
        <f t="shared" si="7"/>
        <v>102</v>
      </c>
    </row>
    <row r="472" spans="1:5" hidden="1" x14ac:dyDescent="0.3">
      <c r="A472" s="316" t="s">
        <v>1750</v>
      </c>
      <c r="B472" s="324">
        <v>718050</v>
      </c>
      <c r="C472" s="324">
        <v>1025</v>
      </c>
      <c r="D472" s="317">
        <v>627.75</v>
      </c>
      <c r="E472" s="320" t="str">
        <f t="shared" si="7"/>
        <v>102</v>
      </c>
    </row>
    <row r="473" spans="1:5" hidden="1" x14ac:dyDescent="0.3">
      <c r="A473" s="316" t="s">
        <v>1750</v>
      </c>
      <c r="B473" s="324">
        <v>718050</v>
      </c>
      <c r="C473" s="324">
        <v>1026</v>
      </c>
      <c r="D473" s="317">
        <v>142164.09</v>
      </c>
      <c r="E473" s="320" t="str">
        <f t="shared" si="7"/>
        <v>102</v>
      </c>
    </row>
    <row r="474" spans="1:5" hidden="1" x14ac:dyDescent="0.3">
      <c r="A474" s="316" t="s">
        <v>1750</v>
      </c>
      <c r="B474" s="324">
        <v>718070</v>
      </c>
      <c r="C474" s="324"/>
      <c r="D474" s="317">
        <v>471877.75</v>
      </c>
      <c r="E474" s="320" t="str">
        <f t="shared" si="7"/>
        <v>102</v>
      </c>
    </row>
    <row r="475" spans="1:5" hidden="1" x14ac:dyDescent="0.3">
      <c r="A475" s="316" t="s">
        <v>1750</v>
      </c>
      <c r="B475" s="324">
        <v>718091</v>
      </c>
      <c r="C475" s="324"/>
      <c r="D475" s="317">
        <v>198366.07999999999</v>
      </c>
      <c r="E475" s="320" t="str">
        <f t="shared" si="7"/>
        <v>102</v>
      </c>
    </row>
    <row r="476" spans="1:5" hidden="1" x14ac:dyDescent="0.3">
      <c r="A476" s="316" t="s">
        <v>2382</v>
      </c>
      <c r="B476" s="324">
        <v>718050</v>
      </c>
      <c r="C476" s="324">
        <v>1020</v>
      </c>
      <c r="D476" s="317">
        <v>297.54000000000002</v>
      </c>
      <c r="E476" s="320" t="str">
        <f t="shared" si="7"/>
        <v>102</v>
      </c>
    </row>
    <row r="477" spans="1:5" hidden="1" x14ac:dyDescent="0.3">
      <c r="A477" s="316" t="s">
        <v>2382</v>
      </c>
      <c r="B477" s="324">
        <v>718050</v>
      </c>
      <c r="C477" s="324">
        <v>1025</v>
      </c>
      <c r="D477" s="317">
        <v>159.53</v>
      </c>
      <c r="E477" s="320" t="str">
        <f t="shared" si="7"/>
        <v>102</v>
      </c>
    </row>
    <row r="478" spans="1:5" hidden="1" x14ac:dyDescent="0.3">
      <c r="A478" s="316" t="s">
        <v>1767</v>
      </c>
      <c r="B478" s="324">
        <v>718050</v>
      </c>
      <c r="C478" s="324"/>
      <c r="D478" s="317">
        <v>275</v>
      </c>
      <c r="E478" s="320" t="str">
        <f t="shared" si="7"/>
        <v>102</v>
      </c>
    </row>
    <row r="479" spans="1:5" hidden="1" x14ac:dyDescent="0.3">
      <c r="A479" s="316" t="s">
        <v>1767</v>
      </c>
      <c r="B479" s="324">
        <v>718050</v>
      </c>
      <c r="C479" s="324">
        <v>1012</v>
      </c>
      <c r="D479" s="317">
        <v>6.1</v>
      </c>
      <c r="E479" s="320" t="str">
        <f t="shared" si="7"/>
        <v>102</v>
      </c>
    </row>
    <row r="480" spans="1:5" hidden="1" x14ac:dyDescent="0.3">
      <c r="A480" s="316" t="s">
        <v>1767</v>
      </c>
      <c r="B480" s="324">
        <v>718050</v>
      </c>
      <c r="C480" s="324">
        <v>1020</v>
      </c>
      <c r="D480" s="317">
        <v>3559.65</v>
      </c>
      <c r="E480" s="320" t="str">
        <f t="shared" si="7"/>
        <v>102</v>
      </c>
    </row>
    <row r="481" spans="1:5" hidden="1" x14ac:dyDescent="0.3">
      <c r="A481" s="316" t="s">
        <v>1767</v>
      </c>
      <c r="B481" s="324">
        <v>718050</v>
      </c>
      <c r="C481" s="324">
        <v>1025</v>
      </c>
      <c r="D481" s="317">
        <v>25622.68</v>
      </c>
      <c r="E481" s="320" t="str">
        <f t="shared" si="7"/>
        <v>102</v>
      </c>
    </row>
    <row r="482" spans="1:5" hidden="1" x14ac:dyDescent="0.3">
      <c r="A482" s="316" t="s">
        <v>1767</v>
      </c>
      <c r="B482" s="324">
        <v>718050</v>
      </c>
      <c r="C482" s="324">
        <v>1026</v>
      </c>
      <c r="D482" s="317">
        <v>3799.93</v>
      </c>
      <c r="E482" s="320" t="str">
        <f t="shared" si="7"/>
        <v>102</v>
      </c>
    </row>
    <row r="483" spans="1:5" hidden="1" x14ac:dyDescent="0.3">
      <c r="A483" s="316" t="s">
        <v>2384</v>
      </c>
      <c r="B483" s="324">
        <v>718050</v>
      </c>
      <c r="C483" s="324">
        <v>1012</v>
      </c>
      <c r="D483" s="317">
        <v>6.15</v>
      </c>
      <c r="E483" s="320" t="str">
        <f t="shared" si="7"/>
        <v>102</v>
      </c>
    </row>
    <row r="484" spans="1:5" hidden="1" x14ac:dyDescent="0.3">
      <c r="A484" s="316" t="s">
        <v>1776</v>
      </c>
      <c r="B484" s="324">
        <v>718050</v>
      </c>
      <c r="C484" s="324">
        <v>1020</v>
      </c>
      <c r="D484" s="317">
        <v>17607.75</v>
      </c>
      <c r="E484" s="320" t="str">
        <f t="shared" si="7"/>
        <v>102</v>
      </c>
    </row>
    <row r="485" spans="1:5" hidden="1" x14ac:dyDescent="0.3">
      <c r="A485" s="316" t="s">
        <v>1776</v>
      </c>
      <c r="B485" s="324">
        <v>718070</v>
      </c>
      <c r="C485" s="324"/>
      <c r="D485" s="317">
        <v>46139.57</v>
      </c>
      <c r="E485" s="320" t="str">
        <f t="shared" si="7"/>
        <v>102</v>
      </c>
    </row>
    <row r="486" spans="1:5" hidden="1" x14ac:dyDescent="0.3">
      <c r="A486" s="316" t="s">
        <v>1782</v>
      </c>
      <c r="B486" s="324">
        <v>718050</v>
      </c>
      <c r="C486" s="324">
        <v>1020</v>
      </c>
      <c r="D486" s="317">
        <v>2.62</v>
      </c>
      <c r="E486" s="320" t="str">
        <f t="shared" si="7"/>
        <v>102</v>
      </c>
    </row>
    <row r="487" spans="1:5" hidden="1" x14ac:dyDescent="0.3">
      <c r="A487" s="316" t="s">
        <v>1782</v>
      </c>
      <c r="B487" s="324">
        <v>718050</v>
      </c>
      <c r="C487" s="324">
        <v>1025</v>
      </c>
      <c r="D487" s="317">
        <v>64</v>
      </c>
      <c r="E487" s="320" t="str">
        <f t="shared" si="7"/>
        <v>102</v>
      </c>
    </row>
    <row r="488" spans="1:5" hidden="1" x14ac:dyDescent="0.3">
      <c r="A488" s="316" t="s">
        <v>1782</v>
      </c>
      <c r="B488" s="324">
        <v>718070</v>
      </c>
      <c r="C488" s="324"/>
      <c r="D488" s="317">
        <v>18720.900000000001</v>
      </c>
      <c r="E488" s="320" t="str">
        <f t="shared" si="7"/>
        <v>102</v>
      </c>
    </row>
    <row r="489" spans="1:5" hidden="1" x14ac:dyDescent="0.3">
      <c r="A489" s="316" t="s">
        <v>1782</v>
      </c>
      <c r="B489" s="324">
        <v>718091</v>
      </c>
      <c r="C489" s="324"/>
      <c r="D489" s="317">
        <v>14389.24</v>
      </c>
      <c r="E489" s="320" t="str">
        <f t="shared" si="7"/>
        <v>102</v>
      </c>
    </row>
    <row r="490" spans="1:5" hidden="1" x14ac:dyDescent="0.3">
      <c r="A490" s="316" t="s">
        <v>1788</v>
      </c>
      <c r="B490" s="324">
        <v>718050</v>
      </c>
      <c r="C490" s="324"/>
      <c r="D490" s="317">
        <v>12019.61</v>
      </c>
      <c r="E490" s="320" t="str">
        <f t="shared" si="7"/>
        <v>102</v>
      </c>
    </row>
    <row r="491" spans="1:5" hidden="1" x14ac:dyDescent="0.3">
      <c r="A491" s="316" t="s">
        <v>1788</v>
      </c>
      <c r="B491" s="324">
        <v>718050</v>
      </c>
      <c r="C491" s="324">
        <v>1011</v>
      </c>
      <c r="D491" s="317">
        <v>16462.169999999998</v>
      </c>
      <c r="E491" s="320" t="str">
        <f t="shared" si="7"/>
        <v>102</v>
      </c>
    </row>
    <row r="492" spans="1:5" hidden="1" x14ac:dyDescent="0.3">
      <c r="A492" s="316" t="s">
        <v>1788</v>
      </c>
      <c r="B492" s="324">
        <v>718050</v>
      </c>
      <c r="C492" s="324">
        <v>1020</v>
      </c>
      <c r="D492" s="317">
        <v>2775.28</v>
      </c>
      <c r="E492" s="320" t="str">
        <f t="shared" si="7"/>
        <v>102</v>
      </c>
    </row>
    <row r="493" spans="1:5" hidden="1" x14ac:dyDescent="0.3">
      <c r="A493" s="316" t="s">
        <v>1788</v>
      </c>
      <c r="B493" s="324">
        <v>718050</v>
      </c>
      <c r="C493" s="324">
        <v>1025</v>
      </c>
      <c r="D493" s="317">
        <v>25153.95</v>
      </c>
      <c r="E493" s="320" t="str">
        <f t="shared" si="7"/>
        <v>102</v>
      </c>
    </row>
    <row r="494" spans="1:5" hidden="1" x14ac:dyDescent="0.3">
      <c r="A494" s="316" t="s">
        <v>1788</v>
      </c>
      <c r="B494" s="324">
        <v>718050</v>
      </c>
      <c r="C494" s="324">
        <v>1026</v>
      </c>
      <c r="D494" s="317">
        <v>29099.63</v>
      </c>
      <c r="E494" s="320" t="str">
        <f t="shared" si="7"/>
        <v>102</v>
      </c>
    </row>
    <row r="495" spans="1:5" hidden="1" x14ac:dyDescent="0.3">
      <c r="A495" s="316" t="s">
        <v>1788</v>
      </c>
      <c r="B495" s="324">
        <v>718070</v>
      </c>
      <c r="C495" s="324"/>
      <c r="D495" s="317">
        <v>29073.94</v>
      </c>
      <c r="E495" s="320" t="str">
        <f t="shared" si="7"/>
        <v>102</v>
      </c>
    </row>
    <row r="496" spans="1:5" hidden="1" x14ac:dyDescent="0.3">
      <c r="A496" s="316" t="s">
        <v>1788</v>
      </c>
      <c r="B496" s="324">
        <v>718091</v>
      </c>
      <c r="C496" s="324"/>
      <c r="D496" s="317">
        <v>70721.56</v>
      </c>
      <c r="E496" s="320" t="str">
        <f t="shared" si="7"/>
        <v>102</v>
      </c>
    </row>
    <row r="497" spans="1:5" hidden="1" x14ac:dyDescent="0.3">
      <c r="A497" s="316" t="s">
        <v>1789</v>
      </c>
      <c r="B497" s="324">
        <v>718050</v>
      </c>
      <c r="C497" s="324"/>
      <c r="D497" s="317">
        <v>4299.26</v>
      </c>
      <c r="E497" s="320" t="str">
        <f t="shared" si="7"/>
        <v>102</v>
      </c>
    </row>
    <row r="498" spans="1:5" hidden="1" x14ac:dyDescent="0.3">
      <c r="A498" s="316" t="s">
        <v>1789</v>
      </c>
      <c r="B498" s="324">
        <v>718050</v>
      </c>
      <c r="C498" s="324">
        <v>1011</v>
      </c>
      <c r="D498" s="317">
        <v>14783</v>
      </c>
      <c r="E498" s="320" t="str">
        <f t="shared" si="7"/>
        <v>102</v>
      </c>
    </row>
    <row r="499" spans="1:5" hidden="1" x14ac:dyDescent="0.3">
      <c r="A499" s="316" t="s">
        <v>1789</v>
      </c>
      <c r="B499" s="324">
        <v>718050</v>
      </c>
      <c r="C499" s="324">
        <v>1020</v>
      </c>
      <c r="D499" s="317">
        <v>1329.14</v>
      </c>
      <c r="E499" s="320" t="str">
        <f t="shared" si="7"/>
        <v>102</v>
      </c>
    </row>
    <row r="500" spans="1:5" hidden="1" x14ac:dyDescent="0.3">
      <c r="A500" s="316" t="s">
        <v>1789</v>
      </c>
      <c r="B500" s="324">
        <v>718050</v>
      </c>
      <c r="C500" s="324">
        <v>1025</v>
      </c>
      <c r="D500" s="317">
        <v>956.5</v>
      </c>
      <c r="E500" s="320" t="str">
        <f t="shared" si="7"/>
        <v>102</v>
      </c>
    </row>
    <row r="501" spans="1:5" hidden="1" x14ac:dyDescent="0.3">
      <c r="A501" s="316" t="s">
        <v>1789</v>
      </c>
      <c r="B501" s="324">
        <v>718050</v>
      </c>
      <c r="C501" s="324">
        <v>1026</v>
      </c>
      <c r="D501" s="317">
        <v>21825.07</v>
      </c>
      <c r="E501" s="320" t="str">
        <f t="shared" si="7"/>
        <v>102</v>
      </c>
    </row>
    <row r="502" spans="1:5" hidden="1" x14ac:dyDescent="0.3">
      <c r="A502" s="316" t="s">
        <v>1789</v>
      </c>
      <c r="B502" s="324">
        <v>718070</v>
      </c>
      <c r="C502" s="324"/>
      <c r="D502" s="317">
        <v>10639.15</v>
      </c>
      <c r="E502" s="320" t="str">
        <f t="shared" si="7"/>
        <v>102</v>
      </c>
    </row>
    <row r="503" spans="1:5" hidden="1" x14ac:dyDescent="0.3">
      <c r="A503" s="316" t="s">
        <v>1789</v>
      </c>
      <c r="B503" s="324">
        <v>718091</v>
      </c>
      <c r="C503" s="324"/>
      <c r="D503" s="317">
        <v>29390.78</v>
      </c>
      <c r="E503" s="320" t="str">
        <f t="shared" si="7"/>
        <v>102</v>
      </c>
    </row>
    <row r="504" spans="1:5" hidden="1" x14ac:dyDescent="0.3">
      <c r="A504" s="316" t="s">
        <v>1790</v>
      </c>
      <c r="B504" s="324">
        <v>718050</v>
      </c>
      <c r="C504" s="324"/>
      <c r="D504" s="317">
        <v>7294.3</v>
      </c>
      <c r="E504" s="320" t="str">
        <f t="shared" si="7"/>
        <v>102</v>
      </c>
    </row>
    <row r="505" spans="1:5" hidden="1" x14ac:dyDescent="0.3">
      <c r="A505" s="316" t="s">
        <v>1790</v>
      </c>
      <c r="B505" s="324">
        <v>718050</v>
      </c>
      <c r="C505" s="324">
        <v>1011</v>
      </c>
      <c r="D505" s="317">
        <v>0</v>
      </c>
      <c r="E505" s="320" t="str">
        <f t="shared" si="7"/>
        <v>102</v>
      </c>
    </row>
    <row r="506" spans="1:5" hidden="1" x14ac:dyDescent="0.3">
      <c r="A506" s="316" t="s">
        <v>1790</v>
      </c>
      <c r="B506" s="324">
        <v>718050</v>
      </c>
      <c r="C506" s="324">
        <v>1025</v>
      </c>
      <c r="D506" s="317">
        <v>10892</v>
      </c>
      <c r="E506" s="320" t="str">
        <f t="shared" si="7"/>
        <v>102</v>
      </c>
    </row>
    <row r="507" spans="1:5" hidden="1" x14ac:dyDescent="0.3">
      <c r="A507" s="316" t="s">
        <v>1790</v>
      </c>
      <c r="B507" s="324">
        <v>718050</v>
      </c>
      <c r="C507" s="324">
        <v>1026</v>
      </c>
      <c r="D507" s="317">
        <v>7957.9</v>
      </c>
      <c r="E507" s="320" t="str">
        <f t="shared" si="7"/>
        <v>102</v>
      </c>
    </row>
    <row r="508" spans="1:5" hidden="1" x14ac:dyDescent="0.3">
      <c r="A508" s="316" t="s">
        <v>1790</v>
      </c>
      <c r="B508" s="324">
        <v>718070</v>
      </c>
      <c r="C508" s="324"/>
      <c r="D508" s="317">
        <v>14108.22</v>
      </c>
      <c r="E508" s="320" t="str">
        <f t="shared" si="7"/>
        <v>102</v>
      </c>
    </row>
    <row r="509" spans="1:5" hidden="1" x14ac:dyDescent="0.3">
      <c r="A509" s="316" t="s">
        <v>1790</v>
      </c>
      <c r="B509" s="324">
        <v>718091</v>
      </c>
      <c r="C509" s="324"/>
      <c r="D509" s="317">
        <v>33983.089999999997</v>
      </c>
      <c r="E509" s="320" t="str">
        <f t="shared" si="7"/>
        <v>102</v>
      </c>
    </row>
    <row r="510" spans="1:5" hidden="1" x14ac:dyDescent="0.3">
      <c r="A510" s="316" t="s">
        <v>1793</v>
      </c>
      <c r="B510" s="324">
        <v>718040</v>
      </c>
      <c r="C510" s="324"/>
      <c r="D510" s="317">
        <v>370696.19</v>
      </c>
      <c r="E510" s="320" t="str">
        <f t="shared" si="7"/>
        <v>102</v>
      </c>
    </row>
    <row r="511" spans="1:5" hidden="1" x14ac:dyDescent="0.3">
      <c r="A511" s="316" t="s">
        <v>1793</v>
      </c>
      <c r="B511" s="324">
        <v>718040</v>
      </c>
      <c r="C511" s="324">
        <v>1001</v>
      </c>
      <c r="D511" s="317">
        <v>115025.28</v>
      </c>
      <c r="E511" s="320" t="str">
        <f t="shared" si="7"/>
        <v>102</v>
      </c>
    </row>
    <row r="512" spans="1:5" hidden="1" x14ac:dyDescent="0.3">
      <c r="A512" s="316" t="s">
        <v>1793</v>
      </c>
      <c r="B512" s="324">
        <v>718050</v>
      </c>
      <c r="C512" s="324"/>
      <c r="D512" s="317">
        <v>5579</v>
      </c>
      <c r="E512" s="320" t="str">
        <f t="shared" si="7"/>
        <v>102</v>
      </c>
    </row>
    <row r="513" spans="1:5" hidden="1" x14ac:dyDescent="0.3">
      <c r="A513" s="316" t="s">
        <v>1793</v>
      </c>
      <c r="B513" s="324">
        <v>718050</v>
      </c>
      <c r="C513" s="324">
        <v>1012</v>
      </c>
      <c r="D513" s="317">
        <v>1545.8</v>
      </c>
      <c r="E513" s="320" t="str">
        <f t="shared" si="7"/>
        <v>102</v>
      </c>
    </row>
    <row r="514" spans="1:5" hidden="1" x14ac:dyDescent="0.3">
      <c r="A514" s="316" t="s">
        <v>1793</v>
      </c>
      <c r="B514" s="324">
        <v>718050</v>
      </c>
      <c r="C514" s="324">
        <v>1020</v>
      </c>
      <c r="D514" s="317">
        <v>197876.43</v>
      </c>
      <c r="E514" s="320" t="str">
        <f t="shared" ref="E514:E577" si="8">RIGHT(A514,3)</f>
        <v>102</v>
      </c>
    </row>
    <row r="515" spans="1:5" hidden="1" x14ac:dyDescent="0.3">
      <c r="A515" s="316" t="s">
        <v>1793</v>
      </c>
      <c r="B515" s="324">
        <v>718050</v>
      </c>
      <c r="C515" s="324">
        <v>1024</v>
      </c>
      <c r="D515" s="317">
        <v>114624.55</v>
      </c>
      <c r="E515" s="320" t="str">
        <f t="shared" si="8"/>
        <v>102</v>
      </c>
    </row>
    <row r="516" spans="1:5" hidden="1" x14ac:dyDescent="0.3">
      <c r="A516" s="316" t="s">
        <v>1793</v>
      </c>
      <c r="B516" s="324">
        <v>718050</v>
      </c>
      <c r="C516" s="324">
        <v>1032</v>
      </c>
      <c r="D516" s="317">
        <v>3440</v>
      </c>
      <c r="E516" s="320" t="str">
        <f t="shared" si="8"/>
        <v>102</v>
      </c>
    </row>
    <row r="517" spans="1:5" hidden="1" x14ac:dyDescent="0.3">
      <c r="A517" s="316" t="s">
        <v>1793</v>
      </c>
      <c r="B517" s="324">
        <v>718070</v>
      </c>
      <c r="C517" s="324"/>
      <c r="D517" s="317">
        <v>106390.44</v>
      </c>
      <c r="E517" s="320" t="str">
        <f t="shared" si="8"/>
        <v>102</v>
      </c>
    </row>
    <row r="518" spans="1:5" hidden="1" x14ac:dyDescent="0.3">
      <c r="A518" s="316" t="s">
        <v>1793</v>
      </c>
      <c r="B518" s="324">
        <v>718091</v>
      </c>
      <c r="C518" s="324"/>
      <c r="D518" s="317">
        <v>277294.39</v>
      </c>
      <c r="E518" s="320" t="str">
        <f t="shared" si="8"/>
        <v>102</v>
      </c>
    </row>
    <row r="519" spans="1:5" hidden="1" x14ac:dyDescent="0.3">
      <c r="A519" s="316" t="s">
        <v>1805</v>
      </c>
      <c r="B519" s="324">
        <v>718050</v>
      </c>
      <c r="C519" s="324">
        <v>1020</v>
      </c>
      <c r="D519" s="317">
        <v>252</v>
      </c>
      <c r="E519" s="320" t="str">
        <f t="shared" si="8"/>
        <v>102</v>
      </c>
    </row>
    <row r="520" spans="1:5" hidden="1" x14ac:dyDescent="0.3">
      <c r="A520" s="316" t="s">
        <v>1805</v>
      </c>
      <c r="B520" s="324">
        <v>718050</v>
      </c>
      <c r="C520" s="324">
        <v>1026</v>
      </c>
      <c r="D520" s="317">
        <v>12750.75</v>
      </c>
      <c r="E520" s="320" t="str">
        <f t="shared" si="8"/>
        <v>102</v>
      </c>
    </row>
    <row r="521" spans="1:5" hidden="1" x14ac:dyDescent="0.3">
      <c r="A521" s="316" t="s">
        <v>1805</v>
      </c>
      <c r="B521" s="324">
        <v>718070</v>
      </c>
      <c r="C521" s="324"/>
      <c r="D521" s="317">
        <v>25436.49</v>
      </c>
      <c r="E521" s="320" t="str">
        <f t="shared" si="8"/>
        <v>102</v>
      </c>
    </row>
    <row r="522" spans="1:5" hidden="1" x14ac:dyDescent="0.3">
      <c r="A522" s="316" t="s">
        <v>1808</v>
      </c>
      <c r="B522" s="324">
        <v>718050</v>
      </c>
      <c r="C522" s="324"/>
      <c r="D522" s="317">
        <v>6945.83</v>
      </c>
      <c r="E522" s="320" t="str">
        <f t="shared" si="8"/>
        <v>102</v>
      </c>
    </row>
    <row r="523" spans="1:5" hidden="1" x14ac:dyDescent="0.3">
      <c r="A523" s="316" t="s">
        <v>1808</v>
      </c>
      <c r="B523" s="324">
        <v>718050</v>
      </c>
      <c r="C523" s="324">
        <v>1020</v>
      </c>
      <c r="D523" s="317">
        <v>22819</v>
      </c>
      <c r="E523" s="320" t="str">
        <f t="shared" si="8"/>
        <v>102</v>
      </c>
    </row>
    <row r="524" spans="1:5" hidden="1" x14ac:dyDescent="0.3">
      <c r="A524" s="316" t="s">
        <v>1808</v>
      </c>
      <c r="B524" s="324">
        <v>718050</v>
      </c>
      <c r="C524" s="324">
        <v>1025</v>
      </c>
      <c r="D524" s="317">
        <v>753.63</v>
      </c>
      <c r="E524" s="320" t="str">
        <f t="shared" si="8"/>
        <v>102</v>
      </c>
    </row>
    <row r="525" spans="1:5" hidden="1" x14ac:dyDescent="0.3">
      <c r="A525" s="316" t="s">
        <v>1808</v>
      </c>
      <c r="B525" s="324">
        <v>718050</v>
      </c>
      <c r="C525" s="324">
        <v>1027</v>
      </c>
      <c r="D525" s="317">
        <v>590.62</v>
      </c>
      <c r="E525" s="320" t="str">
        <f t="shared" si="8"/>
        <v>102</v>
      </c>
    </row>
    <row r="526" spans="1:5" hidden="1" x14ac:dyDescent="0.3">
      <c r="A526" s="316" t="s">
        <v>1808</v>
      </c>
      <c r="B526" s="324">
        <v>718070</v>
      </c>
      <c r="C526" s="324"/>
      <c r="D526" s="317">
        <v>266936.90000000002</v>
      </c>
      <c r="E526" s="320" t="str">
        <f t="shared" si="8"/>
        <v>102</v>
      </c>
    </row>
    <row r="527" spans="1:5" hidden="1" x14ac:dyDescent="0.3">
      <c r="A527" s="316" t="s">
        <v>1808</v>
      </c>
      <c r="B527" s="324">
        <v>718077</v>
      </c>
      <c r="C527" s="324">
        <v>1000</v>
      </c>
      <c r="D527" s="317">
        <v>29927.25</v>
      </c>
      <c r="E527" s="320" t="str">
        <f t="shared" si="8"/>
        <v>102</v>
      </c>
    </row>
    <row r="528" spans="1:5" hidden="1" x14ac:dyDescent="0.3">
      <c r="A528" s="316" t="s">
        <v>1814</v>
      </c>
      <c r="B528" s="324">
        <v>718050</v>
      </c>
      <c r="C528" s="324">
        <v>1020</v>
      </c>
      <c r="D528" s="317">
        <v>5369.52</v>
      </c>
      <c r="E528" s="320" t="str">
        <f t="shared" si="8"/>
        <v>102</v>
      </c>
    </row>
    <row r="529" spans="1:5" hidden="1" x14ac:dyDescent="0.3">
      <c r="A529" s="316" t="s">
        <v>1814</v>
      </c>
      <c r="B529" s="324">
        <v>718070</v>
      </c>
      <c r="C529" s="324"/>
      <c r="D529" s="317">
        <v>74463.47</v>
      </c>
      <c r="E529" s="320" t="str">
        <f t="shared" si="8"/>
        <v>102</v>
      </c>
    </row>
    <row r="530" spans="1:5" hidden="1" x14ac:dyDescent="0.3">
      <c r="A530" s="316" t="s">
        <v>1823</v>
      </c>
      <c r="B530" s="324">
        <v>718050</v>
      </c>
      <c r="C530" s="324">
        <v>1020</v>
      </c>
      <c r="D530" s="317">
        <v>11254.42</v>
      </c>
      <c r="E530" s="320" t="str">
        <f t="shared" si="8"/>
        <v>102</v>
      </c>
    </row>
    <row r="531" spans="1:5" hidden="1" x14ac:dyDescent="0.3">
      <c r="A531" s="316" t="s">
        <v>1823</v>
      </c>
      <c r="B531" s="324">
        <v>718050</v>
      </c>
      <c r="C531" s="324">
        <v>1026</v>
      </c>
      <c r="D531" s="317">
        <v>36381.480000000003</v>
      </c>
      <c r="E531" s="320" t="str">
        <f t="shared" si="8"/>
        <v>102</v>
      </c>
    </row>
    <row r="532" spans="1:5" hidden="1" x14ac:dyDescent="0.3">
      <c r="A532" s="316" t="s">
        <v>1823</v>
      </c>
      <c r="B532" s="324">
        <v>718070</v>
      </c>
      <c r="C532" s="324"/>
      <c r="D532" s="317">
        <v>109067.16</v>
      </c>
      <c r="E532" s="320" t="str">
        <f t="shared" si="8"/>
        <v>102</v>
      </c>
    </row>
    <row r="533" spans="1:5" hidden="1" x14ac:dyDescent="0.3">
      <c r="A533" s="316" t="s">
        <v>2393</v>
      </c>
      <c r="B533" s="324">
        <v>718050</v>
      </c>
      <c r="C533" s="324">
        <v>1020</v>
      </c>
      <c r="D533" s="317">
        <v>3764.75</v>
      </c>
      <c r="E533" s="320" t="str">
        <f t="shared" si="8"/>
        <v>102</v>
      </c>
    </row>
    <row r="534" spans="1:5" hidden="1" x14ac:dyDescent="0.3">
      <c r="A534" s="316" t="s">
        <v>2393</v>
      </c>
      <c r="B534" s="324">
        <v>718050</v>
      </c>
      <c r="C534" s="324">
        <v>1026</v>
      </c>
      <c r="D534" s="317">
        <v>2409.5500000000002</v>
      </c>
      <c r="E534" s="320" t="str">
        <f t="shared" si="8"/>
        <v>102</v>
      </c>
    </row>
    <row r="535" spans="1:5" hidden="1" x14ac:dyDescent="0.3">
      <c r="A535" s="316" t="s">
        <v>2393</v>
      </c>
      <c r="B535" s="324">
        <v>718070</v>
      </c>
      <c r="C535" s="324"/>
      <c r="D535" s="317">
        <v>64785.39</v>
      </c>
      <c r="E535" s="320" t="str">
        <f t="shared" si="8"/>
        <v>102</v>
      </c>
    </row>
    <row r="536" spans="1:5" hidden="1" x14ac:dyDescent="0.3">
      <c r="A536" s="316" t="s">
        <v>1841</v>
      </c>
      <c r="B536" s="324">
        <v>718050</v>
      </c>
      <c r="C536" s="324">
        <v>1020</v>
      </c>
      <c r="D536" s="317">
        <v>459067.53</v>
      </c>
      <c r="E536" s="320" t="str">
        <f t="shared" si="8"/>
        <v>102</v>
      </c>
    </row>
    <row r="537" spans="1:5" hidden="1" x14ac:dyDescent="0.3">
      <c r="A537" s="316" t="s">
        <v>1841</v>
      </c>
      <c r="B537" s="324">
        <v>718050</v>
      </c>
      <c r="C537" s="324">
        <v>1025</v>
      </c>
      <c r="D537" s="317">
        <v>129</v>
      </c>
      <c r="E537" s="320" t="str">
        <f t="shared" si="8"/>
        <v>102</v>
      </c>
    </row>
    <row r="538" spans="1:5" hidden="1" x14ac:dyDescent="0.3">
      <c r="A538" s="316" t="s">
        <v>1841</v>
      </c>
      <c r="B538" s="324">
        <v>718070</v>
      </c>
      <c r="C538" s="324"/>
      <c r="D538" s="317">
        <v>28863.78</v>
      </c>
      <c r="E538" s="320" t="str">
        <f t="shared" si="8"/>
        <v>102</v>
      </c>
    </row>
    <row r="539" spans="1:5" hidden="1" x14ac:dyDescent="0.3">
      <c r="A539" s="316" t="s">
        <v>1841</v>
      </c>
      <c r="B539" s="324">
        <v>718077</v>
      </c>
      <c r="C539" s="324">
        <v>1000</v>
      </c>
      <c r="D539" s="317">
        <v>5707.06</v>
      </c>
      <c r="E539" s="320" t="str">
        <f t="shared" si="8"/>
        <v>102</v>
      </c>
    </row>
    <row r="540" spans="1:5" hidden="1" x14ac:dyDescent="0.3">
      <c r="A540" s="316" t="s">
        <v>1848</v>
      </c>
      <c r="B540" s="324">
        <v>718050</v>
      </c>
      <c r="C540" s="324"/>
      <c r="D540" s="317">
        <v>25.05</v>
      </c>
      <c r="E540" s="320" t="str">
        <f t="shared" si="8"/>
        <v>102</v>
      </c>
    </row>
    <row r="541" spans="1:5" hidden="1" x14ac:dyDescent="0.3">
      <c r="A541" s="316" t="s">
        <v>1848</v>
      </c>
      <c r="B541" s="324">
        <v>718050</v>
      </c>
      <c r="C541" s="324">
        <v>1012</v>
      </c>
      <c r="D541" s="317">
        <v>20883.86</v>
      </c>
      <c r="E541" s="320" t="str">
        <f t="shared" si="8"/>
        <v>102</v>
      </c>
    </row>
    <row r="542" spans="1:5" hidden="1" x14ac:dyDescent="0.3">
      <c r="A542" s="316" t="s">
        <v>1848</v>
      </c>
      <c r="B542" s="324">
        <v>718050</v>
      </c>
      <c r="C542" s="324">
        <v>1020</v>
      </c>
      <c r="D542" s="317">
        <v>11560.89</v>
      </c>
      <c r="E542" s="320" t="str">
        <f t="shared" si="8"/>
        <v>102</v>
      </c>
    </row>
    <row r="543" spans="1:5" hidden="1" x14ac:dyDescent="0.3">
      <c r="A543" s="316" t="s">
        <v>1848</v>
      </c>
      <c r="B543" s="324">
        <v>718050</v>
      </c>
      <c r="C543" s="324">
        <v>1025</v>
      </c>
      <c r="D543" s="317">
        <v>44222.7</v>
      </c>
      <c r="E543" s="320" t="str">
        <f t="shared" si="8"/>
        <v>102</v>
      </c>
    </row>
    <row r="544" spans="1:5" hidden="1" x14ac:dyDescent="0.3">
      <c r="A544" s="316" t="s">
        <v>1848</v>
      </c>
      <c r="B544" s="324">
        <v>718077</v>
      </c>
      <c r="C544" s="324">
        <v>1000</v>
      </c>
      <c r="D544" s="317">
        <v>182677.5</v>
      </c>
      <c r="E544" s="320" t="str">
        <f t="shared" si="8"/>
        <v>102</v>
      </c>
    </row>
    <row r="545" spans="1:5" hidden="1" x14ac:dyDescent="0.3">
      <c r="A545" s="316" t="s">
        <v>1848</v>
      </c>
      <c r="B545" s="324">
        <v>718091</v>
      </c>
      <c r="C545" s="324"/>
      <c r="D545" s="317">
        <v>85159.88</v>
      </c>
      <c r="E545" s="320" t="str">
        <f t="shared" si="8"/>
        <v>102</v>
      </c>
    </row>
    <row r="546" spans="1:5" hidden="1" x14ac:dyDescent="0.3">
      <c r="A546" s="316" t="s">
        <v>1855</v>
      </c>
      <c r="B546" s="324">
        <v>718050</v>
      </c>
      <c r="C546" s="324">
        <v>1020</v>
      </c>
      <c r="D546" s="317">
        <v>110.82</v>
      </c>
      <c r="E546" s="320" t="str">
        <f t="shared" si="8"/>
        <v>102</v>
      </c>
    </row>
    <row r="547" spans="1:5" hidden="1" x14ac:dyDescent="0.3">
      <c r="A547" s="316" t="s">
        <v>1855</v>
      </c>
      <c r="B547" s="324">
        <v>718070</v>
      </c>
      <c r="C547" s="324"/>
      <c r="D547" s="317">
        <v>147</v>
      </c>
      <c r="E547" s="320" t="str">
        <f t="shared" si="8"/>
        <v>102</v>
      </c>
    </row>
    <row r="548" spans="1:5" hidden="1" x14ac:dyDescent="0.3">
      <c r="A548" s="316" t="s">
        <v>1865</v>
      </c>
      <c r="B548" s="324">
        <v>718050</v>
      </c>
      <c r="C548" s="324"/>
      <c r="D548" s="317">
        <v>8029.02</v>
      </c>
      <c r="E548" s="320" t="str">
        <f t="shared" si="8"/>
        <v>102</v>
      </c>
    </row>
    <row r="549" spans="1:5" hidden="1" x14ac:dyDescent="0.3">
      <c r="A549" s="316" t="s">
        <v>1865</v>
      </c>
      <c r="B549" s="324">
        <v>718050</v>
      </c>
      <c r="C549" s="324">
        <v>1025</v>
      </c>
      <c r="D549" s="317">
        <v>216</v>
      </c>
      <c r="E549" s="320" t="str">
        <f t="shared" si="8"/>
        <v>102</v>
      </c>
    </row>
    <row r="550" spans="1:5" hidden="1" x14ac:dyDescent="0.3">
      <c r="A550" s="316" t="s">
        <v>1865</v>
      </c>
      <c r="B550" s="324">
        <v>718070</v>
      </c>
      <c r="C550" s="324"/>
      <c r="D550" s="317">
        <v>5340.96</v>
      </c>
      <c r="E550" s="320" t="str">
        <f t="shared" si="8"/>
        <v>102</v>
      </c>
    </row>
    <row r="551" spans="1:5" hidden="1" x14ac:dyDescent="0.3">
      <c r="A551" s="316" t="s">
        <v>1865</v>
      </c>
      <c r="B551" s="324">
        <v>718077</v>
      </c>
      <c r="C551" s="324">
        <v>1000</v>
      </c>
      <c r="D551" s="317">
        <v>39277.96</v>
      </c>
      <c r="E551" s="320" t="str">
        <f t="shared" si="8"/>
        <v>102</v>
      </c>
    </row>
    <row r="552" spans="1:5" hidden="1" x14ac:dyDescent="0.3">
      <c r="A552" s="316" t="s">
        <v>1865</v>
      </c>
      <c r="B552" s="324">
        <v>718091</v>
      </c>
      <c r="C552" s="324"/>
      <c r="D552" s="317">
        <v>19932.87</v>
      </c>
      <c r="E552" s="320" t="str">
        <f t="shared" si="8"/>
        <v>102</v>
      </c>
    </row>
    <row r="553" spans="1:5" hidden="1" x14ac:dyDescent="0.3">
      <c r="A553" s="316" t="s">
        <v>1871</v>
      </c>
      <c r="B553" s="324">
        <v>718050</v>
      </c>
      <c r="C553" s="324"/>
      <c r="D553" s="317">
        <v>192.61</v>
      </c>
      <c r="E553" s="320" t="str">
        <f t="shared" si="8"/>
        <v>102</v>
      </c>
    </row>
    <row r="554" spans="1:5" hidden="1" x14ac:dyDescent="0.3">
      <c r="A554" s="316" t="s">
        <v>1871</v>
      </c>
      <c r="B554" s="324">
        <v>718050</v>
      </c>
      <c r="C554" s="324">
        <v>1020</v>
      </c>
      <c r="D554" s="317">
        <v>4859</v>
      </c>
      <c r="E554" s="320" t="str">
        <f t="shared" si="8"/>
        <v>102</v>
      </c>
    </row>
    <row r="555" spans="1:5" hidden="1" x14ac:dyDescent="0.3">
      <c r="A555" s="316" t="s">
        <v>1871</v>
      </c>
      <c r="B555" s="324">
        <v>718050</v>
      </c>
      <c r="C555" s="324">
        <v>1025</v>
      </c>
      <c r="D555" s="317">
        <v>4521.33</v>
      </c>
      <c r="E555" s="320" t="str">
        <f t="shared" si="8"/>
        <v>102</v>
      </c>
    </row>
    <row r="556" spans="1:5" hidden="1" x14ac:dyDescent="0.3">
      <c r="A556" s="316" t="s">
        <v>1871</v>
      </c>
      <c r="B556" s="324">
        <v>718050</v>
      </c>
      <c r="C556" s="324">
        <v>1026</v>
      </c>
      <c r="D556" s="317">
        <v>15148.18</v>
      </c>
      <c r="E556" s="320" t="str">
        <f t="shared" si="8"/>
        <v>102</v>
      </c>
    </row>
    <row r="557" spans="1:5" hidden="1" x14ac:dyDescent="0.3">
      <c r="A557" s="316" t="s">
        <v>1871</v>
      </c>
      <c r="B557" s="324">
        <v>718070</v>
      </c>
      <c r="C557" s="324"/>
      <c r="D557" s="317">
        <v>52152.3</v>
      </c>
      <c r="E557" s="320" t="str">
        <f t="shared" si="8"/>
        <v>102</v>
      </c>
    </row>
    <row r="558" spans="1:5" hidden="1" x14ac:dyDescent="0.3">
      <c r="A558" s="316" t="s">
        <v>1871</v>
      </c>
      <c r="B558" s="324">
        <v>718077</v>
      </c>
      <c r="C558" s="324">
        <v>1000</v>
      </c>
      <c r="D558" s="317">
        <v>4364.28</v>
      </c>
      <c r="E558" s="320" t="str">
        <f t="shared" si="8"/>
        <v>102</v>
      </c>
    </row>
    <row r="559" spans="1:5" hidden="1" x14ac:dyDescent="0.3">
      <c r="A559" s="316" t="s">
        <v>1871</v>
      </c>
      <c r="B559" s="324">
        <v>718091</v>
      </c>
      <c r="C559" s="324"/>
      <c r="D559" s="317">
        <v>224956.71</v>
      </c>
      <c r="E559" s="320" t="str">
        <f t="shared" si="8"/>
        <v>102</v>
      </c>
    </row>
    <row r="560" spans="1:5" hidden="1" x14ac:dyDescent="0.3">
      <c r="A560" s="316" t="s">
        <v>2399</v>
      </c>
      <c r="B560" s="324">
        <v>718050</v>
      </c>
      <c r="C560" s="324">
        <v>1020</v>
      </c>
      <c r="D560" s="317">
        <v>410025</v>
      </c>
      <c r="E560" s="320" t="str">
        <f t="shared" si="8"/>
        <v>102</v>
      </c>
    </row>
    <row r="561" spans="1:5" hidden="1" x14ac:dyDescent="0.3">
      <c r="A561" s="316" t="s">
        <v>2399</v>
      </c>
      <c r="B561" s="324">
        <v>718091</v>
      </c>
      <c r="C561" s="324"/>
      <c r="D561" s="317">
        <v>17085.32</v>
      </c>
      <c r="E561" s="320" t="str">
        <f t="shared" si="8"/>
        <v>102</v>
      </c>
    </row>
    <row r="562" spans="1:5" hidden="1" x14ac:dyDescent="0.3">
      <c r="A562" s="316" t="s">
        <v>1878</v>
      </c>
      <c r="B562" s="324">
        <v>718050</v>
      </c>
      <c r="C562" s="324">
        <v>1025</v>
      </c>
      <c r="D562" s="317">
        <v>720</v>
      </c>
      <c r="E562" s="320" t="str">
        <f t="shared" si="8"/>
        <v>102</v>
      </c>
    </row>
    <row r="563" spans="1:5" hidden="1" x14ac:dyDescent="0.3">
      <c r="A563" s="316" t="s">
        <v>1882</v>
      </c>
      <c r="B563" s="324">
        <v>718050</v>
      </c>
      <c r="C563" s="324">
        <v>1025</v>
      </c>
      <c r="D563" s="317">
        <v>1613.75</v>
      </c>
      <c r="E563" s="320" t="str">
        <f t="shared" si="8"/>
        <v>102</v>
      </c>
    </row>
    <row r="564" spans="1:5" hidden="1" x14ac:dyDescent="0.3">
      <c r="A564" s="316" t="s">
        <v>1882</v>
      </c>
      <c r="B564" s="324">
        <v>718070</v>
      </c>
      <c r="C564" s="324"/>
      <c r="D564" s="317">
        <v>2047.13</v>
      </c>
      <c r="E564" s="320" t="str">
        <f t="shared" si="8"/>
        <v>102</v>
      </c>
    </row>
    <row r="565" spans="1:5" hidden="1" x14ac:dyDescent="0.3">
      <c r="A565" s="316" t="s">
        <v>1891</v>
      </c>
      <c r="B565" s="324">
        <v>718050</v>
      </c>
      <c r="C565" s="324"/>
      <c r="D565" s="317">
        <v>33.58</v>
      </c>
      <c r="E565" s="320" t="str">
        <f t="shared" si="8"/>
        <v>102</v>
      </c>
    </row>
    <row r="566" spans="1:5" hidden="1" x14ac:dyDescent="0.3">
      <c r="A566" s="316" t="s">
        <v>1891</v>
      </c>
      <c r="B566" s="324">
        <v>718050</v>
      </c>
      <c r="C566" s="324">
        <v>1012</v>
      </c>
      <c r="D566" s="317">
        <v>1537.69</v>
      </c>
      <c r="E566" s="320" t="str">
        <f t="shared" si="8"/>
        <v>102</v>
      </c>
    </row>
    <row r="567" spans="1:5" hidden="1" x14ac:dyDescent="0.3">
      <c r="A567" s="316" t="s">
        <v>1891</v>
      </c>
      <c r="B567" s="324">
        <v>718050</v>
      </c>
      <c r="C567" s="324">
        <v>1020</v>
      </c>
      <c r="D567" s="317">
        <v>719.82</v>
      </c>
      <c r="E567" s="320" t="str">
        <f t="shared" si="8"/>
        <v>102</v>
      </c>
    </row>
    <row r="568" spans="1:5" hidden="1" x14ac:dyDescent="0.3">
      <c r="A568" s="316" t="s">
        <v>1891</v>
      </c>
      <c r="B568" s="324">
        <v>718050</v>
      </c>
      <c r="C568" s="324">
        <v>1024</v>
      </c>
      <c r="D568" s="317">
        <v>20.65</v>
      </c>
      <c r="E568" s="320" t="str">
        <f t="shared" si="8"/>
        <v>102</v>
      </c>
    </row>
    <row r="569" spans="1:5" hidden="1" x14ac:dyDescent="0.3">
      <c r="A569" s="316" t="s">
        <v>1891</v>
      </c>
      <c r="B569" s="324">
        <v>718050</v>
      </c>
      <c r="C569" s="324">
        <v>1025</v>
      </c>
      <c r="D569" s="317">
        <v>1979</v>
      </c>
      <c r="E569" s="320" t="str">
        <f t="shared" si="8"/>
        <v>102</v>
      </c>
    </row>
    <row r="570" spans="1:5" hidden="1" x14ac:dyDescent="0.3">
      <c r="A570" s="316" t="s">
        <v>1891</v>
      </c>
      <c r="B570" s="324">
        <v>718050</v>
      </c>
      <c r="C570" s="324">
        <v>1026</v>
      </c>
      <c r="D570" s="317">
        <v>5369.87</v>
      </c>
      <c r="E570" s="320" t="str">
        <f t="shared" si="8"/>
        <v>102</v>
      </c>
    </row>
    <row r="571" spans="1:5" hidden="1" x14ac:dyDescent="0.3">
      <c r="A571" s="316" t="s">
        <v>1899</v>
      </c>
      <c r="B571" s="324">
        <v>718050</v>
      </c>
      <c r="C571" s="324"/>
      <c r="D571" s="317">
        <v>15323.89</v>
      </c>
      <c r="E571" s="320" t="str">
        <f t="shared" si="8"/>
        <v>102</v>
      </c>
    </row>
    <row r="572" spans="1:5" hidden="1" x14ac:dyDescent="0.3">
      <c r="A572" s="316" t="s">
        <v>1899</v>
      </c>
      <c r="B572" s="324">
        <v>718050</v>
      </c>
      <c r="C572" s="324">
        <v>1020</v>
      </c>
      <c r="D572" s="317">
        <v>91338.02</v>
      </c>
      <c r="E572" s="320" t="str">
        <f t="shared" si="8"/>
        <v>102</v>
      </c>
    </row>
    <row r="573" spans="1:5" hidden="1" x14ac:dyDescent="0.3">
      <c r="A573" s="316" t="s">
        <v>1899</v>
      </c>
      <c r="B573" s="324">
        <v>718070</v>
      </c>
      <c r="C573" s="324"/>
      <c r="D573" s="317">
        <v>43932</v>
      </c>
      <c r="E573" s="320" t="str">
        <f t="shared" si="8"/>
        <v>102</v>
      </c>
    </row>
    <row r="574" spans="1:5" hidden="1" x14ac:dyDescent="0.3">
      <c r="A574" s="316" t="s">
        <v>1899</v>
      </c>
      <c r="B574" s="324">
        <v>718091</v>
      </c>
      <c r="C574" s="324"/>
      <c r="D574" s="317">
        <v>178094.77</v>
      </c>
      <c r="E574" s="320" t="str">
        <f t="shared" si="8"/>
        <v>102</v>
      </c>
    </row>
    <row r="575" spans="1:5" hidden="1" x14ac:dyDescent="0.3">
      <c r="A575" s="316" t="s">
        <v>1910</v>
      </c>
      <c r="B575" s="324">
        <v>718050</v>
      </c>
      <c r="C575" s="324">
        <v>1020</v>
      </c>
      <c r="D575" s="317">
        <v>141.46</v>
      </c>
      <c r="E575" s="320" t="str">
        <f t="shared" si="8"/>
        <v>102</v>
      </c>
    </row>
    <row r="576" spans="1:5" hidden="1" x14ac:dyDescent="0.3">
      <c r="A576" s="316" t="s">
        <v>1910</v>
      </c>
      <c r="B576" s="324">
        <v>718050</v>
      </c>
      <c r="C576" s="324">
        <v>1025</v>
      </c>
      <c r="D576" s="317">
        <v>2103.75</v>
      </c>
      <c r="E576" s="320" t="str">
        <f t="shared" si="8"/>
        <v>102</v>
      </c>
    </row>
    <row r="577" spans="1:5" hidden="1" x14ac:dyDescent="0.3">
      <c r="A577" s="316" t="s">
        <v>1910</v>
      </c>
      <c r="B577" s="324">
        <v>718091</v>
      </c>
      <c r="C577" s="324"/>
      <c r="D577" s="317">
        <v>7317.31</v>
      </c>
      <c r="E577" s="320" t="str">
        <f t="shared" si="8"/>
        <v>102</v>
      </c>
    </row>
    <row r="578" spans="1:5" hidden="1" x14ac:dyDescent="0.3">
      <c r="A578" s="316" t="s">
        <v>1915</v>
      </c>
      <c r="B578" s="324">
        <v>718050</v>
      </c>
      <c r="C578" s="324"/>
      <c r="D578" s="317">
        <v>3131.8</v>
      </c>
      <c r="E578" s="320" t="str">
        <f t="shared" ref="E578:E641" si="9">RIGHT(A578,3)</f>
        <v>102</v>
      </c>
    </row>
    <row r="579" spans="1:5" hidden="1" x14ac:dyDescent="0.3">
      <c r="A579" s="316" t="s">
        <v>1915</v>
      </c>
      <c r="B579" s="324">
        <v>718050</v>
      </c>
      <c r="C579" s="324">
        <v>1012</v>
      </c>
      <c r="D579" s="317">
        <v>1077.44</v>
      </c>
      <c r="E579" s="320" t="str">
        <f t="shared" si="9"/>
        <v>102</v>
      </c>
    </row>
    <row r="580" spans="1:5" hidden="1" x14ac:dyDescent="0.3">
      <c r="A580" s="316" t="s">
        <v>1915</v>
      </c>
      <c r="B580" s="324">
        <v>718050</v>
      </c>
      <c r="C580" s="324">
        <v>1020</v>
      </c>
      <c r="D580" s="317">
        <v>883075.1</v>
      </c>
      <c r="E580" s="320" t="str">
        <f t="shared" si="9"/>
        <v>102</v>
      </c>
    </row>
    <row r="581" spans="1:5" hidden="1" x14ac:dyDescent="0.3">
      <c r="A581" s="316" t="s">
        <v>1915</v>
      </c>
      <c r="B581" s="324">
        <v>718050</v>
      </c>
      <c r="C581" s="324">
        <v>1025</v>
      </c>
      <c r="D581" s="317">
        <v>1066.3900000000001</v>
      </c>
      <c r="E581" s="320" t="str">
        <f t="shared" si="9"/>
        <v>102</v>
      </c>
    </row>
    <row r="582" spans="1:5" hidden="1" x14ac:dyDescent="0.3">
      <c r="A582" s="316" t="s">
        <v>1915</v>
      </c>
      <c r="B582" s="324">
        <v>718070</v>
      </c>
      <c r="C582" s="324"/>
      <c r="D582" s="317">
        <v>92963.92</v>
      </c>
      <c r="E582" s="320" t="str">
        <f t="shared" si="9"/>
        <v>102</v>
      </c>
    </row>
    <row r="583" spans="1:5" hidden="1" x14ac:dyDescent="0.3">
      <c r="A583" s="316" t="s">
        <v>1915</v>
      </c>
      <c r="B583" s="324">
        <v>718091</v>
      </c>
      <c r="C583" s="324"/>
      <c r="D583" s="317">
        <v>289646.09000000003</v>
      </c>
      <c r="E583" s="320" t="str">
        <f t="shared" si="9"/>
        <v>102</v>
      </c>
    </row>
    <row r="584" spans="1:5" hidden="1" x14ac:dyDescent="0.3">
      <c r="A584" s="316" t="s">
        <v>1919</v>
      </c>
      <c r="B584" s="324">
        <v>718050</v>
      </c>
      <c r="C584" s="324"/>
      <c r="D584" s="317">
        <v>9.65</v>
      </c>
      <c r="E584" s="320" t="str">
        <f t="shared" si="9"/>
        <v>102</v>
      </c>
    </row>
    <row r="585" spans="1:5" hidden="1" x14ac:dyDescent="0.3">
      <c r="A585" s="316" t="s">
        <v>1919</v>
      </c>
      <c r="B585" s="324">
        <v>718050</v>
      </c>
      <c r="C585" s="324">
        <v>1012</v>
      </c>
      <c r="D585" s="317">
        <v>14.34</v>
      </c>
      <c r="E585" s="320" t="str">
        <f t="shared" si="9"/>
        <v>102</v>
      </c>
    </row>
    <row r="586" spans="1:5" hidden="1" x14ac:dyDescent="0.3">
      <c r="A586" s="316" t="s">
        <v>1919</v>
      </c>
      <c r="B586" s="324">
        <v>718050</v>
      </c>
      <c r="C586" s="324">
        <v>1020</v>
      </c>
      <c r="D586" s="317">
        <v>14.66</v>
      </c>
      <c r="E586" s="320" t="str">
        <f t="shared" si="9"/>
        <v>102</v>
      </c>
    </row>
    <row r="587" spans="1:5" hidden="1" x14ac:dyDescent="0.3">
      <c r="A587" s="316" t="s">
        <v>1919</v>
      </c>
      <c r="B587" s="324">
        <v>718050</v>
      </c>
      <c r="C587" s="324">
        <v>1025</v>
      </c>
      <c r="D587" s="317">
        <v>391.13</v>
      </c>
      <c r="E587" s="320" t="str">
        <f t="shared" si="9"/>
        <v>102</v>
      </c>
    </row>
    <row r="588" spans="1:5" hidden="1" x14ac:dyDescent="0.3">
      <c r="A588" s="316" t="s">
        <v>1919</v>
      </c>
      <c r="B588" s="324">
        <v>718050</v>
      </c>
      <c r="C588" s="324">
        <v>1026</v>
      </c>
      <c r="D588" s="317">
        <v>6716.38</v>
      </c>
      <c r="E588" s="320" t="str">
        <f t="shared" si="9"/>
        <v>102</v>
      </c>
    </row>
    <row r="589" spans="1:5" hidden="1" x14ac:dyDescent="0.3">
      <c r="A589" s="316" t="s">
        <v>1919</v>
      </c>
      <c r="B589" s="324">
        <v>718091</v>
      </c>
      <c r="C589" s="324"/>
      <c r="D589" s="317">
        <v>127785.04</v>
      </c>
      <c r="E589" s="320" t="str">
        <f t="shared" si="9"/>
        <v>102</v>
      </c>
    </row>
    <row r="590" spans="1:5" hidden="1" x14ac:dyDescent="0.3">
      <c r="A590" s="316" t="s">
        <v>2403</v>
      </c>
      <c r="B590" s="324">
        <v>718050</v>
      </c>
      <c r="C590" s="324">
        <v>1020</v>
      </c>
      <c r="D590" s="317">
        <v>503451.63</v>
      </c>
      <c r="E590" s="320" t="str">
        <f t="shared" si="9"/>
        <v>102</v>
      </c>
    </row>
    <row r="591" spans="1:5" hidden="1" x14ac:dyDescent="0.3">
      <c r="A591" s="316" t="s">
        <v>1937</v>
      </c>
      <c r="B591" s="324">
        <v>718050</v>
      </c>
      <c r="C591" s="324"/>
      <c r="D591" s="317">
        <v>291.02</v>
      </c>
      <c r="E591" s="320" t="str">
        <f t="shared" si="9"/>
        <v>102</v>
      </c>
    </row>
    <row r="592" spans="1:5" hidden="1" x14ac:dyDescent="0.3">
      <c r="A592" s="316" t="s">
        <v>1937</v>
      </c>
      <c r="B592" s="324">
        <v>718050</v>
      </c>
      <c r="C592" s="324">
        <v>1012</v>
      </c>
      <c r="D592" s="317">
        <v>2395.63</v>
      </c>
      <c r="E592" s="320" t="str">
        <f t="shared" si="9"/>
        <v>102</v>
      </c>
    </row>
    <row r="593" spans="1:5" hidden="1" x14ac:dyDescent="0.3">
      <c r="A593" s="316" t="s">
        <v>1937</v>
      </c>
      <c r="B593" s="324">
        <v>718050</v>
      </c>
      <c r="C593" s="324">
        <v>1020</v>
      </c>
      <c r="D593" s="317">
        <v>43461.66</v>
      </c>
      <c r="E593" s="320" t="str">
        <f t="shared" si="9"/>
        <v>102</v>
      </c>
    </row>
    <row r="594" spans="1:5" hidden="1" x14ac:dyDescent="0.3">
      <c r="A594" s="316" t="s">
        <v>1937</v>
      </c>
      <c r="B594" s="324">
        <v>718050</v>
      </c>
      <c r="C594" s="324">
        <v>1025</v>
      </c>
      <c r="D594" s="317">
        <v>14281.37</v>
      </c>
      <c r="E594" s="320" t="str">
        <f t="shared" si="9"/>
        <v>102</v>
      </c>
    </row>
    <row r="595" spans="1:5" hidden="1" x14ac:dyDescent="0.3">
      <c r="A595" s="316" t="s">
        <v>1937</v>
      </c>
      <c r="B595" s="324">
        <v>718050</v>
      </c>
      <c r="C595" s="324">
        <v>1026</v>
      </c>
      <c r="D595" s="317">
        <v>25143.72</v>
      </c>
      <c r="E595" s="320" t="str">
        <f t="shared" si="9"/>
        <v>102</v>
      </c>
    </row>
    <row r="596" spans="1:5" hidden="1" x14ac:dyDescent="0.3">
      <c r="A596" s="316" t="s">
        <v>1937</v>
      </c>
      <c r="B596" s="324">
        <v>718050</v>
      </c>
      <c r="C596" s="324">
        <v>1027</v>
      </c>
      <c r="D596" s="317">
        <v>113.96</v>
      </c>
      <c r="E596" s="320" t="str">
        <f t="shared" si="9"/>
        <v>102</v>
      </c>
    </row>
    <row r="597" spans="1:5" hidden="1" x14ac:dyDescent="0.3">
      <c r="A597" s="316" t="s">
        <v>1937</v>
      </c>
      <c r="B597" s="324">
        <v>718070</v>
      </c>
      <c r="C597" s="324"/>
      <c r="D597" s="317">
        <v>93626.03</v>
      </c>
      <c r="E597" s="320" t="str">
        <f t="shared" si="9"/>
        <v>102</v>
      </c>
    </row>
    <row r="598" spans="1:5" hidden="1" x14ac:dyDescent="0.3">
      <c r="A598" s="316" t="s">
        <v>1937</v>
      </c>
      <c r="B598" s="324">
        <v>718077</v>
      </c>
      <c r="C598" s="324">
        <v>1000</v>
      </c>
      <c r="D598" s="317">
        <v>28188</v>
      </c>
      <c r="E598" s="320" t="str">
        <f t="shared" si="9"/>
        <v>102</v>
      </c>
    </row>
    <row r="599" spans="1:5" hidden="1" x14ac:dyDescent="0.3">
      <c r="A599" s="316" t="s">
        <v>1937</v>
      </c>
      <c r="B599" s="324">
        <v>718091</v>
      </c>
      <c r="C599" s="324"/>
      <c r="D599" s="317">
        <v>27132.94</v>
      </c>
      <c r="E599" s="320" t="str">
        <f t="shared" si="9"/>
        <v>102</v>
      </c>
    </row>
    <row r="600" spans="1:5" hidden="1" x14ac:dyDescent="0.3">
      <c r="A600" s="316" t="s">
        <v>1939</v>
      </c>
      <c r="B600" s="324">
        <v>718050</v>
      </c>
      <c r="C600" s="324">
        <v>1011</v>
      </c>
      <c r="D600" s="317">
        <v>3784.25</v>
      </c>
      <c r="E600" s="320" t="str">
        <f t="shared" si="9"/>
        <v>102</v>
      </c>
    </row>
    <row r="601" spans="1:5" hidden="1" x14ac:dyDescent="0.3">
      <c r="A601" s="316" t="s">
        <v>1939</v>
      </c>
      <c r="B601" s="324">
        <v>718050</v>
      </c>
      <c r="C601" s="324">
        <v>1020</v>
      </c>
      <c r="D601" s="317">
        <v>10246.82</v>
      </c>
      <c r="E601" s="320" t="str">
        <f t="shared" si="9"/>
        <v>102</v>
      </c>
    </row>
    <row r="602" spans="1:5" hidden="1" x14ac:dyDescent="0.3">
      <c r="A602" s="316" t="s">
        <v>1939</v>
      </c>
      <c r="B602" s="324">
        <v>718050</v>
      </c>
      <c r="C602" s="324">
        <v>1025</v>
      </c>
      <c r="D602" s="317">
        <v>32</v>
      </c>
      <c r="E602" s="320" t="str">
        <f t="shared" si="9"/>
        <v>102</v>
      </c>
    </row>
    <row r="603" spans="1:5" hidden="1" x14ac:dyDescent="0.3">
      <c r="A603" s="316" t="s">
        <v>1939</v>
      </c>
      <c r="B603" s="324">
        <v>718050</v>
      </c>
      <c r="C603" s="324">
        <v>1026</v>
      </c>
      <c r="D603" s="317">
        <v>1370.94</v>
      </c>
      <c r="E603" s="320" t="str">
        <f t="shared" si="9"/>
        <v>102</v>
      </c>
    </row>
    <row r="604" spans="1:5" hidden="1" x14ac:dyDescent="0.3">
      <c r="A604" s="316" t="s">
        <v>1939</v>
      </c>
      <c r="B604" s="324">
        <v>718070</v>
      </c>
      <c r="C604" s="324"/>
      <c r="D604" s="317">
        <v>22537</v>
      </c>
      <c r="E604" s="320" t="str">
        <f t="shared" si="9"/>
        <v>102</v>
      </c>
    </row>
    <row r="605" spans="1:5" hidden="1" x14ac:dyDescent="0.3">
      <c r="A605" s="316" t="s">
        <v>1939</v>
      </c>
      <c r="B605" s="324">
        <v>718091</v>
      </c>
      <c r="C605" s="324"/>
      <c r="D605" s="317">
        <v>5217.87</v>
      </c>
      <c r="E605" s="320" t="str">
        <f t="shared" si="9"/>
        <v>102</v>
      </c>
    </row>
    <row r="606" spans="1:5" hidden="1" x14ac:dyDescent="0.3">
      <c r="A606" s="316" t="s">
        <v>2410</v>
      </c>
      <c r="B606" s="324">
        <v>718091</v>
      </c>
      <c r="C606" s="324"/>
      <c r="D606" s="317">
        <v>43162.98</v>
      </c>
      <c r="E606" s="320" t="str">
        <f t="shared" si="9"/>
        <v>102</v>
      </c>
    </row>
    <row r="607" spans="1:5" hidden="1" x14ac:dyDescent="0.3">
      <c r="A607" s="316" t="s">
        <v>2005</v>
      </c>
      <c r="B607" s="324">
        <v>718050</v>
      </c>
      <c r="C607" s="324">
        <v>1012</v>
      </c>
      <c r="D607" s="317">
        <v>564.53</v>
      </c>
      <c r="E607" s="320" t="str">
        <f t="shared" si="9"/>
        <v>102</v>
      </c>
    </row>
    <row r="608" spans="1:5" hidden="1" x14ac:dyDescent="0.3">
      <c r="A608" s="316" t="s">
        <v>2116</v>
      </c>
      <c r="B608" s="324">
        <v>718050</v>
      </c>
      <c r="C608" s="324"/>
      <c r="D608" s="317">
        <v>152451.13</v>
      </c>
      <c r="E608" s="320" t="str">
        <f t="shared" si="9"/>
        <v>102</v>
      </c>
    </row>
    <row r="609" spans="1:5" hidden="1" x14ac:dyDescent="0.3">
      <c r="A609" s="316" t="s">
        <v>2116</v>
      </c>
      <c r="B609" s="324">
        <v>718050</v>
      </c>
      <c r="C609" s="324">
        <v>1020</v>
      </c>
      <c r="D609" s="317">
        <v>69688.91</v>
      </c>
      <c r="E609" s="320" t="str">
        <f t="shared" si="9"/>
        <v>102</v>
      </c>
    </row>
    <row r="610" spans="1:5" hidden="1" x14ac:dyDescent="0.3">
      <c r="A610" s="316" t="s">
        <v>2438</v>
      </c>
      <c r="B610" s="324">
        <v>718050</v>
      </c>
      <c r="C610" s="324"/>
      <c r="D610" s="317">
        <v>-0.01</v>
      </c>
      <c r="E610" s="320" t="str">
        <f t="shared" si="9"/>
        <v>102</v>
      </c>
    </row>
    <row r="611" spans="1:5" hidden="1" x14ac:dyDescent="0.3">
      <c r="A611" s="316" t="s">
        <v>2438</v>
      </c>
      <c r="B611" s="324">
        <v>718050</v>
      </c>
      <c r="C611" s="324">
        <v>1020</v>
      </c>
      <c r="D611" s="317">
        <v>1000</v>
      </c>
      <c r="E611" s="320" t="str">
        <f t="shared" si="9"/>
        <v>102</v>
      </c>
    </row>
    <row r="612" spans="1:5" hidden="1" x14ac:dyDescent="0.3">
      <c r="A612" s="316" t="s">
        <v>2138</v>
      </c>
      <c r="B612" s="324">
        <v>718050</v>
      </c>
      <c r="C612" s="324"/>
      <c r="D612" s="317">
        <v>140328.17000000001</v>
      </c>
      <c r="E612" s="320" t="str">
        <f t="shared" si="9"/>
        <v>102</v>
      </c>
    </row>
    <row r="613" spans="1:5" hidden="1" x14ac:dyDescent="0.3">
      <c r="A613" s="316" t="s">
        <v>2138</v>
      </c>
      <c r="B613" s="324">
        <v>718050</v>
      </c>
      <c r="C613" s="324">
        <v>1012</v>
      </c>
      <c r="D613" s="317">
        <v>8972.65</v>
      </c>
      <c r="E613" s="320" t="str">
        <f t="shared" si="9"/>
        <v>102</v>
      </c>
    </row>
    <row r="614" spans="1:5" hidden="1" x14ac:dyDescent="0.3">
      <c r="A614" s="316" t="s">
        <v>2138</v>
      </c>
      <c r="B614" s="324">
        <v>718050</v>
      </c>
      <c r="C614" s="324">
        <v>1013</v>
      </c>
      <c r="D614" s="317">
        <v>22453.73</v>
      </c>
      <c r="E614" s="320" t="str">
        <f t="shared" si="9"/>
        <v>102</v>
      </c>
    </row>
    <row r="615" spans="1:5" hidden="1" x14ac:dyDescent="0.3">
      <c r="A615" s="316" t="s">
        <v>2138</v>
      </c>
      <c r="B615" s="324">
        <v>718050</v>
      </c>
      <c r="C615" s="324">
        <v>1014</v>
      </c>
      <c r="D615" s="317">
        <v>5074.71</v>
      </c>
      <c r="E615" s="320" t="str">
        <f t="shared" si="9"/>
        <v>102</v>
      </c>
    </row>
    <row r="616" spans="1:5" hidden="1" x14ac:dyDescent="0.3">
      <c r="A616" s="316" t="s">
        <v>2138</v>
      </c>
      <c r="B616" s="324">
        <v>718050</v>
      </c>
      <c r="C616" s="324">
        <v>1017</v>
      </c>
      <c r="D616" s="317">
        <v>275</v>
      </c>
      <c r="E616" s="320" t="str">
        <f t="shared" si="9"/>
        <v>102</v>
      </c>
    </row>
    <row r="617" spans="1:5" hidden="1" x14ac:dyDescent="0.3">
      <c r="A617" s="316" t="s">
        <v>2138</v>
      </c>
      <c r="B617" s="324">
        <v>718050</v>
      </c>
      <c r="C617" s="324">
        <v>1020</v>
      </c>
      <c r="D617" s="317">
        <v>70553.899999999994</v>
      </c>
      <c r="E617" s="320" t="str">
        <f t="shared" si="9"/>
        <v>102</v>
      </c>
    </row>
    <row r="618" spans="1:5" hidden="1" x14ac:dyDescent="0.3">
      <c r="A618" s="316" t="s">
        <v>2138</v>
      </c>
      <c r="B618" s="324">
        <v>718050</v>
      </c>
      <c r="C618" s="324">
        <v>1027</v>
      </c>
      <c r="D618" s="317">
        <v>146933.91</v>
      </c>
      <c r="E618" s="320" t="str">
        <f t="shared" si="9"/>
        <v>102</v>
      </c>
    </row>
    <row r="619" spans="1:5" hidden="1" x14ac:dyDescent="0.3">
      <c r="A619" s="316" t="s">
        <v>2138</v>
      </c>
      <c r="B619" s="324">
        <v>718050</v>
      </c>
      <c r="C619" s="324">
        <v>1028</v>
      </c>
      <c r="D619" s="317">
        <v>871.27</v>
      </c>
      <c r="E619" s="320" t="str">
        <f t="shared" si="9"/>
        <v>102</v>
      </c>
    </row>
    <row r="620" spans="1:5" hidden="1" x14ac:dyDescent="0.3">
      <c r="A620" s="316" t="s">
        <v>2138</v>
      </c>
      <c r="B620" s="324">
        <v>718050</v>
      </c>
      <c r="C620" s="324">
        <v>5101</v>
      </c>
      <c r="D620" s="317">
        <v>28284.32</v>
      </c>
      <c r="E620" s="320" t="str">
        <f t="shared" si="9"/>
        <v>102</v>
      </c>
    </row>
    <row r="621" spans="1:5" hidden="1" x14ac:dyDescent="0.3">
      <c r="A621" s="316" t="s">
        <v>2138</v>
      </c>
      <c r="B621" s="324">
        <v>718071</v>
      </c>
      <c r="C621" s="324"/>
      <c r="D621" s="317">
        <v>219476.23</v>
      </c>
      <c r="E621" s="320" t="str">
        <f t="shared" si="9"/>
        <v>102</v>
      </c>
    </row>
    <row r="622" spans="1:5" hidden="1" x14ac:dyDescent="0.3">
      <c r="A622" s="316" t="s">
        <v>2441</v>
      </c>
      <c r="B622" s="324">
        <v>718050</v>
      </c>
      <c r="C622" s="324"/>
      <c r="D622" s="317">
        <v>275</v>
      </c>
      <c r="E622" s="320" t="str">
        <f t="shared" si="9"/>
        <v>102</v>
      </c>
    </row>
    <row r="623" spans="1:5" hidden="1" x14ac:dyDescent="0.3">
      <c r="A623" s="316" t="s">
        <v>2441</v>
      </c>
      <c r="B623" s="324">
        <v>718070</v>
      </c>
      <c r="C623" s="324"/>
      <c r="D623" s="317">
        <v>2435846.54</v>
      </c>
      <c r="E623" s="320" t="str">
        <f t="shared" si="9"/>
        <v>102</v>
      </c>
    </row>
    <row r="624" spans="1:5" hidden="1" x14ac:dyDescent="0.3">
      <c r="A624" s="316" t="s">
        <v>2156</v>
      </c>
      <c r="B624" s="324">
        <v>718050</v>
      </c>
      <c r="C624" s="324"/>
      <c r="D624" s="317">
        <v>2637.85</v>
      </c>
      <c r="E624" s="320" t="str">
        <f t="shared" si="9"/>
        <v>102</v>
      </c>
    </row>
    <row r="625" spans="1:5" hidden="1" x14ac:dyDescent="0.3">
      <c r="A625" s="316" t="s">
        <v>2156</v>
      </c>
      <c r="B625" s="324">
        <v>718050</v>
      </c>
      <c r="C625" s="324">
        <v>1011</v>
      </c>
      <c r="D625" s="317">
        <v>18581.05</v>
      </c>
      <c r="E625" s="320" t="str">
        <f t="shared" si="9"/>
        <v>102</v>
      </c>
    </row>
    <row r="626" spans="1:5" hidden="1" x14ac:dyDescent="0.3">
      <c r="A626" s="316" t="s">
        <v>2156</v>
      </c>
      <c r="B626" s="324">
        <v>718050</v>
      </c>
      <c r="C626" s="324">
        <v>1012</v>
      </c>
      <c r="D626" s="317">
        <v>35.590000000000003</v>
      </c>
      <c r="E626" s="320" t="str">
        <f t="shared" si="9"/>
        <v>102</v>
      </c>
    </row>
    <row r="627" spans="1:5" hidden="1" x14ac:dyDescent="0.3">
      <c r="A627" s="316" t="s">
        <v>2156</v>
      </c>
      <c r="B627" s="324">
        <v>718050</v>
      </c>
      <c r="C627" s="324">
        <v>1025</v>
      </c>
      <c r="D627" s="317">
        <v>64</v>
      </c>
      <c r="E627" s="320" t="str">
        <f t="shared" si="9"/>
        <v>102</v>
      </c>
    </row>
    <row r="628" spans="1:5" hidden="1" x14ac:dyDescent="0.3">
      <c r="A628" s="316" t="s">
        <v>2156</v>
      </c>
      <c r="B628" s="324">
        <v>718050</v>
      </c>
      <c r="C628" s="324">
        <v>1026</v>
      </c>
      <c r="D628" s="317">
        <v>5683.54</v>
      </c>
      <c r="E628" s="320" t="str">
        <f t="shared" si="9"/>
        <v>102</v>
      </c>
    </row>
    <row r="629" spans="1:5" hidden="1" x14ac:dyDescent="0.3">
      <c r="A629" s="316" t="s">
        <v>2156</v>
      </c>
      <c r="B629" s="324">
        <v>718050</v>
      </c>
      <c r="C629" s="324">
        <v>1030</v>
      </c>
      <c r="D629" s="317">
        <v>357519</v>
      </c>
      <c r="E629" s="320" t="str">
        <f t="shared" si="9"/>
        <v>102</v>
      </c>
    </row>
    <row r="630" spans="1:5" hidden="1" x14ac:dyDescent="0.3">
      <c r="A630" s="316" t="s">
        <v>2156</v>
      </c>
      <c r="B630" s="324">
        <v>718091</v>
      </c>
      <c r="C630" s="324"/>
      <c r="D630" s="317">
        <v>217589.94</v>
      </c>
      <c r="E630" s="320" t="str">
        <f t="shared" si="9"/>
        <v>102</v>
      </c>
    </row>
    <row r="631" spans="1:5" hidden="1" x14ac:dyDescent="0.3">
      <c r="A631" s="316" t="s">
        <v>2166</v>
      </c>
      <c r="B631" s="324">
        <v>718050</v>
      </c>
      <c r="C631" s="324"/>
      <c r="D631" s="317">
        <v>0</v>
      </c>
      <c r="E631" s="320" t="str">
        <f t="shared" si="9"/>
        <v>102</v>
      </c>
    </row>
    <row r="632" spans="1:5" hidden="1" x14ac:dyDescent="0.3">
      <c r="A632" s="316" t="s">
        <v>2166</v>
      </c>
      <c r="B632" s="324">
        <v>718050</v>
      </c>
      <c r="C632" s="324">
        <v>1012</v>
      </c>
      <c r="D632" s="317">
        <v>183.29</v>
      </c>
      <c r="E632" s="320" t="str">
        <f t="shared" si="9"/>
        <v>102</v>
      </c>
    </row>
    <row r="633" spans="1:5" hidden="1" x14ac:dyDescent="0.3">
      <c r="A633" s="316" t="s">
        <v>2179</v>
      </c>
      <c r="B633" s="324">
        <v>718050</v>
      </c>
      <c r="C633" s="324"/>
      <c r="D633" s="317">
        <v>223.98</v>
      </c>
      <c r="E633" s="320" t="str">
        <f t="shared" si="9"/>
        <v>102</v>
      </c>
    </row>
    <row r="634" spans="1:5" hidden="1" x14ac:dyDescent="0.3">
      <c r="A634" s="316" t="s">
        <v>2181</v>
      </c>
      <c r="B634" s="324">
        <v>718050</v>
      </c>
      <c r="C634" s="324"/>
      <c r="D634" s="317">
        <v>137.63</v>
      </c>
      <c r="E634" s="320" t="str">
        <f t="shared" si="9"/>
        <v>102</v>
      </c>
    </row>
    <row r="635" spans="1:5" hidden="1" x14ac:dyDescent="0.3">
      <c r="A635" s="316" t="s">
        <v>2181</v>
      </c>
      <c r="B635" s="324">
        <v>718050</v>
      </c>
      <c r="C635" s="324">
        <v>1012</v>
      </c>
      <c r="D635" s="317">
        <v>36.67</v>
      </c>
      <c r="E635" s="320" t="str">
        <f t="shared" si="9"/>
        <v>102</v>
      </c>
    </row>
    <row r="636" spans="1:5" hidden="1" x14ac:dyDescent="0.3">
      <c r="A636" s="316" t="s">
        <v>2181</v>
      </c>
      <c r="B636" s="324">
        <v>718050</v>
      </c>
      <c r="C636" s="324">
        <v>1020</v>
      </c>
      <c r="D636" s="317">
        <v>275.25</v>
      </c>
      <c r="E636" s="320" t="str">
        <f t="shared" si="9"/>
        <v>102</v>
      </c>
    </row>
    <row r="637" spans="1:5" hidden="1" x14ac:dyDescent="0.3">
      <c r="A637" s="316" t="s">
        <v>2181</v>
      </c>
      <c r="B637" s="324">
        <v>718050</v>
      </c>
      <c r="C637" s="324">
        <v>1025</v>
      </c>
      <c r="D637" s="317">
        <v>649.02</v>
      </c>
      <c r="E637" s="320" t="str">
        <f t="shared" si="9"/>
        <v>102</v>
      </c>
    </row>
    <row r="638" spans="1:5" hidden="1" x14ac:dyDescent="0.3">
      <c r="A638" s="316" t="s">
        <v>2181</v>
      </c>
      <c r="B638" s="324">
        <v>718060</v>
      </c>
      <c r="C638" s="324"/>
      <c r="D638" s="317">
        <v>1546896</v>
      </c>
      <c r="E638" s="320" t="str">
        <f t="shared" si="9"/>
        <v>102</v>
      </c>
    </row>
    <row r="639" spans="1:5" hidden="1" x14ac:dyDescent="0.3">
      <c r="A639" s="316" t="s">
        <v>2186</v>
      </c>
      <c r="B639" s="324">
        <v>718050</v>
      </c>
      <c r="C639" s="324">
        <v>1025</v>
      </c>
      <c r="D639" s="317">
        <v>51.88</v>
      </c>
      <c r="E639" s="320" t="str">
        <f t="shared" si="9"/>
        <v>102</v>
      </c>
    </row>
    <row r="640" spans="1:5" hidden="1" x14ac:dyDescent="0.3">
      <c r="A640" s="316" t="s">
        <v>2186</v>
      </c>
      <c r="B640" s="324">
        <v>718060</v>
      </c>
      <c r="C640" s="324"/>
      <c r="D640" s="317">
        <v>1326264</v>
      </c>
      <c r="E640" s="320" t="str">
        <f t="shared" si="9"/>
        <v>102</v>
      </c>
    </row>
    <row r="641" spans="1:5" hidden="1" x14ac:dyDescent="0.3">
      <c r="A641" s="316" t="s">
        <v>2237</v>
      </c>
      <c r="B641" s="324">
        <v>718050</v>
      </c>
      <c r="C641" s="324"/>
      <c r="D641" s="317">
        <v>130603.15</v>
      </c>
      <c r="E641" s="320" t="str">
        <f t="shared" si="9"/>
        <v>102</v>
      </c>
    </row>
    <row r="642" spans="1:5" hidden="1" x14ac:dyDescent="0.3">
      <c r="A642" s="316" t="s">
        <v>2237</v>
      </c>
      <c r="B642" s="324">
        <v>718050</v>
      </c>
      <c r="C642" s="324">
        <v>1012</v>
      </c>
      <c r="D642" s="317">
        <v>10.220000000000001</v>
      </c>
      <c r="E642" s="320" t="str">
        <f t="shared" ref="E642:E705" si="10">RIGHT(A642,3)</f>
        <v>102</v>
      </c>
    </row>
    <row r="643" spans="1:5" hidden="1" x14ac:dyDescent="0.3">
      <c r="A643" s="316" t="s">
        <v>2237</v>
      </c>
      <c r="B643" s="324">
        <v>718050</v>
      </c>
      <c r="C643" s="324">
        <v>1020</v>
      </c>
      <c r="D643" s="317">
        <v>193310.05</v>
      </c>
      <c r="E643" s="320" t="str">
        <f t="shared" si="10"/>
        <v>102</v>
      </c>
    </row>
    <row r="644" spans="1:5" hidden="1" x14ac:dyDescent="0.3">
      <c r="A644" s="316" t="s">
        <v>2237</v>
      </c>
      <c r="B644" s="324">
        <v>718091</v>
      </c>
      <c r="C644" s="324"/>
      <c r="D644" s="317">
        <v>-270000</v>
      </c>
      <c r="E644" s="320" t="str">
        <f t="shared" si="10"/>
        <v>102</v>
      </c>
    </row>
    <row r="645" spans="1:5" hidden="1" x14ac:dyDescent="0.3">
      <c r="A645" s="316" t="s">
        <v>2455</v>
      </c>
      <c r="B645" s="324">
        <v>718060</v>
      </c>
      <c r="C645" s="324"/>
      <c r="D645" s="317">
        <v>17474.75</v>
      </c>
      <c r="E645" s="320" t="str">
        <f t="shared" si="10"/>
        <v>102</v>
      </c>
    </row>
    <row r="646" spans="1:5" hidden="1" x14ac:dyDescent="0.3">
      <c r="A646" s="316" t="s">
        <v>2455</v>
      </c>
      <c r="B646" s="324">
        <v>718091</v>
      </c>
      <c r="C646" s="324"/>
      <c r="D646" s="317">
        <v>-10772.05</v>
      </c>
      <c r="E646" s="320" t="str">
        <f t="shared" si="10"/>
        <v>102</v>
      </c>
    </row>
    <row r="647" spans="1:5" hidden="1" x14ac:dyDescent="0.3">
      <c r="A647" s="316" t="s">
        <v>2285</v>
      </c>
      <c r="B647" s="324">
        <v>718050</v>
      </c>
      <c r="C647" s="324">
        <v>1020</v>
      </c>
      <c r="D647" s="317">
        <v>138185.92000000001</v>
      </c>
      <c r="E647" s="320" t="str">
        <f t="shared" si="10"/>
        <v>102</v>
      </c>
    </row>
    <row r="648" spans="1:5" hidden="1" x14ac:dyDescent="0.3">
      <c r="A648" s="316" t="s">
        <v>2285</v>
      </c>
      <c r="B648" s="324">
        <v>718050</v>
      </c>
      <c r="C648" s="324">
        <v>1025</v>
      </c>
      <c r="D648" s="317">
        <v>636.25</v>
      </c>
      <c r="E648" s="320" t="str">
        <f t="shared" si="10"/>
        <v>102</v>
      </c>
    </row>
    <row r="649" spans="1:5" hidden="1" x14ac:dyDescent="0.3">
      <c r="A649" s="316" t="s">
        <v>2285</v>
      </c>
      <c r="B649" s="324">
        <v>718050</v>
      </c>
      <c r="C649" s="324">
        <v>1032</v>
      </c>
      <c r="D649" s="317">
        <v>47840</v>
      </c>
      <c r="E649" s="320" t="str">
        <f t="shared" si="10"/>
        <v>102</v>
      </c>
    </row>
    <row r="650" spans="1:5" hidden="1" x14ac:dyDescent="0.3">
      <c r="A650" s="316" t="s">
        <v>2285</v>
      </c>
      <c r="B650" s="324">
        <v>718061</v>
      </c>
      <c r="C650" s="324"/>
      <c r="D650" s="317">
        <v>230592</v>
      </c>
      <c r="E650" s="320" t="str">
        <f t="shared" si="10"/>
        <v>102</v>
      </c>
    </row>
    <row r="651" spans="1:5" hidden="1" x14ac:dyDescent="0.3">
      <c r="A651" s="316" t="s">
        <v>2285</v>
      </c>
      <c r="B651" s="324">
        <v>718065</v>
      </c>
      <c r="C651" s="324"/>
      <c r="D651" s="317">
        <v>304284.96000000002</v>
      </c>
      <c r="E651" s="320" t="str">
        <f t="shared" si="10"/>
        <v>102</v>
      </c>
    </row>
    <row r="652" spans="1:5" hidden="1" x14ac:dyDescent="0.3">
      <c r="A652" s="316" t="s">
        <v>2285</v>
      </c>
      <c r="B652" s="324">
        <v>718066</v>
      </c>
      <c r="C652" s="324"/>
      <c r="D652" s="317">
        <v>5124</v>
      </c>
      <c r="E652" s="320" t="str">
        <f t="shared" si="10"/>
        <v>102</v>
      </c>
    </row>
    <row r="653" spans="1:5" hidden="1" x14ac:dyDescent="0.3">
      <c r="A653" s="316" t="s">
        <v>2285</v>
      </c>
      <c r="B653" s="324">
        <v>718070</v>
      </c>
      <c r="C653" s="324"/>
      <c r="D653" s="317">
        <v>-1585308.11</v>
      </c>
      <c r="E653" s="320" t="str">
        <f t="shared" si="10"/>
        <v>102</v>
      </c>
    </row>
    <row r="654" spans="1:5" hidden="1" x14ac:dyDescent="0.3">
      <c r="A654" s="316" t="s">
        <v>2285</v>
      </c>
      <c r="B654" s="324">
        <v>718075</v>
      </c>
      <c r="C654" s="324"/>
      <c r="D654" s="317">
        <v>10570668</v>
      </c>
      <c r="E654" s="320" t="str">
        <f t="shared" si="10"/>
        <v>102</v>
      </c>
    </row>
    <row r="655" spans="1:5" hidden="1" x14ac:dyDescent="0.3">
      <c r="A655" s="316" t="s">
        <v>2464</v>
      </c>
      <c r="B655" s="324">
        <v>718091</v>
      </c>
      <c r="C655" s="324"/>
      <c r="D655" s="317">
        <v>25175027.989999998</v>
      </c>
      <c r="E655" s="320" t="str">
        <f t="shared" si="10"/>
        <v>102</v>
      </c>
    </row>
    <row r="656" spans="1:5" hidden="1" x14ac:dyDescent="0.3">
      <c r="A656" s="316" t="s">
        <v>2324</v>
      </c>
      <c r="B656" s="324">
        <v>718050</v>
      </c>
      <c r="C656" s="324"/>
      <c r="D656" s="317">
        <v>852.56</v>
      </c>
      <c r="E656" s="320" t="str">
        <f t="shared" si="10"/>
        <v>102</v>
      </c>
    </row>
    <row r="657" spans="1:8" hidden="1" x14ac:dyDescent="0.3">
      <c r="A657" s="316" t="s">
        <v>2337</v>
      </c>
      <c r="B657" s="324">
        <v>718050</v>
      </c>
      <c r="C657" s="324">
        <v>1012</v>
      </c>
      <c r="D657" s="317">
        <v>109.36</v>
      </c>
      <c r="E657" s="320" t="str">
        <f t="shared" si="10"/>
        <v>102</v>
      </c>
    </row>
    <row r="658" spans="1:8" hidden="1" x14ac:dyDescent="0.3">
      <c r="A658" s="316" t="s">
        <v>2337</v>
      </c>
      <c r="B658" s="324">
        <v>718050</v>
      </c>
      <c r="C658" s="324">
        <v>1020</v>
      </c>
      <c r="D658" s="317">
        <v>44036.959999999999</v>
      </c>
      <c r="E658" s="320" t="str">
        <f t="shared" si="10"/>
        <v>102</v>
      </c>
    </row>
    <row r="659" spans="1:8" hidden="1" x14ac:dyDescent="0.3">
      <c r="A659" s="316" t="s">
        <v>2337</v>
      </c>
      <c r="B659" s="324">
        <v>718091</v>
      </c>
      <c r="C659" s="324"/>
      <c r="D659" s="317">
        <v>21951.919999999998</v>
      </c>
      <c r="E659" s="320" t="str">
        <f t="shared" si="10"/>
        <v>102</v>
      </c>
    </row>
    <row r="660" spans="1:8" hidden="1" x14ac:dyDescent="0.3">
      <c r="A660" s="316" t="s">
        <v>2477</v>
      </c>
      <c r="B660" s="324">
        <v>718050</v>
      </c>
      <c r="C660" s="324">
        <v>1012</v>
      </c>
      <c r="D660" s="317">
        <v>15.44</v>
      </c>
      <c r="E660" s="320" t="str">
        <f t="shared" si="10"/>
        <v>102</v>
      </c>
    </row>
    <row r="661" spans="1:8" hidden="1" x14ac:dyDescent="0.3">
      <c r="A661" s="316" t="s">
        <v>2338</v>
      </c>
      <c r="B661" s="324">
        <v>718050</v>
      </c>
      <c r="C661" s="324">
        <v>1020</v>
      </c>
      <c r="D661" s="317">
        <v>50</v>
      </c>
      <c r="E661" s="320" t="str">
        <f t="shared" si="10"/>
        <v>102</v>
      </c>
    </row>
    <row r="662" spans="1:8" x14ac:dyDescent="0.3">
      <c r="A662" s="316" t="s">
        <v>1631</v>
      </c>
      <c r="B662" s="324">
        <v>718050</v>
      </c>
      <c r="C662" s="324"/>
      <c r="D662" s="317">
        <v>4372.18</v>
      </c>
      <c r="E662" s="320" t="str">
        <f t="shared" si="10"/>
        <v>103</v>
      </c>
      <c r="F662" s="303" t="str">
        <f>VLOOKUP(G662,Lookup!A:B,2,0)</f>
        <v>6070  Acute Care</v>
      </c>
      <c r="G662" s="318">
        <f>A662*1</f>
        <v>3000103</v>
      </c>
      <c r="H662" s="318">
        <f t="shared" ref="H662" si="11">LEFT(F662,4)*1</f>
        <v>6070</v>
      </c>
    </row>
    <row r="663" spans="1:8" x14ac:dyDescent="0.3">
      <c r="A663" s="316" t="s">
        <v>1631</v>
      </c>
      <c r="B663" s="324">
        <v>718050</v>
      </c>
      <c r="C663" s="324">
        <v>1020</v>
      </c>
      <c r="D663" s="317">
        <v>315.75</v>
      </c>
      <c r="E663" s="320" t="str">
        <f t="shared" si="10"/>
        <v>103</v>
      </c>
      <c r="F663" s="303" t="str">
        <f>VLOOKUP(G663,Lookup!A:B,2,0)</f>
        <v>6070  Acute Care</v>
      </c>
      <c r="G663" s="318">
        <f t="shared" ref="G663:G726" si="12">A663*1</f>
        <v>3000103</v>
      </c>
      <c r="H663" s="318">
        <f t="shared" ref="H663:H726" si="13">LEFT(F663,4)*1</f>
        <v>6070</v>
      </c>
    </row>
    <row r="664" spans="1:8" x14ac:dyDescent="0.3">
      <c r="A664" s="316" t="s">
        <v>1631</v>
      </c>
      <c r="B664" s="324">
        <v>718050</v>
      </c>
      <c r="C664" s="324">
        <v>1025</v>
      </c>
      <c r="D664" s="317">
        <v>2780.56</v>
      </c>
      <c r="E664" s="320" t="str">
        <f t="shared" si="10"/>
        <v>103</v>
      </c>
      <c r="F664" s="303" t="str">
        <f>VLOOKUP(G664,Lookup!A:B,2,0)</f>
        <v>6070  Acute Care</v>
      </c>
      <c r="G664" s="318">
        <f t="shared" si="12"/>
        <v>3000103</v>
      </c>
      <c r="H664" s="318">
        <f t="shared" si="13"/>
        <v>6070</v>
      </c>
    </row>
    <row r="665" spans="1:8" x14ac:dyDescent="0.3">
      <c r="A665" s="316" t="s">
        <v>1631</v>
      </c>
      <c r="B665" s="324">
        <v>718050</v>
      </c>
      <c r="C665" s="324">
        <v>1026</v>
      </c>
      <c r="D665" s="317">
        <v>71299.3</v>
      </c>
      <c r="E665" s="320" t="str">
        <f t="shared" si="10"/>
        <v>103</v>
      </c>
      <c r="F665" s="303" t="str">
        <f>VLOOKUP(G665,Lookup!A:B,2,0)</f>
        <v>6070  Acute Care</v>
      </c>
      <c r="G665" s="318">
        <f t="shared" si="12"/>
        <v>3000103</v>
      </c>
      <c r="H665" s="318">
        <f t="shared" si="13"/>
        <v>6070</v>
      </c>
    </row>
    <row r="666" spans="1:8" x14ac:dyDescent="0.3">
      <c r="A666" s="316" t="s">
        <v>1656</v>
      </c>
      <c r="B666" s="324">
        <v>718050</v>
      </c>
      <c r="C666" s="324"/>
      <c r="D666" s="317">
        <v>4108.17</v>
      </c>
      <c r="E666" s="320" t="str">
        <f t="shared" si="10"/>
        <v>103</v>
      </c>
      <c r="F666" s="303" t="str">
        <f>VLOOKUP(G666,Lookup!A:B,2,0)</f>
        <v>7020  Surgery</v>
      </c>
      <c r="G666" s="318">
        <f t="shared" si="12"/>
        <v>3136103</v>
      </c>
      <c r="H666" s="318">
        <f t="shared" si="13"/>
        <v>7020</v>
      </c>
    </row>
    <row r="667" spans="1:8" x14ac:dyDescent="0.3">
      <c r="A667" s="316" t="s">
        <v>1656</v>
      </c>
      <c r="B667" s="324">
        <v>718050</v>
      </c>
      <c r="C667" s="324">
        <v>1020</v>
      </c>
      <c r="D667" s="317">
        <v>404.5</v>
      </c>
      <c r="E667" s="320" t="str">
        <f t="shared" si="10"/>
        <v>103</v>
      </c>
      <c r="F667" s="303" t="str">
        <f>VLOOKUP(G667,Lookup!A:B,2,0)</f>
        <v>7020  Surgery</v>
      </c>
      <c r="G667" s="318">
        <f t="shared" si="12"/>
        <v>3136103</v>
      </c>
      <c r="H667" s="318">
        <f t="shared" si="13"/>
        <v>7020</v>
      </c>
    </row>
    <row r="668" spans="1:8" x14ac:dyDescent="0.3">
      <c r="A668" s="316" t="s">
        <v>1656</v>
      </c>
      <c r="B668" s="324">
        <v>718050</v>
      </c>
      <c r="C668" s="324">
        <v>1025</v>
      </c>
      <c r="D668" s="317">
        <v>405.67</v>
      </c>
      <c r="E668" s="320" t="str">
        <f t="shared" si="10"/>
        <v>103</v>
      </c>
      <c r="F668" s="303" t="str">
        <f>VLOOKUP(G668,Lookup!A:B,2,0)</f>
        <v>7020  Surgery</v>
      </c>
      <c r="G668" s="318">
        <f t="shared" si="12"/>
        <v>3136103</v>
      </c>
      <c r="H668" s="318">
        <f t="shared" si="13"/>
        <v>7020</v>
      </c>
    </row>
    <row r="669" spans="1:8" x14ac:dyDescent="0.3">
      <c r="A669" s="316" t="s">
        <v>1656</v>
      </c>
      <c r="B669" s="324">
        <v>718050</v>
      </c>
      <c r="C669" s="324">
        <v>1026</v>
      </c>
      <c r="D669" s="317">
        <v>72459.179999999993</v>
      </c>
      <c r="E669" s="320" t="str">
        <f t="shared" si="10"/>
        <v>103</v>
      </c>
      <c r="F669" s="303" t="str">
        <f>VLOOKUP(G669,Lookup!A:B,2,0)</f>
        <v>7020  Surgery</v>
      </c>
      <c r="G669" s="318">
        <f t="shared" si="12"/>
        <v>3136103</v>
      </c>
      <c r="H669" s="318">
        <f t="shared" si="13"/>
        <v>7020</v>
      </c>
    </row>
    <row r="670" spans="1:8" x14ac:dyDescent="0.3">
      <c r="A670" s="316" t="s">
        <v>1667</v>
      </c>
      <c r="B670" s="324">
        <v>718050</v>
      </c>
      <c r="C670" s="324"/>
      <c r="D670" s="317">
        <v>148.37</v>
      </c>
      <c r="E670" s="320" t="str">
        <f t="shared" si="10"/>
        <v>103</v>
      </c>
      <c r="F670" s="303" t="str">
        <f>VLOOKUP(G670,Lookup!A:B,2,0)</f>
        <v>7060 IVT</v>
      </c>
      <c r="G670" s="318">
        <f t="shared" si="12"/>
        <v>3240103</v>
      </c>
      <c r="H670" s="318">
        <f t="shared" si="13"/>
        <v>7060</v>
      </c>
    </row>
    <row r="671" spans="1:8" x14ac:dyDescent="0.3">
      <c r="A671" s="316" t="s">
        <v>1673</v>
      </c>
      <c r="B671" s="324">
        <v>718050</v>
      </c>
      <c r="C671" s="324"/>
      <c r="D671" s="317">
        <v>326.39999999999998</v>
      </c>
      <c r="E671" s="320" t="str">
        <f t="shared" si="10"/>
        <v>103</v>
      </c>
      <c r="F671" s="303" t="str">
        <f>VLOOKUP(G671,Lookup!A:B,2,0)</f>
        <v>8720  Nursing Admin</v>
      </c>
      <c r="G671" s="318">
        <f t="shared" si="12"/>
        <v>3270103</v>
      </c>
      <c r="H671" s="318">
        <f t="shared" si="13"/>
        <v>8720</v>
      </c>
    </row>
    <row r="672" spans="1:8" x14ac:dyDescent="0.3">
      <c r="A672" s="316" t="s">
        <v>1673</v>
      </c>
      <c r="B672" s="324">
        <v>718050</v>
      </c>
      <c r="C672" s="324">
        <v>1012</v>
      </c>
      <c r="D672" s="317">
        <v>279.95</v>
      </c>
      <c r="E672" s="320" t="str">
        <f t="shared" si="10"/>
        <v>103</v>
      </c>
      <c r="F672" s="303" t="str">
        <f>VLOOKUP(G672,Lookup!A:B,2,0)</f>
        <v>8720  Nursing Admin</v>
      </c>
      <c r="G672" s="318">
        <f t="shared" si="12"/>
        <v>3270103</v>
      </c>
      <c r="H672" s="318">
        <f t="shared" si="13"/>
        <v>8720</v>
      </c>
    </row>
    <row r="673" spans="1:8" x14ac:dyDescent="0.3">
      <c r="A673" s="316" t="s">
        <v>1673</v>
      </c>
      <c r="B673" s="324">
        <v>718050</v>
      </c>
      <c r="C673" s="324">
        <v>1020</v>
      </c>
      <c r="D673" s="317">
        <v>43</v>
      </c>
      <c r="E673" s="320" t="str">
        <f t="shared" si="10"/>
        <v>103</v>
      </c>
      <c r="F673" s="303" t="str">
        <f>VLOOKUP(G673,Lookup!A:B,2,0)</f>
        <v>8720  Nursing Admin</v>
      </c>
      <c r="G673" s="318">
        <f t="shared" si="12"/>
        <v>3270103</v>
      </c>
      <c r="H673" s="318">
        <f t="shared" si="13"/>
        <v>8720</v>
      </c>
    </row>
    <row r="674" spans="1:8" x14ac:dyDescent="0.3">
      <c r="A674" s="316" t="s">
        <v>1679</v>
      </c>
      <c r="B674" s="324">
        <v>718050</v>
      </c>
      <c r="C674" s="324"/>
      <c r="D674" s="317">
        <v>10211.89</v>
      </c>
      <c r="E674" s="320" t="str">
        <f t="shared" si="10"/>
        <v>103</v>
      </c>
      <c r="F674" s="303" t="str">
        <f>VLOOKUP(G674,Lookup!A:B,2,0)</f>
        <v>6070  Acute Care</v>
      </c>
      <c r="G674" s="318">
        <f t="shared" si="12"/>
        <v>3300103</v>
      </c>
      <c r="H674" s="318">
        <f t="shared" si="13"/>
        <v>6070</v>
      </c>
    </row>
    <row r="675" spans="1:8" x14ac:dyDescent="0.3">
      <c r="A675" s="316" t="s">
        <v>1679</v>
      </c>
      <c r="B675" s="324">
        <v>718050</v>
      </c>
      <c r="C675" s="324">
        <v>1020</v>
      </c>
      <c r="D675" s="317">
        <v>368</v>
      </c>
      <c r="E675" s="320" t="str">
        <f t="shared" si="10"/>
        <v>103</v>
      </c>
      <c r="F675" s="303" t="str">
        <f>VLOOKUP(G675,Lookup!A:B,2,0)</f>
        <v>6070  Acute Care</v>
      </c>
      <c r="G675" s="318">
        <f t="shared" si="12"/>
        <v>3300103</v>
      </c>
      <c r="H675" s="318">
        <f t="shared" si="13"/>
        <v>6070</v>
      </c>
    </row>
    <row r="676" spans="1:8" x14ac:dyDescent="0.3">
      <c r="A676" s="316" t="s">
        <v>1679</v>
      </c>
      <c r="B676" s="324">
        <v>718050</v>
      </c>
      <c r="C676" s="324">
        <v>1025</v>
      </c>
      <c r="D676" s="317">
        <v>259.17</v>
      </c>
      <c r="E676" s="320" t="str">
        <f t="shared" si="10"/>
        <v>103</v>
      </c>
      <c r="F676" s="303" t="str">
        <f>VLOOKUP(G676,Lookup!A:B,2,0)</f>
        <v>6070  Acute Care</v>
      </c>
      <c r="G676" s="318">
        <f t="shared" si="12"/>
        <v>3300103</v>
      </c>
      <c r="H676" s="318">
        <f t="shared" si="13"/>
        <v>6070</v>
      </c>
    </row>
    <row r="677" spans="1:8" x14ac:dyDescent="0.3">
      <c r="A677" s="316" t="s">
        <v>1685</v>
      </c>
      <c r="B677" s="324">
        <v>718050</v>
      </c>
      <c r="C677" s="324"/>
      <c r="D677" s="317">
        <v>3358.04</v>
      </c>
      <c r="E677" s="320" t="str">
        <f t="shared" si="10"/>
        <v>103</v>
      </c>
      <c r="F677" s="303" t="str">
        <f>VLOOKUP(G677,Lookup!A:B,2,0)</f>
        <v>6010  ICU</v>
      </c>
      <c r="G677" s="318">
        <f t="shared" si="12"/>
        <v>3400103</v>
      </c>
      <c r="H677" s="318">
        <f t="shared" si="13"/>
        <v>6010</v>
      </c>
    </row>
    <row r="678" spans="1:8" x14ac:dyDescent="0.3">
      <c r="A678" s="316" t="s">
        <v>1685</v>
      </c>
      <c r="B678" s="324">
        <v>718050</v>
      </c>
      <c r="C678" s="324">
        <v>1020</v>
      </c>
      <c r="D678" s="317">
        <v>28</v>
      </c>
      <c r="E678" s="320" t="str">
        <f t="shared" si="10"/>
        <v>103</v>
      </c>
      <c r="F678" s="303" t="str">
        <f>VLOOKUP(G678,Lookup!A:B,2,0)</f>
        <v>6010  ICU</v>
      </c>
      <c r="G678" s="318">
        <f t="shared" si="12"/>
        <v>3400103</v>
      </c>
      <c r="H678" s="318">
        <f t="shared" si="13"/>
        <v>6010</v>
      </c>
    </row>
    <row r="679" spans="1:8" x14ac:dyDescent="0.3">
      <c r="A679" s="316" t="s">
        <v>1685</v>
      </c>
      <c r="B679" s="324">
        <v>718050</v>
      </c>
      <c r="C679" s="324">
        <v>1025</v>
      </c>
      <c r="D679" s="317">
        <v>470.94</v>
      </c>
      <c r="E679" s="320" t="str">
        <f t="shared" si="10"/>
        <v>103</v>
      </c>
      <c r="F679" s="303" t="str">
        <f>VLOOKUP(G679,Lookup!A:B,2,0)</f>
        <v>6010  ICU</v>
      </c>
      <c r="G679" s="318">
        <f t="shared" si="12"/>
        <v>3400103</v>
      </c>
      <c r="H679" s="318">
        <f t="shared" si="13"/>
        <v>6010</v>
      </c>
    </row>
    <row r="680" spans="1:8" x14ac:dyDescent="0.3">
      <c r="A680" s="316" t="s">
        <v>1685</v>
      </c>
      <c r="B680" s="324">
        <v>718050</v>
      </c>
      <c r="C680" s="324">
        <v>1026</v>
      </c>
      <c r="D680" s="317">
        <v>80218.33</v>
      </c>
      <c r="E680" s="320" t="str">
        <f t="shared" si="10"/>
        <v>103</v>
      </c>
      <c r="F680" s="303" t="str">
        <f>VLOOKUP(G680,Lookup!A:B,2,0)</f>
        <v>6010  ICU</v>
      </c>
      <c r="G680" s="318">
        <f t="shared" si="12"/>
        <v>3400103</v>
      </c>
      <c r="H680" s="318">
        <f t="shared" si="13"/>
        <v>6010</v>
      </c>
    </row>
    <row r="681" spans="1:8" x14ac:dyDescent="0.3">
      <c r="A681" s="316" t="s">
        <v>1699</v>
      </c>
      <c r="B681" s="324">
        <v>718050</v>
      </c>
      <c r="C681" s="324"/>
      <c r="D681" s="317">
        <v>5032.66</v>
      </c>
      <c r="E681" s="320" t="str">
        <f t="shared" si="10"/>
        <v>103</v>
      </c>
      <c r="F681" s="303" t="str">
        <f>VLOOKUP(G681,Lookup!A:B,2,0)</f>
        <v>7230  Emergency</v>
      </c>
      <c r="G681" s="318">
        <f t="shared" si="12"/>
        <v>3800103</v>
      </c>
      <c r="H681" s="318">
        <f t="shared" si="13"/>
        <v>7230</v>
      </c>
    </row>
    <row r="682" spans="1:8" x14ac:dyDescent="0.3">
      <c r="A682" s="316" t="s">
        <v>1699</v>
      </c>
      <c r="B682" s="324">
        <v>718050</v>
      </c>
      <c r="C682" s="324">
        <v>1012</v>
      </c>
      <c r="D682" s="317">
        <v>157.18</v>
      </c>
      <c r="E682" s="320" t="str">
        <f t="shared" si="10"/>
        <v>103</v>
      </c>
      <c r="F682" s="303" t="str">
        <f>VLOOKUP(G682,Lookup!A:B,2,0)</f>
        <v>7230  Emergency</v>
      </c>
      <c r="G682" s="318">
        <f t="shared" si="12"/>
        <v>3800103</v>
      </c>
      <c r="H682" s="318">
        <f t="shared" si="13"/>
        <v>7230</v>
      </c>
    </row>
    <row r="683" spans="1:8" x14ac:dyDescent="0.3">
      <c r="A683" s="316" t="s">
        <v>1699</v>
      </c>
      <c r="B683" s="324">
        <v>718050</v>
      </c>
      <c r="C683" s="324">
        <v>1020</v>
      </c>
      <c r="D683" s="317">
        <v>6540.5</v>
      </c>
      <c r="E683" s="320" t="str">
        <f t="shared" si="10"/>
        <v>103</v>
      </c>
      <c r="F683" s="303" t="str">
        <f>VLOOKUP(G683,Lookup!A:B,2,0)</f>
        <v>7230  Emergency</v>
      </c>
      <c r="G683" s="318">
        <f t="shared" si="12"/>
        <v>3800103</v>
      </c>
      <c r="H683" s="318">
        <f t="shared" si="13"/>
        <v>7230</v>
      </c>
    </row>
    <row r="684" spans="1:8" x14ac:dyDescent="0.3">
      <c r="A684" s="316" t="s">
        <v>1699</v>
      </c>
      <c r="B684" s="324">
        <v>718050</v>
      </c>
      <c r="C684" s="324">
        <v>1025</v>
      </c>
      <c r="D684" s="317">
        <v>2019.76</v>
      </c>
      <c r="E684" s="320" t="str">
        <f t="shared" si="10"/>
        <v>103</v>
      </c>
      <c r="F684" s="303" t="str">
        <f>VLOOKUP(G684,Lookup!A:B,2,0)</f>
        <v>7230  Emergency</v>
      </c>
      <c r="G684" s="318">
        <f t="shared" si="12"/>
        <v>3800103</v>
      </c>
      <c r="H684" s="318">
        <f t="shared" si="13"/>
        <v>7230</v>
      </c>
    </row>
    <row r="685" spans="1:8" x14ac:dyDescent="0.3">
      <c r="A685" s="316" t="s">
        <v>1699</v>
      </c>
      <c r="B685" s="324">
        <v>718050</v>
      </c>
      <c r="C685" s="324">
        <v>1026</v>
      </c>
      <c r="D685" s="317">
        <v>121852.57</v>
      </c>
      <c r="E685" s="320" t="str">
        <f t="shared" si="10"/>
        <v>103</v>
      </c>
      <c r="F685" s="303" t="str">
        <f>VLOOKUP(G685,Lookup!A:B,2,0)</f>
        <v>7230  Emergency</v>
      </c>
      <c r="G685" s="318">
        <f t="shared" si="12"/>
        <v>3800103</v>
      </c>
      <c r="H685" s="318">
        <f t="shared" si="13"/>
        <v>7230</v>
      </c>
    </row>
    <row r="686" spans="1:8" x14ac:dyDescent="0.3">
      <c r="A686" s="316" t="s">
        <v>1699</v>
      </c>
      <c r="B686" s="324">
        <v>718091</v>
      </c>
      <c r="C686" s="324"/>
      <c r="D686" s="317">
        <v>172545.1</v>
      </c>
      <c r="E686" s="320" t="str">
        <f t="shared" si="10"/>
        <v>103</v>
      </c>
      <c r="F686" s="303" t="str">
        <f>VLOOKUP(G686,Lookup!A:B,2,0)</f>
        <v>7230  Emergency</v>
      </c>
      <c r="G686" s="318">
        <f t="shared" si="12"/>
        <v>3800103</v>
      </c>
      <c r="H686" s="318">
        <f t="shared" si="13"/>
        <v>7230</v>
      </c>
    </row>
    <row r="687" spans="1:8" x14ac:dyDescent="0.3">
      <c r="A687" s="316" t="s">
        <v>1722</v>
      </c>
      <c r="B687" s="324">
        <v>718050</v>
      </c>
      <c r="C687" s="324">
        <v>1012</v>
      </c>
      <c r="D687" s="317">
        <v>59.13</v>
      </c>
      <c r="E687" s="320" t="str">
        <f t="shared" si="10"/>
        <v>103</v>
      </c>
      <c r="F687" s="303" t="str">
        <f>VLOOKUP(G687,Lookup!A:B,2,0)</f>
        <v>7200  Physical Therapy</v>
      </c>
      <c r="G687" s="318">
        <f t="shared" si="12"/>
        <v>4315103</v>
      </c>
      <c r="H687" s="318">
        <f t="shared" si="13"/>
        <v>7200</v>
      </c>
    </row>
    <row r="688" spans="1:8" x14ac:dyDescent="0.3">
      <c r="A688" s="316" t="s">
        <v>1722</v>
      </c>
      <c r="B688" s="324">
        <v>718050</v>
      </c>
      <c r="C688" s="324">
        <v>1025</v>
      </c>
      <c r="D688" s="317">
        <v>13226.87</v>
      </c>
      <c r="E688" s="320" t="str">
        <f t="shared" si="10"/>
        <v>103</v>
      </c>
      <c r="F688" s="303" t="str">
        <f>VLOOKUP(G688,Lookup!A:B,2,0)</f>
        <v>7200  Physical Therapy</v>
      </c>
      <c r="G688" s="318">
        <f t="shared" si="12"/>
        <v>4315103</v>
      </c>
      <c r="H688" s="318">
        <f t="shared" si="13"/>
        <v>7200</v>
      </c>
    </row>
    <row r="689" spans="1:8" x14ac:dyDescent="0.3">
      <c r="A689" s="316" t="s">
        <v>1722</v>
      </c>
      <c r="B689" s="324">
        <v>718050</v>
      </c>
      <c r="C689" s="324">
        <v>1026</v>
      </c>
      <c r="D689" s="317">
        <v>5134.57</v>
      </c>
      <c r="E689" s="320" t="str">
        <f t="shared" si="10"/>
        <v>103</v>
      </c>
      <c r="F689" s="303" t="str">
        <f>VLOOKUP(G689,Lookup!A:B,2,0)</f>
        <v>7200  Physical Therapy</v>
      </c>
      <c r="G689" s="318">
        <f t="shared" si="12"/>
        <v>4315103</v>
      </c>
      <c r="H689" s="318">
        <f t="shared" si="13"/>
        <v>7200</v>
      </c>
    </row>
    <row r="690" spans="1:8" x14ac:dyDescent="0.3">
      <c r="A690" s="316" t="s">
        <v>1734</v>
      </c>
      <c r="B690" s="324">
        <v>718050</v>
      </c>
      <c r="C690" s="324">
        <v>1025</v>
      </c>
      <c r="D690" s="317">
        <v>480</v>
      </c>
      <c r="E690" s="320" t="str">
        <f t="shared" si="10"/>
        <v>103</v>
      </c>
      <c r="F690" s="303" t="str">
        <f>VLOOKUP(G690,Lookup!A:B,2,0)</f>
        <v>7310  Occup Therapy</v>
      </c>
      <c r="G690" s="318">
        <f t="shared" si="12"/>
        <v>4340103</v>
      </c>
      <c r="H690" s="318">
        <f t="shared" si="13"/>
        <v>7310</v>
      </c>
    </row>
    <row r="691" spans="1:8" x14ac:dyDescent="0.3">
      <c r="A691" s="316" t="s">
        <v>1737</v>
      </c>
      <c r="B691" s="324">
        <v>718050</v>
      </c>
      <c r="C691" s="324">
        <v>1025</v>
      </c>
      <c r="D691" s="317">
        <v>158.5</v>
      </c>
      <c r="E691" s="320" t="str">
        <f t="shared" si="10"/>
        <v>103</v>
      </c>
      <c r="F691" s="303" t="str">
        <f>VLOOKUP(G691,Lookup!A:B,2,0)</f>
        <v>7320  Speech</v>
      </c>
      <c r="G691" s="318">
        <f t="shared" si="12"/>
        <v>4350103</v>
      </c>
      <c r="H691" s="318">
        <f t="shared" si="13"/>
        <v>7320</v>
      </c>
    </row>
    <row r="692" spans="1:8" x14ac:dyDescent="0.3">
      <c r="A692" s="316" t="s">
        <v>1745</v>
      </c>
      <c r="B692" s="324">
        <v>718060</v>
      </c>
      <c r="C692" s="324"/>
      <c r="D692" s="317">
        <v>172404</v>
      </c>
      <c r="E692" s="320" t="str">
        <f t="shared" si="10"/>
        <v>103</v>
      </c>
      <c r="F692" s="303" t="str">
        <f>VLOOKUP(G692,Lookup!A:B,2,0)</f>
        <v>8610  Administration</v>
      </c>
      <c r="G692" s="318">
        <f t="shared" si="12"/>
        <v>4399103</v>
      </c>
      <c r="H692" s="318">
        <f t="shared" si="13"/>
        <v>8610</v>
      </c>
    </row>
    <row r="693" spans="1:8" x14ac:dyDescent="0.3">
      <c r="A693" s="316" t="s">
        <v>1745</v>
      </c>
      <c r="B693" s="324">
        <v>718091</v>
      </c>
      <c r="C693" s="324"/>
      <c r="D693" s="317">
        <v>52653.9</v>
      </c>
      <c r="E693" s="320" t="str">
        <f t="shared" si="10"/>
        <v>103</v>
      </c>
      <c r="F693" s="303" t="str">
        <f>VLOOKUP(G693,Lookup!A:B,2,0)</f>
        <v>8610  Administration</v>
      </c>
      <c r="G693" s="318">
        <f t="shared" si="12"/>
        <v>4399103</v>
      </c>
      <c r="H693" s="318">
        <f t="shared" si="13"/>
        <v>8610</v>
      </c>
    </row>
    <row r="694" spans="1:8" x14ac:dyDescent="0.3">
      <c r="A694" s="316" t="s">
        <v>1751</v>
      </c>
      <c r="B694" s="324">
        <v>718050</v>
      </c>
      <c r="C694" s="324"/>
      <c r="D694" s="317">
        <v>5820.24</v>
      </c>
      <c r="E694" s="320" t="str">
        <f t="shared" si="10"/>
        <v>103</v>
      </c>
      <c r="F694" s="303" t="str">
        <f>VLOOKUP(G694,Lookup!A:B,2,0)</f>
        <v>7020  Surgery</v>
      </c>
      <c r="G694" s="318">
        <f t="shared" si="12"/>
        <v>4400103</v>
      </c>
      <c r="H694" s="318">
        <f t="shared" si="13"/>
        <v>7020</v>
      </c>
    </row>
    <row r="695" spans="1:8" x14ac:dyDescent="0.3">
      <c r="A695" s="316" t="s">
        <v>1751</v>
      </c>
      <c r="B695" s="324">
        <v>718050</v>
      </c>
      <c r="C695" s="324">
        <v>1012</v>
      </c>
      <c r="D695" s="317">
        <v>334.9</v>
      </c>
      <c r="E695" s="320" t="str">
        <f t="shared" si="10"/>
        <v>103</v>
      </c>
      <c r="F695" s="303" t="str">
        <f>VLOOKUP(G695,Lookup!A:B,2,0)</f>
        <v>7020  Surgery</v>
      </c>
      <c r="G695" s="318">
        <f t="shared" si="12"/>
        <v>4400103</v>
      </c>
      <c r="H695" s="318">
        <f t="shared" si="13"/>
        <v>7020</v>
      </c>
    </row>
    <row r="696" spans="1:8" x14ac:dyDescent="0.3">
      <c r="A696" s="316" t="s">
        <v>1751</v>
      </c>
      <c r="B696" s="324">
        <v>718050</v>
      </c>
      <c r="C696" s="324">
        <v>1020</v>
      </c>
      <c r="D696" s="317">
        <v>16108.01</v>
      </c>
      <c r="E696" s="320" t="str">
        <f t="shared" si="10"/>
        <v>103</v>
      </c>
      <c r="F696" s="303" t="str">
        <f>VLOOKUP(G696,Lookup!A:B,2,0)</f>
        <v>7020  Surgery</v>
      </c>
      <c r="G696" s="318">
        <f t="shared" si="12"/>
        <v>4400103</v>
      </c>
      <c r="H696" s="318">
        <f t="shared" si="13"/>
        <v>7020</v>
      </c>
    </row>
    <row r="697" spans="1:8" x14ac:dyDescent="0.3">
      <c r="A697" s="316" t="s">
        <v>1751</v>
      </c>
      <c r="B697" s="324">
        <v>718050</v>
      </c>
      <c r="C697" s="324">
        <v>1024</v>
      </c>
      <c r="D697" s="317">
        <v>21735.51</v>
      </c>
      <c r="E697" s="320" t="str">
        <f t="shared" si="10"/>
        <v>103</v>
      </c>
      <c r="F697" s="303" t="str">
        <f>VLOOKUP(G697,Lookup!A:B,2,0)</f>
        <v>7020  Surgery</v>
      </c>
      <c r="G697" s="318">
        <f t="shared" si="12"/>
        <v>4400103</v>
      </c>
      <c r="H697" s="318">
        <f t="shared" si="13"/>
        <v>7020</v>
      </c>
    </row>
    <row r="698" spans="1:8" x14ac:dyDescent="0.3">
      <c r="A698" s="316" t="s">
        <v>1751</v>
      </c>
      <c r="B698" s="324">
        <v>718050</v>
      </c>
      <c r="C698" s="324">
        <v>1026</v>
      </c>
      <c r="D698" s="317">
        <v>31450.04</v>
      </c>
      <c r="E698" s="320" t="str">
        <f t="shared" si="10"/>
        <v>103</v>
      </c>
      <c r="F698" s="303" t="str">
        <f>VLOOKUP(G698,Lookup!A:B,2,0)</f>
        <v>7020  Surgery</v>
      </c>
      <c r="G698" s="318">
        <f t="shared" si="12"/>
        <v>4400103</v>
      </c>
      <c r="H698" s="318">
        <f t="shared" si="13"/>
        <v>7020</v>
      </c>
    </row>
    <row r="699" spans="1:8" x14ac:dyDescent="0.3">
      <c r="A699" s="316" t="s">
        <v>1751</v>
      </c>
      <c r="B699" s="324">
        <v>718050</v>
      </c>
      <c r="C699" s="324">
        <v>1027</v>
      </c>
      <c r="D699" s="317">
        <v>113.96</v>
      </c>
      <c r="E699" s="320" t="str">
        <f t="shared" si="10"/>
        <v>103</v>
      </c>
      <c r="F699" s="303" t="str">
        <f>VLOOKUP(G699,Lookup!A:B,2,0)</f>
        <v>7020  Surgery</v>
      </c>
      <c r="G699" s="318">
        <f t="shared" si="12"/>
        <v>4400103</v>
      </c>
      <c r="H699" s="318">
        <f t="shared" si="13"/>
        <v>7020</v>
      </c>
    </row>
    <row r="700" spans="1:8" x14ac:dyDescent="0.3">
      <c r="A700" s="316" t="s">
        <v>1751</v>
      </c>
      <c r="B700" s="324">
        <v>718070</v>
      </c>
      <c r="C700" s="324"/>
      <c r="D700" s="317">
        <v>293055.52</v>
      </c>
      <c r="E700" s="320" t="str">
        <f t="shared" si="10"/>
        <v>103</v>
      </c>
      <c r="F700" s="303" t="str">
        <f>VLOOKUP(G700,Lookup!A:B,2,0)</f>
        <v>7020  Surgery</v>
      </c>
      <c r="G700" s="318">
        <f t="shared" si="12"/>
        <v>4400103</v>
      </c>
      <c r="H700" s="318">
        <f t="shared" si="13"/>
        <v>7020</v>
      </c>
    </row>
    <row r="701" spans="1:8" x14ac:dyDescent="0.3">
      <c r="A701" s="316" t="s">
        <v>1751</v>
      </c>
      <c r="B701" s="324">
        <v>718091</v>
      </c>
      <c r="C701" s="324"/>
      <c r="D701" s="317">
        <v>115824.49</v>
      </c>
      <c r="E701" s="320" t="str">
        <f t="shared" si="10"/>
        <v>103</v>
      </c>
      <c r="F701" s="303" t="str">
        <f>VLOOKUP(G701,Lookup!A:B,2,0)</f>
        <v>7020  Surgery</v>
      </c>
      <c r="G701" s="318">
        <f t="shared" si="12"/>
        <v>4400103</v>
      </c>
      <c r="H701" s="318">
        <f t="shared" si="13"/>
        <v>7020</v>
      </c>
    </row>
    <row r="702" spans="1:8" x14ac:dyDescent="0.3">
      <c r="A702" s="316" t="s">
        <v>1768</v>
      </c>
      <c r="B702" s="324">
        <v>716026</v>
      </c>
      <c r="C702" s="324"/>
      <c r="D702" s="317">
        <v>328</v>
      </c>
      <c r="E702" s="320" t="str">
        <f t="shared" si="10"/>
        <v>103</v>
      </c>
      <c r="F702" s="303" t="str">
        <f>VLOOKUP(G702,Lookup!A:B,2,0)</f>
        <v>7030  Recovery</v>
      </c>
      <c r="G702" s="318">
        <f t="shared" si="12"/>
        <v>4505103</v>
      </c>
      <c r="H702" s="318">
        <f t="shared" si="13"/>
        <v>7030</v>
      </c>
    </row>
    <row r="703" spans="1:8" x14ac:dyDescent="0.3">
      <c r="A703" s="316" t="s">
        <v>1768</v>
      </c>
      <c r="B703" s="324">
        <v>718050</v>
      </c>
      <c r="C703" s="324"/>
      <c r="D703" s="317">
        <v>1197.5</v>
      </c>
      <c r="E703" s="320" t="str">
        <f t="shared" si="10"/>
        <v>103</v>
      </c>
      <c r="F703" s="303" t="str">
        <f>VLOOKUP(G703,Lookup!A:B,2,0)</f>
        <v>7030  Recovery</v>
      </c>
      <c r="G703" s="318">
        <f t="shared" si="12"/>
        <v>4505103</v>
      </c>
      <c r="H703" s="318">
        <f t="shared" si="13"/>
        <v>7030</v>
      </c>
    </row>
    <row r="704" spans="1:8" x14ac:dyDescent="0.3">
      <c r="A704" s="316" t="s">
        <v>1768</v>
      </c>
      <c r="B704" s="324">
        <v>718050</v>
      </c>
      <c r="C704" s="324">
        <v>1012</v>
      </c>
      <c r="D704" s="317">
        <v>14.27</v>
      </c>
      <c r="E704" s="320" t="str">
        <f t="shared" si="10"/>
        <v>103</v>
      </c>
      <c r="F704" s="303" t="str">
        <f>VLOOKUP(G704,Lookup!A:B,2,0)</f>
        <v>7030  Recovery</v>
      </c>
      <c r="G704" s="318">
        <f t="shared" si="12"/>
        <v>4505103</v>
      </c>
      <c r="H704" s="318">
        <f t="shared" si="13"/>
        <v>7030</v>
      </c>
    </row>
    <row r="705" spans="1:8" x14ac:dyDescent="0.3">
      <c r="A705" s="316" t="s">
        <v>1768</v>
      </c>
      <c r="B705" s="324">
        <v>718050</v>
      </c>
      <c r="C705" s="324">
        <v>1025</v>
      </c>
      <c r="D705" s="317">
        <v>7181.03</v>
      </c>
      <c r="E705" s="320" t="str">
        <f t="shared" si="10"/>
        <v>103</v>
      </c>
      <c r="F705" s="303" t="str">
        <f>VLOOKUP(G705,Lookup!A:B,2,0)</f>
        <v>7030  Recovery</v>
      </c>
      <c r="G705" s="318">
        <f t="shared" si="12"/>
        <v>4505103</v>
      </c>
      <c r="H705" s="318">
        <f t="shared" si="13"/>
        <v>7030</v>
      </c>
    </row>
    <row r="706" spans="1:8" x14ac:dyDescent="0.3">
      <c r="A706" s="316" t="s">
        <v>1768</v>
      </c>
      <c r="B706" s="324">
        <v>718050</v>
      </c>
      <c r="C706" s="324">
        <v>1026</v>
      </c>
      <c r="D706" s="317">
        <v>17233.189999999999</v>
      </c>
      <c r="E706" s="320" t="str">
        <f t="shared" ref="E706:E769" si="14">RIGHT(A706,3)</f>
        <v>103</v>
      </c>
      <c r="F706" s="303" t="str">
        <f>VLOOKUP(G706,Lookup!A:B,2,0)</f>
        <v>7030  Recovery</v>
      </c>
      <c r="G706" s="318">
        <f t="shared" si="12"/>
        <v>4505103</v>
      </c>
      <c r="H706" s="318">
        <f t="shared" si="13"/>
        <v>7030</v>
      </c>
    </row>
    <row r="707" spans="1:8" x14ac:dyDescent="0.3">
      <c r="A707" s="316" t="s">
        <v>1777</v>
      </c>
      <c r="B707" s="324">
        <v>718050</v>
      </c>
      <c r="C707" s="324"/>
      <c r="D707" s="317">
        <v>25.54</v>
      </c>
      <c r="E707" s="320" t="str">
        <f t="shared" si="14"/>
        <v>103</v>
      </c>
      <c r="F707" s="303" t="str">
        <f>VLOOKUP(G707,Lookup!A:B,2,0)</f>
        <v>7050  Medical Supplies</v>
      </c>
      <c r="G707" s="318">
        <f t="shared" si="12"/>
        <v>4550103</v>
      </c>
      <c r="H707" s="318">
        <f t="shared" si="13"/>
        <v>7050</v>
      </c>
    </row>
    <row r="708" spans="1:8" x14ac:dyDescent="0.3">
      <c r="A708" s="316" t="s">
        <v>1777</v>
      </c>
      <c r="B708" s="324">
        <v>718050</v>
      </c>
      <c r="C708" s="324">
        <v>1020</v>
      </c>
      <c r="D708" s="317">
        <v>10834</v>
      </c>
      <c r="E708" s="320" t="str">
        <f t="shared" si="14"/>
        <v>103</v>
      </c>
      <c r="F708" s="303" t="str">
        <f>VLOOKUP(G708,Lookup!A:B,2,0)</f>
        <v>7050  Medical Supplies</v>
      </c>
      <c r="G708" s="318">
        <f t="shared" si="12"/>
        <v>4550103</v>
      </c>
      <c r="H708" s="318">
        <f t="shared" si="13"/>
        <v>7050</v>
      </c>
    </row>
    <row r="709" spans="1:8" x14ac:dyDescent="0.3">
      <c r="A709" s="316" t="s">
        <v>1777</v>
      </c>
      <c r="B709" s="324">
        <v>718050</v>
      </c>
      <c r="C709" s="324">
        <v>1026</v>
      </c>
      <c r="D709" s="317">
        <v>7594.24</v>
      </c>
      <c r="E709" s="320" t="str">
        <f t="shared" si="14"/>
        <v>103</v>
      </c>
      <c r="F709" s="303" t="str">
        <f>VLOOKUP(G709,Lookup!A:B,2,0)</f>
        <v>7050  Medical Supplies</v>
      </c>
      <c r="G709" s="318">
        <f t="shared" si="12"/>
        <v>4550103</v>
      </c>
      <c r="H709" s="318">
        <f t="shared" si="13"/>
        <v>7050</v>
      </c>
    </row>
    <row r="710" spans="1:8" x14ac:dyDescent="0.3">
      <c r="A710" s="316" t="s">
        <v>1777</v>
      </c>
      <c r="B710" s="324">
        <v>718070</v>
      </c>
      <c r="C710" s="324"/>
      <c r="D710" s="317">
        <v>52069.2</v>
      </c>
      <c r="E710" s="320" t="str">
        <f t="shared" si="14"/>
        <v>103</v>
      </c>
      <c r="F710" s="303" t="str">
        <f>VLOOKUP(G710,Lookup!A:B,2,0)</f>
        <v>7050  Medical Supplies</v>
      </c>
      <c r="G710" s="318">
        <f t="shared" si="12"/>
        <v>4550103</v>
      </c>
      <c r="H710" s="318">
        <f t="shared" si="13"/>
        <v>7050</v>
      </c>
    </row>
    <row r="711" spans="1:8" x14ac:dyDescent="0.3">
      <c r="A711" s="316" t="s">
        <v>1783</v>
      </c>
      <c r="B711" s="324">
        <v>718050</v>
      </c>
      <c r="C711" s="324"/>
      <c r="D711" s="317">
        <v>88</v>
      </c>
      <c r="E711" s="320" t="str">
        <f t="shared" si="14"/>
        <v>103</v>
      </c>
      <c r="F711" s="303" t="str">
        <f>VLOOKUP(G711,Lookup!A:B,2,0)</f>
        <v>7020  Surgery</v>
      </c>
      <c r="G711" s="318">
        <f t="shared" si="12"/>
        <v>4600103</v>
      </c>
      <c r="H711" s="318">
        <f t="shared" si="13"/>
        <v>7020</v>
      </c>
    </row>
    <row r="712" spans="1:8" x14ac:dyDescent="0.3">
      <c r="A712" s="316" t="s">
        <v>1783</v>
      </c>
      <c r="B712" s="324">
        <v>718050</v>
      </c>
      <c r="C712" s="324">
        <v>1020</v>
      </c>
      <c r="D712" s="317">
        <v>192</v>
      </c>
      <c r="E712" s="320" t="str">
        <f t="shared" si="14"/>
        <v>103</v>
      </c>
      <c r="F712" s="303" t="str">
        <f>VLOOKUP(G712,Lookup!A:B,2,0)</f>
        <v>7020  Surgery</v>
      </c>
      <c r="G712" s="318">
        <f t="shared" si="12"/>
        <v>4600103</v>
      </c>
      <c r="H712" s="318">
        <f t="shared" si="13"/>
        <v>7020</v>
      </c>
    </row>
    <row r="713" spans="1:8" x14ac:dyDescent="0.3">
      <c r="A713" s="316" t="s">
        <v>1783</v>
      </c>
      <c r="B713" s="324">
        <v>718050</v>
      </c>
      <c r="C713" s="324">
        <v>1025</v>
      </c>
      <c r="D713" s="317">
        <v>907</v>
      </c>
      <c r="E713" s="320" t="str">
        <f t="shared" si="14"/>
        <v>103</v>
      </c>
      <c r="F713" s="303" t="str">
        <f>VLOOKUP(G713,Lookup!A:B,2,0)</f>
        <v>7020  Surgery</v>
      </c>
      <c r="G713" s="318">
        <f t="shared" si="12"/>
        <v>4600103</v>
      </c>
      <c r="H713" s="318">
        <f t="shared" si="13"/>
        <v>7020</v>
      </c>
    </row>
    <row r="714" spans="1:8" x14ac:dyDescent="0.3">
      <c r="A714" s="316" t="s">
        <v>1783</v>
      </c>
      <c r="B714" s="324">
        <v>718070</v>
      </c>
      <c r="C714" s="324"/>
      <c r="D714" s="317">
        <v>19681.3</v>
      </c>
      <c r="E714" s="320" t="str">
        <f t="shared" si="14"/>
        <v>103</v>
      </c>
      <c r="F714" s="303" t="str">
        <f>VLOOKUP(G714,Lookup!A:B,2,0)</f>
        <v>7020  Surgery</v>
      </c>
      <c r="G714" s="318">
        <f t="shared" si="12"/>
        <v>4600103</v>
      </c>
      <c r="H714" s="318">
        <f t="shared" si="13"/>
        <v>7020</v>
      </c>
    </row>
    <row r="715" spans="1:8" x14ac:dyDescent="0.3">
      <c r="A715" s="316" t="s">
        <v>1783</v>
      </c>
      <c r="B715" s="324">
        <v>718091</v>
      </c>
      <c r="C715" s="324"/>
      <c r="D715" s="317">
        <v>10103.08</v>
      </c>
      <c r="E715" s="320" t="str">
        <f t="shared" si="14"/>
        <v>103</v>
      </c>
      <c r="F715" s="303" t="str">
        <f>VLOOKUP(G715,Lookup!A:B,2,0)</f>
        <v>7020  Surgery</v>
      </c>
      <c r="G715" s="318">
        <f t="shared" si="12"/>
        <v>4600103</v>
      </c>
      <c r="H715" s="318">
        <f t="shared" si="13"/>
        <v>7020</v>
      </c>
    </row>
    <row r="716" spans="1:8" x14ac:dyDescent="0.3">
      <c r="A716" s="316" t="s">
        <v>1794</v>
      </c>
      <c r="B716" s="324">
        <v>718040</v>
      </c>
      <c r="C716" s="324"/>
      <c r="D716" s="317">
        <v>116073.74</v>
      </c>
      <c r="E716" s="320" t="str">
        <f t="shared" si="14"/>
        <v>103</v>
      </c>
      <c r="F716" s="303" t="str">
        <f>VLOOKUP(G716,Lookup!A:B,2,0)</f>
        <v>7070  Lab</v>
      </c>
      <c r="G716" s="318">
        <f t="shared" si="12"/>
        <v>4700103</v>
      </c>
      <c r="H716" s="318">
        <f t="shared" si="13"/>
        <v>7070</v>
      </c>
    </row>
    <row r="717" spans="1:8" x14ac:dyDescent="0.3">
      <c r="A717" s="316" t="s">
        <v>1794</v>
      </c>
      <c r="B717" s="324">
        <v>718040</v>
      </c>
      <c r="C717" s="324">
        <v>1001</v>
      </c>
      <c r="D717" s="317">
        <v>39776.83</v>
      </c>
      <c r="E717" s="320" t="str">
        <f t="shared" si="14"/>
        <v>103</v>
      </c>
      <c r="F717" s="303" t="str">
        <f>VLOOKUP(G717,Lookup!A:B,2,0)</f>
        <v>7070  Lab</v>
      </c>
      <c r="G717" s="318">
        <f t="shared" si="12"/>
        <v>4700103</v>
      </c>
      <c r="H717" s="318">
        <f t="shared" si="13"/>
        <v>7070</v>
      </c>
    </row>
    <row r="718" spans="1:8" x14ac:dyDescent="0.3">
      <c r="A718" s="316" t="s">
        <v>1794</v>
      </c>
      <c r="B718" s="324">
        <v>718050</v>
      </c>
      <c r="C718" s="324"/>
      <c r="D718" s="317">
        <v>3128</v>
      </c>
      <c r="E718" s="320" t="str">
        <f t="shared" si="14"/>
        <v>103</v>
      </c>
      <c r="F718" s="303" t="str">
        <f>VLOOKUP(G718,Lookup!A:B,2,0)</f>
        <v>7070  Lab</v>
      </c>
      <c r="G718" s="318">
        <f t="shared" si="12"/>
        <v>4700103</v>
      </c>
      <c r="H718" s="318">
        <f t="shared" si="13"/>
        <v>7070</v>
      </c>
    </row>
    <row r="719" spans="1:8" x14ac:dyDescent="0.3">
      <c r="A719" s="316" t="s">
        <v>1794</v>
      </c>
      <c r="B719" s="324">
        <v>718050</v>
      </c>
      <c r="C719" s="324">
        <v>1012</v>
      </c>
      <c r="D719" s="317">
        <v>1405.36</v>
      </c>
      <c r="E719" s="320" t="str">
        <f t="shared" si="14"/>
        <v>103</v>
      </c>
      <c r="F719" s="303" t="str">
        <f>VLOOKUP(G719,Lookup!A:B,2,0)</f>
        <v>7070  Lab</v>
      </c>
      <c r="G719" s="318">
        <f t="shared" si="12"/>
        <v>4700103</v>
      </c>
      <c r="H719" s="318">
        <f t="shared" si="13"/>
        <v>7070</v>
      </c>
    </row>
    <row r="720" spans="1:8" x14ac:dyDescent="0.3">
      <c r="A720" s="316" t="s">
        <v>1794</v>
      </c>
      <c r="B720" s="324">
        <v>718050</v>
      </c>
      <c r="C720" s="324">
        <v>1020</v>
      </c>
      <c r="D720" s="317">
        <v>181777.17</v>
      </c>
      <c r="E720" s="320" t="str">
        <f t="shared" si="14"/>
        <v>103</v>
      </c>
      <c r="F720" s="303" t="str">
        <f>VLOOKUP(G720,Lookup!A:B,2,0)</f>
        <v>7070  Lab</v>
      </c>
      <c r="G720" s="318">
        <f t="shared" si="12"/>
        <v>4700103</v>
      </c>
      <c r="H720" s="318">
        <f t="shared" si="13"/>
        <v>7070</v>
      </c>
    </row>
    <row r="721" spans="1:8" x14ac:dyDescent="0.3">
      <c r="A721" s="316" t="s">
        <v>1794</v>
      </c>
      <c r="B721" s="324">
        <v>718050</v>
      </c>
      <c r="C721" s="324">
        <v>1024</v>
      </c>
      <c r="D721" s="317">
        <v>84053.5</v>
      </c>
      <c r="E721" s="320" t="str">
        <f t="shared" si="14"/>
        <v>103</v>
      </c>
      <c r="F721" s="303" t="str">
        <f>VLOOKUP(G721,Lookup!A:B,2,0)</f>
        <v>7070  Lab</v>
      </c>
      <c r="G721" s="318">
        <f t="shared" si="12"/>
        <v>4700103</v>
      </c>
      <c r="H721" s="318">
        <f t="shared" si="13"/>
        <v>7070</v>
      </c>
    </row>
    <row r="722" spans="1:8" x14ac:dyDescent="0.3">
      <c r="A722" s="316" t="s">
        <v>1794</v>
      </c>
      <c r="B722" s="324">
        <v>718050</v>
      </c>
      <c r="C722" s="324">
        <v>1032</v>
      </c>
      <c r="D722" s="317">
        <v>180</v>
      </c>
      <c r="E722" s="320" t="str">
        <f t="shared" si="14"/>
        <v>103</v>
      </c>
      <c r="F722" s="303" t="str">
        <f>VLOOKUP(G722,Lookup!A:B,2,0)</f>
        <v>7070  Lab</v>
      </c>
      <c r="G722" s="318">
        <f t="shared" si="12"/>
        <v>4700103</v>
      </c>
      <c r="H722" s="318">
        <f t="shared" si="13"/>
        <v>7070</v>
      </c>
    </row>
    <row r="723" spans="1:8" x14ac:dyDescent="0.3">
      <c r="A723" s="316" t="s">
        <v>1794</v>
      </c>
      <c r="B723" s="324">
        <v>718070</v>
      </c>
      <c r="C723" s="324"/>
      <c r="D723" s="317">
        <v>98645.17</v>
      </c>
      <c r="E723" s="320" t="str">
        <f t="shared" si="14"/>
        <v>103</v>
      </c>
      <c r="F723" s="303" t="str">
        <f>VLOOKUP(G723,Lookup!A:B,2,0)</f>
        <v>7070  Lab</v>
      </c>
      <c r="G723" s="318">
        <f t="shared" si="12"/>
        <v>4700103</v>
      </c>
      <c r="H723" s="318">
        <f t="shared" si="13"/>
        <v>7070</v>
      </c>
    </row>
    <row r="724" spans="1:8" x14ac:dyDescent="0.3">
      <c r="A724" s="316" t="s">
        <v>1794</v>
      </c>
      <c r="B724" s="324">
        <v>718091</v>
      </c>
      <c r="C724" s="324"/>
      <c r="D724" s="317">
        <v>219524.73</v>
      </c>
      <c r="E724" s="320" t="str">
        <f t="shared" si="14"/>
        <v>103</v>
      </c>
      <c r="F724" s="303" t="str">
        <f>VLOOKUP(G724,Lookup!A:B,2,0)</f>
        <v>7070  Lab</v>
      </c>
      <c r="G724" s="318">
        <f t="shared" si="12"/>
        <v>4700103</v>
      </c>
      <c r="H724" s="318">
        <f t="shared" si="13"/>
        <v>7070</v>
      </c>
    </row>
    <row r="725" spans="1:8" x14ac:dyDescent="0.3">
      <c r="A725" s="316" t="s">
        <v>1806</v>
      </c>
      <c r="B725" s="324">
        <v>718050</v>
      </c>
      <c r="C725" s="324">
        <v>1012</v>
      </c>
      <c r="D725" s="317">
        <v>0</v>
      </c>
      <c r="E725" s="320" t="str">
        <f t="shared" si="14"/>
        <v>103</v>
      </c>
      <c r="F725" s="303" t="str">
        <f>VLOOKUP(G725,Lookup!A:B,2,0)</f>
        <v>7140  Radiology</v>
      </c>
      <c r="G725" s="318">
        <f t="shared" si="12"/>
        <v>4800103</v>
      </c>
      <c r="H725" s="318">
        <f t="shared" si="13"/>
        <v>7140</v>
      </c>
    </row>
    <row r="726" spans="1:8" x14ac:dyDescent="0.3">
      <c r="A726" s="316" t="s">
        <v>1806</v>
      </c>
      <c r="B726" s="324">
        <v>718050</v>
      </c>
      <c r="C726" s="324">
        <v>1025</v>
      </c>
      <c r="D726" s="317">
        <v>0</v>
      </c>
      <c r="E726" s="320" t="str">
        <f t="shared" si="14"/>
        <v>103</v>
      </c>
      <c r="F726" s="303" t="str">
        <f>VLOOKUP(G726,Lookup!A:B,2,0)</f>
        <v>7140  Radiology</v>
      </c>
      <c r="G726" s="318">
        <f t="shared" si="12"/>
        <v>4800103</v>
      </c>
      <c r="H726" s="318">
        <f t="shared" si="13"/>
        <v>7140</v>
      </c>
    </row>
    <row r="727" spans="1:8" x14ac:dyDescent="0.3">
      <c r="A727" s="316" t="s">
        <v>1806</v>
      </c>
      <c r="B727" s="324">
        <v>718070</v>
      </c>
      <c r="C727" s="324"/>
      <c r="D727" s="317">
        <v>0</v>
      </c>
      <c r="E727" s="320" t="str">
        <f t="shared" si="14"/>
        <v>103</v>
      </c>
      <c r="F727" s="303" t="str">
        <f>VLOOKUP(G727,Lookup!A:B,2,0)</f>
        <v>7140  Radiology</v>
      </c>
      <c r="G727" s="318">
        <f t="shared" ref="G727:G790" si="15">A727*1</f>
        <v>4800103</v>
      </c>
      <c r="H727" s="318">
        <f t="shared" ref="H727:H790" si="16">LEFT(F727,4)*1</f>
        <v>7140</v>
      </c>
    </row>
    <row r="728" spans="1:8" x14ac:dyDescent="0.3">
      <c r="A728" s="316" t="s">
        <v>1815</v>
      </c>
      <c r="B728" s="324">
        <v>718050</v>
      </c>
      <c r="C728" s="324"/>
      <c r="D728" s="317">
        <v>4775.25</v>
      </c>
      <c r="E728" s="320" t="str">
        <f t="shared" si="14"/>
        <v>103</v>
      </c>
      <c r="F728" s="303" t="str">
        <f>VLOOKUP(G728,Lookup!A:B,2,0)</f>
        <v>7130 CT Scan</v>
      </c>
      <c r="G728" s="318">
        <f t="shared" si="15"/>
        <v>4805103</v>
      </c>
      <c r="H728" s="318">
        <f t="shared" si="16"/>
        <v>7130</v>
      </c>
    </row>
    <row r="729" spans="1:8" x14ac:dyDescent="0.3">
      <c r="A729" s="316" t="s">
        <v>1815</v>
      </c>
      <c r="B729" s="324">
        <v>718050</v>
      </c>
      <c r="C729" s="324">
        <v>1025</v>
      </c>
      <c r="D729" s="317">
        <v>229.69</v>
      </c>
      <c r="E729" s="320" t="str">
        <f t="shared" si="14"/>
        <v>103</v>
      </c>
      <c r="F729" s="303" t="str">
        <f>VLOOKUP(G729,Lookup!A:B,2,0)</f>
        <v>7130 CT Scan</v>
      </c>
      <c r="G729" s="318">
        <f t="shared" si="15"/>
        <v>4805103</v>
      </c>
      <c r="H729" s="318">
        <f t="shared" si="16"/>
        <v>7130</v>
      </c>
    </row>
    <row r="730" spans="1:8" x14ac:dyDescent="0.3">
      <c r="A730" s="316" t="s">
        <v>1815</v>
      </c>
      <c r="B730" s="324">
        <v>718050</v>
      </c>
      <c r="C730" s="324">
        <v>1026</v>
      </c>
      <c r="D730" s="317">
        <v>17372.11</v>
      </c>
      <c r="E730" s="320" t="str">
        <f t="shared" si="14"/>
        <v>103</v>
      </c>
      <c r="F730" s="303" t="str">
        <f>VLOOKUP(G730,Lookup!A:B,2,0)</f>
        <v>7130 CT Scan</v>
      </c>
      <c r="G730" s="318">
        <f t="shared" si="15"/>
        <v>4805103</v>
      </c>
      <c r="H730" s="318">
        <f t="shared" si="16"/>
        <v>7130</v>
      </c>
    </row>
    <row r="731" spans="1:8" x14ac:dyDescent="0.3">
      <c r="A731" s="316" t="s">
        <v>1815</v>
      </c>
      <c r="B731" s="324">
        <v>718070</v>
      </c>
      <c r="C731" s="324"/>
      <c r="D731" s="317">
        <v>142099.65</v>
      </c>
      <c r="E731" s="320" t="str">
        <f t="shared" si="14"/>
        <v>103</v>
      </c>
      <c r="F731" s="303" t="str">
        <f>VLOOKUP(G731,Lookup!A:B,2,0)</f>
        <v>7130 CT Scan</v>
      </c>
      <c r="G731" s="318">
        <f t="shared" si="15"/>
        <v>4805103</v>
      </c>
      <c r="H731" s="318">
        <f t="shared" si="16"/>
        <v>7130</v>
      </c>
    </row>
    <row r="732" spans="1:8" x14ac:dyDescent="0.3">
      <c r="A732" s="316" t="s">
        <v>1824</v>
      </c>
      <c r="B732" s="324">
        <v>718050</v>
      </c>
      <c r="C732" s="324"/>
      <c r="D732" s="317">
        <v>3406.53</v>
      </c>
      <c r="E732" s="320" t="str">
        <f t="shared" si="14"/>
        <v>103</v>
      </c>
      <c r="F732" s="303" t="str">
        <f>VLOOKUP(G732,Lookup!A:B,2,0)</f>
        <v>7140  Radiology</v>
      </c>
      <c r="G732" s="318">
        <f t="shared" si="15"/>
        <v>4810103</v>
      </c>
      <c r="H732" s="318">
        <f t="shared" si="16"/>
        <v>7140</v>
      </c>
    </row>
    <row r="733" spans="1:8" x14ac:dyDescent="0.3">
      <c r="A733" s="316" t="s">
        <v>1824</v>
      </c>
      <c r="B733" s="324">
        <v>718050</v>
      </c>
      <c r="C733" s="324">
        <v>1020</v>
      </c>
      <c r="D733" s="317">
        <v>201.95</v>
      </c>
      <c r="E733" s="320" t="str">
        <f t="shared" si="14"/>
        <v>103</v>
      </c>
      <c r="F733" s="303" t="str">
        <f>VLOOKUP(G733,Lookup!A:B,2,0)</f>
        <v>7140  Radiology</v>
      </c>
      <c r="G733" s="318">
        <f t="shared" si="15"/>
        <v>4810103</v>
      </c>
      <c r="H733" s="318">
        <f t="shared" si="16"/>
        <v>7140</v>
      </c>
    </row>
    <row r="734" spans="1:8" x14ac:dyDescent="0.3">
      <c r="A734" s="316" t="s">
        <v>1824</v>
      </c>
      <c r="B734" s="324">
        <v>718050</v>
      </c>
      <c r="C734" s="324">
        <v>1025</v>
      </c>
      <c r="D734" s="317">
        <v>239.74</v>
      </c>
      <c r="E734" s="320" t="str">
        <f t="shared" si="14"/>
        <v>103</v>
      </c>
      <c r="F734" s="303" t="str">
        <f>VLOOKUP(G734,Lookup!A:B,2,0)</f>
        <v>7140  Radiology</v>
      </c>
      <c r="G734" s="318">
        <f t="shared" si="15"/>
        <v>4810103</v>
      </c>
      <c r="H734" s="318">
        <f t="shared" si="16"/>
        <v>7140</v>
      </c>
    </row>
    <row r="735" spans="1:8" x14ac:dyDescent="0.3">
      <c r="A735" s="316" t="s">
        <v>1824</v>
      </c>
      <c r="B735" s="324">
        <v>718050</v>
      </c>
      <c r="C735" s="324">
        <v>1026</v>
      </c>
      <c r="D735" s="317">
        <v>20203.07</v>
      </c>
      <c r="E735" s="320" t="str">
        <f t="shared" si="14"/>
        <v>103</v>
      </c>
      <c r="F735" s="303" t="str">
        <f>VLOOKUP(G735,Lookup!A:B,2,0)</f>
        <v>7140  Radiology</v>
      </c>
      <c r="G735" s="318">
        <f t="shared" si="15"/>
        <v>4810103</v>
      </c>
      <c r="H735" s="318">
        <f t="shared" si="16"/>
        <v>7140</v>
      </c>
    </row>
    <row r="736" spans="1:8" x14ac:dyDescent="0.3">
      <c r="A736" s="316" t="s">
        <v>1824</v>
      </c>
      <c r="B736" s="324">
        <v>718070</v>
      </c>
      <c r="C736" s="324"/>
      <c r="D736" s="317">
        <v>123579.52</v>
      </c>
      <c r="E736" s="320" t="str">
        <f t="shared" si="14"/>
        <v>103</v>
      </c>
      <c r="F736" s="303" t="str">
        <f>VLOOKUP(G736,Lookup!A:B,2,0)</f>
        <v>7140  Radiology</v>
      </c>
      <c r="G736" s="318">
        <f t="shared" si="15"/>
        <v>4810103</v>
      </c>
      <c r="H736" s="318">
        <f t="shared" si="16"/>
        <v>7140</v>
      </c>
    </row>
    <row r="737" spans="1:8" x14ac:dyDescent="0.3">
      <c r="A737" s="316" t="s">
        <v>1824</v>
      </c>
      <c r="B737" s="324">
        <v>718077</v>
      </c>
      <c r="C737" s="324">
        <v>1000</v>
      </c>
      <c r="D737" s="317">
        <v>335.76</v>
      </c>
      <c r="E737" s="320" t="str">
        <f t="shared" si="14"/>
        <v>103</v>
      </c>
      <c r="F737" s="303" t="str">
        <f>VLOOKUP(G737,Lookup!A:B,2,0)</f>
        <v>7140  Radiology</v>
      </c>
      <c r="G737" s="318">
        <f t="shared" si="15"/>
        <v>4810103</v>
      </c>
      <c r="H737" s="318">
        <f t="shared" si="16"/>
        <v>7140</v>
      </c>
    </row>
    <row r="738" spans="1:8" x14ac:dyDescent="0.3">
      <c r="A738" s="316" t="s">
        <v>1833</v>
      </c>
      <c r="B738" s="324">
        <v>718050</v>
      </c>
      <c r="C738" s="324"/>
      <c r="D738" s="317">
        <v>2300</v>
      </c>
      <c r="E738" s="320" t="str">
        <f t="shared" si="14"/>
        <v>103</v>
      </c>
      <c r="F738" s="303" t="str">
        <f>VLOOKUP(G738,Lookup!A:B,2,0)</f>
        <v>7140  Radiology</v>
      </c>
      <c r="G738" s="318">
        <f t="shared" si="15"/>
        <v>4815103</v>
      </c>
      <c r="H738" s="318">
        <f t="shared" si="16"/>
        <v>7140</v>
      </c>
    </row>
    <row r="739" spans="1:8" x14ac:dyDescent="0.3">
      <c r="A739" s="316" t="s">
        <v>1833</v>
      </c>
      <c r="B739" s="324">
        <v>718050</v>
      </c>
      <c r="C739" s="324">
        <v>1025</v>
      </c>
      <c r="D739" s="317">
        <v>119.02</v>
      </c>
      <c r="E739" s="320" t="str">
        <f t="shared" si="14"/>
        <v>103</v>
      </c>
      <c r="F739" s="303" t="str">
        <f>VLOOKUP(G739,Lookup!A:B,2,0)</f>
        <v>7140  Radiology</v>
      </c>
      <c r="G739" s="318">
        <f t="shared" si="15"/>
        <v>4815103</v>
      </c>
      <c r="H739" s="318">
        <f t="shared" si="16"/>
        <v>7140</v>
      </c>
    </row>
    <row r="740" spans="1:8" x14ac:dyDescent="0.3">
      <c r="A740" s="316" t="s">
        <v>1833</v>
      </c>
      <c r="B740" s="324">
        <v>718070</v>
      </c>
      <c r="C740" s="324"/>
      <c r="D740" s="317">
        <v>76824.42</v>
      </c>
      <c r="E740" s="320" t="str">
        <f t="shared" si="14"/>
        <v>103</v>
      </c>
      <c r="F740" s="303" t="str">
        <f>VLOOKUP(G740,Lookup!A:B,2,0)</f>
        <v>7140  Radiology</v>
      </c>
      <c r="G740" s="318">
        <f t="shared" si="15"/>
        <v>4815103</v>
      </c>
      <c r="H740" s="318">
        <f t="shared" si="16"/>
        <v>7140</v>
      </c>
    </row>
    <row r="741" spans="1:8" x14ac:dyDescent="0.3">
      <c r="A741" s="316" t="s">
        <v>1842</v>
      </c>
      <c r="B741" s="324">
        <v>718050</v>
      </c>
      <c r="C741" s="324"/>
      <c r="D741" s="317">
        <v>5476.95</v>
      </c>
      <c r="E741" s="320" t="str">
        <f t="shared" si="14"/>
        <v>103</v>
      </c>
      <c r="F741" s="303" t="str">
        <f>VLOOKUP(G741,Lookup!A:B,2,0)</f>
        <v>7160  Nuclear Med</v>
      </c>
      <c r="G741" s="318">
        <f t="shared" si="15"/>
        <v>4825103</v>
      </c>
      <c r="H741" s="318">
        <f t="shared" si="16"/>
        <v>7160</v>
      </c>
    </row>
    <row r="742" spans="1:8" x14ac:dyDescent="0.3">
      <c r="A742" s="316" t="s">
        <v>1842</v>
      </c>
      <c r="B742" s="324">
        <v>718050</v>
      </c>
      <c r="C742" s="324">
        <v>1020</v>
      </c>
      <c r="D742" s="317">
        <v>203.9</v>
      </c>
      <c r="E742" s="320" t="str">
        <f t="shared" si="14"/>
        <v>103</v>
      </c>
      <c r="F742" s="303" t="str">
        <f>VLOOKUP(G742,Lookup!A:B,2,0)</f>
        <v>7160  Nuclear Med</v>
      </c>
      <c r="G742" s="318">
        <f t="shared" si="15"/>
        <v>4825103</v>
      </c>
      <c r="H742" s="318">
        <f t="shared" si="16"/>
        <v>7160</v>
      </c>
    </row>
    <row r="743" spans="1:8" x14ac:dyDescent="0.3">
      <c r="A743" s="316" t="s">
        <v>1842</v>
      </c>
      <c r="B743" s="324">
        <v>718050</v>
      </c>
      <c r="C743" s="324">
        <v>1025</v>
      </c>
      <c r="D743" s="317">
        <v>528</v>
      </c>
      <c r="E743" s="320" t="str">
        <f t="shared" si="14"/>
        <v>103</v>
      </c>
      <c r="F743" s="303" t="str">
        <f>VLOOKUP(G743,Lookup!A:B,2,0)</f>
        <v>7160  Nuclear Med</v>
      </c>
      <c r="G743" s="318">
        <f t="shared" si="15"/>
        <v>4825103</v>
      </c>
      <c r="H743" s="318">
        <f t="shared" si="16"/>
        <v>7160</v>
      </c>
    </row>
    <row r="744" spans="1:8" x14ac:dyDescent="0.3">
      <c r="A744" s="316" t="s">
        <v>1842</v>
      </c>
      <c r="B744" s="324">
        <v>718050</v>
      </c>
      <c r="C744" s="324">
        <v>1026</v>
      </c>
      <c r="D744" s="317">
        <v>18423.18</v>
      </c>
      <c r="E744" s="320" t="str">
        <f t="shared" si="14"/>
        <v>103</v>
      </c>
      <c r="F744" s="303" t="str">
        <f>VLOOKUP(G744,Lookup!A:B,2,0)</f>
        <v>7160  Nuclear Med</v>
      </c>
      <c r="G744" s="318">
        <f t="shared" si="15"/>
        <v>4825103</v>
      </c>
      <c r="H744" s="318">
        <f t="shared" si="16"/>
        <v>7160</v>
      </c>
    </row>
    <row r="745" spans="1:8" x14ac:dyDescent="0.3">
      <c r="A745" s="316" t="s">
        <v>1842</v>
      </c>
      <c r="B745" s="324">
        <v>718070</v>
      </c>
      <c r="C745" s="324"/>
      <c r="D745" s="317">
        <v>25000</v>
      </c>
      <c r="E745" s="320" t="str">
        <f t="shared" si="14"/>
        <v>103</v>
      </c>
      <c r="F745" s="303" t="str">
        <f>VLOOKUP(G745,Lookup!A:B,2,0)</f>
        <v>7160  Nuclear Med</v>
      </c>
      <c r="G745" s="318">
        <f t="shared" si="15"/>
        <v>4825103</v>
      </c>
      <c r="H745" s="318">
        <f t="shared" si="16"/>
        <v>7160</v>
      </c>
    </row>
    <row r="746" spans="1:8" x14ac:dyDescent="0.3">
      <c r="A746" s="316" t="s">
        <v>1842</v>
      </c>
      <c r="B746" s="324">
        <v>718077</v>
      </c>
      <c r="C746" s="324">
        <v>1000</v>
      </c>
      <c r="D746" s="317">
        <v>2685.72</v>
      </c>
      <c r="E746" s="320" t="str">
        <f t="shared" si="14"/>
        <v>103</v>
      </c>
      <c r="F746" s="303" t="str">
        <f>VLOOKUP(G746,Lookup!A:B,2,0)</f>
        <v>7160  Nuclear Med</v>
      </c>
      <c r="G746" s="318">
        <f t="shared" si="15"/>
        <v>4825103</v>
      </c>
      <c r="H746" s="318">
        <f t="shared" si="16"/>
        <v>7160</v>
      </c>
    </row>
    <row r="747" spans="1:8" x14ac:dyDescent="0.3">
      <c r="A747" s="316" t="s">
        <v>1849</v>
      </c>
      <c r="B747" s="324">
        <v>718050</v>
      </c>
      <c r="C747" s="324"/>
      <c r="D747" s="317">
        <v>384.65</v>
      </c>
      <c r="E747" s="320" t="str">
        <f t="shared" si="14"/>
        <v>103</v>
      </c>
      <c r="F747" s="303" t="str">
        <f>VLOOKUP(G747,Lookup!A:B,2,0)</f>
        <v>7140  Radiology</v>
      </c>
      <c r="G747" s="318">
        <f t="shared" si="15"/>
        <v>4835103</v>
      </c>
      <c r="H747" s="318">
        <f t="shared" si="16"/>
        <v>7140</v>
      </c>
    </row>
    <row r="748" spans="1:8" x14ac:dyDescent="0.3">
      <c r="A748" s="316" t="s">
        <v>1849</v>
      </c>
      <c r="B748" s="324">
        <v>718050</v>
      </c>
      <c r="C748" s="324">
        <v>1012</v>
      </c>
      <c r="D748" s="317">
        <v>33495.879999999997</v>
      </c>
      <c r="E748" s="320" t="str">
        <f t="shared" si="14"/>
        <v>103</v>
      </c>
      <c r="F748" s="303" t="str">
        <f>VLOOKUP(G748,Lookup!A:B,2,0)</f>
        <v>7140  Radiology</v>
      </c>
      <c r="G748" s="318">
        <f t="shared" si="15"/>
        <v>4835103</v>
      </c>
      <c r="H748" s="318">
        <f t="shared" si="16"/>
        <v>7140</v>
      </c>
    </row>
    <row r="749" spans="1:8" x14ac:dyDescent="0.3">
      <c r="A749" s="316" t="s">
        <v>1849</v>
      </c>
      <c r="B749" s="324">
        <v>718050</v>
      </c>
      <c r="C749" s="324">
        <v>1025</v>
      </c>
      <c r="D749" s="317">
        <v>4887.1099999999997</v>
      </c>
      <c r="E749" s="320" t="str">
        <f t="shared" si="14"/>
        <v>103</v>
      </c>
      <c r="F749" s="303" t="str">
        <f>VLOOKUP(G749,Lookup!A:B,2,0)</f>
        <v>7140  Radiology</v>
      </c>
      <c r="G749" s="318">
        <f t="shared" si="15"/>
        <v>4835103</v>
      </c>
      <c r="H749" s="318">
        <f t="shared" si="16"/>
        <v>7140</v>
      </c>
    </row>
    <row r="750" spans="1:8" x14ac:dyDescent="0.3">
      <c r="A750" s="316" t="s">
        <v>1849</v>
      </c>
      <c r="B750" s="324">
        <v>718077</v>
      </c>
      <c r="C750" s="324">
        <v>1000</v>
      </c>
      <c r="D750" s="317">
        <v>158033.25</v>
      </c>
      <c r="E750" s="320" t="str">
        <f t="shared" si="14"/>
        <v>103</v>
      </c>
      <c r="F750" s="303" t="str">
        <f>VLOOKUP(G750,Lookup!A:B,2,0)</f>
        <v>7140  Radiology</v>
      </c>
      <c r="G750" s="318">
        <f t="shared" si="15"/>
        <v>4835103</v>
      </c>
      <c r="H750" s="318">
        <f t="shared" si="16"/>
        <v>7140</v>
      </c>
    </row>
    <row r="751" spans="1:8" x14ac:dyDescent="0.3">
      <c r="A751" s="316" t="s">
        <v>1849</v>
      </c>
      <c r="B751" s="324">
        <v>718091</v>
      </c>
      <c r="C751" s="324"/>
      <c r="D751" s="317">
        <v>54957.83</v>
      </c>
      <c r="E751" s="320" t="str">
        <f t="shared" si="14"/>
        <v>103</v>
      </c>
      <c r="F751" s="303" t="str">
        <f>VLOOKUP(G751,Lookup!A:B,2,0)</f>
        <v>7140  Radiology</v>
      </c>
      <c r="G751" s="318">
        <f t="shared" si="15"/>
        <v>4835103</v>
      </c>
      <c r="H751" s="318">
        <f t="shared" si="16"/>
        <v>7140</v>
      </c>
    </row>
    <row r="752" spans="1:8" x14ac:dyDescent="0.3">
      <c r="A752" s="316" t="s">
        <v>1856</v>
      </c>
      <c r="B752" s="324">
        <v>718050</v>
      </c>
      <c r="C752" s="324"/>
      <c r="D752" s="317">
        <v>806.6</v>
      </c>
      <c r="E752" s="320" t="str">
        <f t="shared" si="14"/>
        <v>103</v>
      </c>
      <c r="F752" s="303" t="str">
        <f>VLOOKUP(G752,Lookup!A:B,2,0)</f>
        <v>7140  Radiology</v>
      </c>
      <c r="G752" s="318">
        <f t="shared" si="15"/>
        <v>4845103</v>
      </c>
      <c r="H752" s="318">
        <f t="shared" si="16"/>
        <v>7140</v>
      </c>
    </row>
    <row r="753" spans="1:8" x14ac:dyDescent="0.3">
      <c r="A753" s="316" t="s">
        <v>1856</v>
      </c>
      <c r="B753" s="324">
        <v>718050</v>
      </c>
      <c r="C753" s="324">
        <v>1020</v>
      </c>
      <c r="D753" s="317">
        <v>-7001.89</v>
      </c>
      <c r="E753" s="320" t="str">
        <f t="shared" si="14"/>
        <v>103</v>
      </c>
      <c r="F753" s="303" t="str">
        <f>VLOOKUP(G753,Lookup!A:B,2,0)</f>
        <v>7140  Radiology</v>
      </c>
      <c r="G753" s="318">
        <f t="shared" si="15"/>
        <v>4845103</v>
      </c>
      <c r="H753" s="318">
        <f t="shared" si="16"/>
        <v>7140</v>
      </c>
    </row>
    <row r="754" spans="1:8" x14ac:dyDescent="0.3">
      <c r="A754" s="316" t="s">
        <v>1856</v>
      </c>
      <c r="B754" s="324">
        <v>718070</v>
      </c>
      <c r="C754" s="324"/>
      <c r="D754" s="317">
        <v>4236.1499999999996</v>
      </c>
      <c r="E754" s="320" t="str">
        <f t="shared" si="14"/>
        <v>103</v>
      </c>
      <c r="F754" s="303" t="str">
        <f>VLOOKUP(G754,Lookup!A:B,2,0)</f>
        <v>7140  Radiology</v>
      </c>
      <c r="G754" s="318">
        <f t="shared" si="15"/>
        <v>4845103</v>
      </c>
      <c r="H754" s="318">
        <f t="shared" si="16"/>
        <v>7140</v>
      </c>
    </row>
    <row r="755" spans="1:8" x14ac:dyDescent="0.3">
      <c r="A755" s="316" t="s">
        <v>1866</v>
      </c>
      <c r="B755" s="324">
        <v>718050</v>
      </c>
      <c r="C755" s="324"/>
      <c r="D755" s="317">
        <v>56.6</v>
      </c>
      <c r="E755" s="320" t="str">
        <f t="shared" si="14"/>
        <v>103</v>
      </c>
      <c r="F755" s="303" t="str">
        <f>VLOOKUP(G755,Lookup!A:B,2,0)</f>
        <v>7020  Surgery</v>
      </c>
      <c r="G755" s="318">
        <f t="shared" si="15"/>
        <v>4915103</v>
      </c>
      <c r="H755" s="318">
        <f t="shared" si="16"/>
        <v>7020</v>
      </c>
    </row>
    <row r="756" spans="1:8" x14ac:dyDescent="0.3">
      <c r="A756" s="316" t="s">
        <v>1866</v>
      </c>
      <c r="B756" s="324">
        <v>718050</v>
      </c>
      <c r="C756" s="324">
        <v>1025</v>
      </c>
      <c r="D756" s="317">
        <v>842.96</v>
      </c>
      <c r="E756" s="320" t="str">
        <f t="shared" si="14"/>
        <v>103</v>
      </c>
      <c r="F756" s="303" t="str">
        <f>VLOOKUP(G756,Lookup!A:B,2,0)</f>
        <v>7020  Surgery</v>
      </c>
      <c r="G756" s="318">
        <f t="shared" si="15"/>
        <v>4915103</v>
      </c>
      <c r="H756" s="318">
        <f t="shared" si="16"/>
        <v>7020</v>
      </c>
    </row>
    <row r="757" spans="1:8" x14ac:dyDescent="0.3">
      <c r="A757" s="316" t="s">
        <v>1866</v>
      </c>
      <c r="B757" s="324">
        <v>718070</v>
      </c>
      <c r="C757" s="324"/>
      <c r="D757" s="317">
        <v>16848.43</v>
      </c>
      <c r="E757" s="320" t="str">
        <f t="shared" si="14"/>
        <v>103</v>
      </c>
      <c r="F757" s="303" t="str">
        <f>VLOOKUP(G757,Lookup!A:B,2,0)</f>
        <v>7020  Surgery</v>
      </c>
      <c r="G757" s="318">
        <f t="shared" si="15"/>
        <v>4915103</v>
      </c>
      <c r="H757" s="318">
        <f t="shared" si="16"/>
        <v>7020</v>
      </c>
    </row>
    <row r="758" spans="1:8" x14ac:dyDescent="0.3">
      <c r="A758" s="316" t="s">
        <v>1866</v>
      </c>
      <c r="B758" s="324">
        <v>718077</v>
      </c>
      <c r="C758" s="324">
        <v>1000</v>
      </c>
      <c r="D758" s="317">
        <v>35920.85</v>
      </c>
      <c r="E758" s="320" t="str">
        <f t="shared" si="14"/>
        <v>103</v>
      </c>
      <c r="F758" s="303" t="str">
        <f>VLOOKUP(G758,Lookup!A:B,2,0)</f>
        <v>7020  Surgery</v>
      </c>
      <c r="G758" s="318">
        <f t="shared" si="15"/>
        <v>4915103</v>
      </c>
      <c r="H758" s="318">
        <f t="shared" si="16"/>
        <v>7020</v>
      </c>
    </row>
    <row r="759" spans="1:8" x14ac:dyDescent="0.3">
      <c r="A759" s="316" t="s">
        <v>1866</v>
      </c>
      <c r="B759" s="324">
        <v>718091</v>
      </c>
      <c r="C759" s="324"/>
      <c r="D759" s="317">
        <v>22780.43</v>
      </c>
      <c r="E759" s="320" t="str">
        <f t="shared" si="14"/>
        <v>103</v>
      </c>
      <c r="F759" s="303" t="str">
        <f>VLOOKUP(G759,Lookup!A:B,2,0)</f>
        <v>7020  Surgery</v>
      </c>
      <c r="G759" s="318">
        <f t="shared" si="15"/>
        <v>4915103</v>
      </c>
      <c r="H759" s="318">
        <f t="shared" si="16"/>
        <v>7020</v>
      </c>
    </row>
    <row r="760" spans="1:8" x14ac:dyDescent="0.3">
      <c r="A760" s="316" t="s">
        <v>1875</v>
      </c>
      <c r="B760" s="324">
        <v>718050</v>
      </c>
      <c r="C760" s="324">
        <v>1012</v>
      </c>
      <c r="D760" s="317">
        <v>176.02</v>
      </c>
      <c r="E760" s="320" t="str">
        <f t="shared" si="14"/>
        <v>103</v>
      </c>
      <c r="F760" s="303" t="str">
        <f>VLOOKUP(G760,Lookup!A:B,2,0)</f>
        <v>7140  Radiology</v>
      </c>
      <c r="G760" s="318">
        <f t="shared" si="15"/>
        <v>4925103</v>
      </c>
      <c r="H760" s="318">
        <f t="shared" si="16"/>
        <v>7140</v>
      </c>
    </row>
    <row r="761" spans="1:8" x14ac:dyDescent="0.3">
      <c r="A761" s="316" t="s">
        <v>1875</v>
      </c>
      <c r="B761" s="324">
        <v>718050</v>
      </c>
      <c r="C761" s="324">
        <v>1020</v>
      </c>
      <c r="D761" s="317">
        <v>341507</v>
      </c>
      <c r="E761" s="320" t="str">
        <f t="shared" si="14"/>
        <v>103</v>
      </c>
      <c r="F761" s="303" t="str">
        <f>VLOOKUP(G761,Lookup!A:B,2,0)</f>
        <v>7140  Radiology</v>
      </c>
      <c r="G761" s="318">
        <f t="shared" si="15"/>
        <v>4925103</v>
      </c>
      <c r="H761" s="318">
        <f t="shared" si="16"/>
        <v>7140</v>
      </c>
    </row>
    <row r="762" spans="1:8" x14ac:dyDescent="0.3">
      <c r="A762" s="316" t="s">
        <v>1875</v>
      </c>
      <c r="B762" s="324">
        <v>718050</v>
      </c>
      <c r="C762" s="324">
        <v>1025</v>
      </c>
      <c r="D762" s="317">
        <v>18.63</v>
      </c>
      <c r="E762" s="320" t="str">
        <f t="shared" si="14"/>
        <v>103</v>
      </c>
      <c r="F762" s="303" t="str">
        <f>VLOOKUP(G762,Lookup!A:B,2,0)</f>
        <v>7140  Radiology</v>
      </c>
      <c r="G762" s="318">
        <f t="shared" si="15"/>
        <v>4925103</v>
      </c>
      <c r="H762" s="318">
        <f t="shared" si="16"/>
        <v>7140</v>
      </c>
    </row>
    <row r="763" spans="1:8" x14ac:dyDescent="0.3">
      <c r="A763" s="316" t="s">
        <v>1875</v>
      </c>
      <c r="B763" s="324">
        <v>718050</v>
      </c>
      <c r="C763" s="324">
        <v>1026</v>
      </c>
      <c r="D763" s="317">
        <v>12.34</v>
      </c>
      <c r="E763" s="320" t="str">
        <f t="shared" si="14"/>
        <v>103</v>
      </c>
      <c r="F763" s="303" t="str">
        <f>VLOOKUP(G763,Lookup!A:B,2,0)</f>
        <v>7140  Radiology</v>
      </c>
      <c r="G763" s="318">
        <f t="shared" si="15"/>
        <v>4925103</v>
      </c>
      <c r="H763" s="318">
        <f t="shared" si="16"/>
        <v>7140</v>
      </c>
    </row>
    <row r="764" spans="1:8" x14ac:dyDescent="0.3">
      <c r="A764" s="316" t="s">
        <v>1875</v>
      </c>
      <c r="B764" s="324">
        <v>718077</v>
      </c>
      <c r="C764" s="324">
        <v>1000</v>
      </c>
      <c r="D764" s="317">
        <v>17666.02</v>
      </c>
      <c r="E764" s="320" t="str">
        <f t="shared" si="14"/>
        <v>103</v>
      </c>
      <c r="F764" s="303" t="str">
        <f>VLOOKUP(G764,Lookup!A:B,2,0)</f>
        <v>7140  Radiology</v>
      </c>
      <c r="G764" s="318">
        <f t="shared" si="15"/>
        <v>4925103</v>
      </c>
      <c r="H764" s="318">
        <f t="shared" si="16"/>
        <v>7140</v>
      </c>
    </row>
    <row r="765" spans="1:8" x14ac:dyDescent="0.3">
      <c r="A765" s="316" t="s">
        <v>1875</v>
      </c>
      <c r="B765" s="324">
        <v>718091</v>
      </c>
      <c r="C765" s="324"/>
      <c r="D765" s="317">
        <v>17085.32</v>
      </c>
      <c r="E765" s="320" t="str">
        <f t="shared" si="14"/>
        <v>103</v>
      </c>
      <c r="F765" s="303" t="str">
        <f>VLOOKUP(G765,Lookup!A:B,2,0)</f>
        <v>7140  Radiology</v>
      </c>
      <c r="G765" s="318">
        <f t="shared" si="15"/>
        <v>4925103</v>
      </c>
      <c r="H765" s="318">
        <f t="shared" si="16"/>
        <v>7140</v>
      </c>
    </row>
    <row r="766" spans="1:8" x14ac:dyDescent="0.3">
      <c r="A766" s="316" t="s">
        <v>1883</v>
      </c>
      <c r="B766" s="324">
        <v>718050</v>
      </c>
      <c r="C766" s="324">
        <v>1012</v>
      </c>
      <c r="D766" s="317">
        <v>34.64</v>
      </c>
      <c r="E766" s="320" t="str">
        <f t="shared" si="14"/>
        <v>103</v>
      </c>
      <c r="F766" s="303" t="str">
        <f>VLOOKUP(G766,Lookup!A:B,2,0)</f>
        <v>7180  Resp Therapy</v>
      </c>
      <c r="G766" s="318">
        <f t="shared" si="15"/>
        <v>4950103</v>
      </c>
      <c r="H766" s="318">
        <f t="shared" si="16"/>
        <v>7180</v>
      </c>
    </row>
    <row r="767" spans="1:8" x14ac:dyDescent="0.3">
      <c r="A767" s="316" t="s">
        <v>1883</v>
      </c>
      <c r="B767" s="324">
        <v>718070</v>
      </c>
      <c r="C767" s="324"/>
      <c r="D767" s="317">
        <v>3947.76</v>
      </c>
      <c r="E767" s="320" t="str">
        <f t="shared" si="14"/>
        <v>103</v>
      </c>
      <c r="F767" s="303" t="str">
        <f>VLOOKUP(G767,Lookup!A:B,2,0)</f>
        <v>7180  Resp Therapy</v>
      </c>
      <c r="G767" s="318">
        <f t="shared" si="15"/>
        <v>4950103</v>
      </c>
      <c r="H767" s="318">
        <f t="shared" si="16"/>
        <v>7180</v>
      </c>
    </row>
    <row r="768" spans="1:8" x14ac:dyDescent="0.3">
      <c r="A768" s="316" t="s">
        <v>1892</v>
      </c>
      <c r="B768" s="324">
        <v>718050</v>
      </c>
      <c r="C768" s="324"/>
      <c r="D768" s="317">
        <v>549.5</v>
      </c>
      <c r="E768" s="320" t="str">
        <f t="shared" si="14"/>
        <v>103</v>
      </c>
      <c r="F768" s="303" t="str">
        <f>VLOOKUP(G768,Lookup!A:B,2,0)</f>
        <v>7490  Other Ancilliary</v>
      </c>
      <c r="G768" s="318">
        <f t="shared" si="15"/>
        <v>5050103</v>
      </c>
      <c r="H768" s="318">
        <f t="shared" si="16"/>
        <v>7490</v>
      </c>
    </row>
    <row r="769" spans="1:8" x14ac:dyDescent="0.3">
      <c r="A769" s="316" t="s">
        <v>1892</v>
      </c>
      <c r="B769" s="324">
        <v>718050</v>
      </c>
      <c r="C769" s="324">
        <v>1012</v>
      </c>
      <c r="D769" s="317">
        <v>1922.31</v>
      </c>
      <c r="E769" s="320" t="str">
        <f t="shared" si="14"/>
        <v>103</v>
      </c>
      <c r="F769" s="303" t="str">
        <f>VLOOKUP(G769,Lookup!A:B,2,0)</f>
        <v>7490  Other Ancilliary</v>
      </c>
      <c r="G769" s="318">
        <f t="shared" si="15"/>
        <v>5050103</v>
      </c>
      <c r="H769" s="318">
        <f t="shared" si="16"/>
        <v>7490</v>
      </c>
    </row>
    <row r="770" spans="1:8" x14ac:dyDescent="0.3">
      <c r="A770" s="316" t="s">
        <v>1892</v>
      </c>
      <c r="B770" s="324">
        <v>718050</v>
      </c>
      <c r="C770" s="324">
        <v>1020</v>
      </c>
      <c r="D770" s="317">
        <v>982.81</v>
      </c>
      <c r="E770" s="320" t="str">
        <f t="shared" ref="E770:E833" si="17">RIGHT(A770,3)</f>
        <v>103</v>
      </c>
      <c r="F770" s="303" t="str">
        <f>VLOOKUP(G770,Lookup!A:B,2,0)</f>
        <v>7490  Other Ancilliary</v>
      </c>
      <c r="G770" s="318">
        <f t="shared" si="15"/>
        <v>5050103</v>
      </c>
      <c r="H770" s="318">
        <f t="shared" si="16"/>
        <v>7490</v>
      </c>
    </row>
    <row r="771" spans="1:8" x14ac:dyDescent="0.3">
      <c r="A771" s="316" t="s">
        <v>1892</v>
      </c>
      <c r="B771" s="324">
        <v>718050</v>
      </c>
      <c r="C771" s="324">
        <v>1025</v>
      </c>
      <c r="D771" s="317">
        <v>2784.53</v>
      </c>
      <c r="E771" s="320" t="str">
        <f t="shared" si="17"/>
        <v>103</v>
      </c>
      <c r="F771" s="303" t="str">
        <f>VLOOKUP(G771,Lookup!A:B,2,0)</f>
        <v>7490  Other Ancilliary</v>
      </c>
      <c r="G771" s="318">
        <f t="shared" si="15"/>
        <v>5050103</v>
      </c>
      <c r="H771" s="318">
        <f t="shared" si="16"/>
        <v>7490</v>
      </c>
    </row>
    <row r="772" spans="1:8" x14ac:dyDescent="0.3">
      <c r="A772" s="316" t="s">
        <v>1892</v>
      </c>
      <c r="B772" s="324">
        <v>718050</v>
      </c>
      <c r="C772" s="324">
        <v>1026</v>
      </c>
      <c r="D772" s="317">
        <v>11081.38</v>
      </c>
      <c r="E772" s="320" t="str">
        <f t="shared" si="17"/>
        <v>103</v>
      </c>
      <c r="F772" s="303" t="str">
        <f>VLOOKUP(G772,Lookup!A:B,2,0)</f>
        <v>7490  Other Ancilliary</v>
      </c>
      <c r="G772" s="318">
        <f t="shared" si="15"/>
        <v>5050103</v>
      </c>
      <c r="H772" s="318">
        <f t="shared" si="16"/>
        <v>7490</v>
      </c>
    </row>
    <row r="773" spans="1:8" x14ac:dyDescent="0.3">
      <c r="A773" s="316" t="s">
        <v>1900</v>
      </c>
      <c r="B773" s="324">
        <v>716046</v>
      </c>
      <c r="C773" s="324"/>
      <c r="D773" s="317">
        <v>0</v>
      </c>
      <c r="E773" s="320" t="str">
        <f t="shared" si="17"/>
        <v>103</v>
      </c>
      <c r="F773" s="303" t="str">
        <f>VLOOKUP(G773,Lookup!A:B,2,0)</f>
        <v>7170  Pharmacy</v>
      </c>
      <c r="G773" s="318">
        <f t="shared" si="15"/>
        <v>5100103</v>
      </c>
      <c r="H773" s="318">
        <f t="shared" si="16"/>
        <v>7170</v>
      </c>
    </row>
    <row r="774" spans="1:8" x14ac:dyDescent="0.3">
      <c r="A774" s="316" t="s">
        <v>1900</v>
      </c>
      <c r="B774" s="324">
        <v>718050</v>
      </c>
      <c r="C774" s="324"/>
      <c r="D774" s="317">
        <v>15041.16</v>
      </c>
      <c r="E774" s="320" t="str">
        <f t="shared" si="17"/>
        <v>103</v>
      </c>
      <c r="F774" s="303" t="str">
        <f>VLOOKUP(G774,Lookup!A:B,2,0)</f>
        <v>7170  Pharmacy</v>
      </c>
      <c r="G774" s="318">
        <f t="shared" si="15"/>
        <v>5100103</v>
      </c>
      <c r="H774" s="318">
        <f t="shared" si="16"/>
        <v>7170</v>
      </c>
    </row>
    <row r="775" spans="1:8" x14ac:dyDescent="0.3">
      <c r="A775" s="316" t="s">
        <v>1900</v>
      </c>
      <c r="B775" s="324">
        <v>718050</v>
      </c>
      <c r="C775" s="324">
        <v>1012</v>
      </c>
      <c r="D775" s="317">
        <v>286.49</v>
      </c>
      <c r="E775" s="320" t="str">
        <f t="shared" si="17"/>
        <v>103</v>
      </c>
      <c r="F775" s="303" t="str">
        <f>VLOOKUP(G775,Lookup!A:B,2,0)</f>
        <v>7170  Pharmacy</v>
      </c>
      <c r="G775" s="318">
        <f t="shared" si="15"/>
        <v>5100103</v>
      </c>
      <c r="H775" s="318">
        <f t="shared" si="16"/>
        <v>7170</v>
      </c>
    </row>
    <row r="776" spans="1:8" x14ac:dyDescent="0.3">
      <c r="A776" s="316" t="s">
        <v>1900</v>
      </c>
      <c r="B776" s="324">
        <v>718050</v>
      </c>
      <c r="C776" s="324">
        <v>1020</v>
      </c>
      <c r="D776" s="317">
        <v>87715.83</v>
      </c>
      <c r="E776" s="320" t="str">
        <f t="shared" si="17"/>
        <v>103</v>
      </c>
      <c r="F776" s="303" t="str">
        <f>VLOOKUP(G776,Lookup!A:B,2,0)</f>
        <v>7170  Pharmacy</v>
      </c>
      <c r="G776" s="318">
        <f t="shared" si="15"/>
        <v>5100103</v>
      </c>
      <c r="H776" s="318">
        <f t="shared" si="16"/>
        <v>7170</v>
      </c>
    </row>
    <row r="777" spans="1:8" x14ac:dyDescent="0.3">
      <c r="A777" s="316" t="s">
        <v>1900</v>
      </c>
      <c r="B777" s="324">
        <v>718050</v>
      </c>
      <c r="C777" s="324">
        <v>1025</v>
      </c>
      <c r="D777" s="317">
        <v>164.45</v>
      </c>
      <c r="E777" s="320" t="str">
        <f t="shared" si="17"/>
        <v>103</v>
      </c>
      <c r="F777" s="303" t="str">
        <f>VLOOKUP(G777,Lookup!A:B,2,0)</f>
        <v>7170  Pharmacy</v>
      </c>
      <c r="G777" s="318">
        <f t="shared" si="15"/>
        <v>5100103</v>
      </c>
      <c r="H777" s="318">
        <f t="shared" si="16"/>
        <v>7170</v>
      </c>
    </row>
    <row r="778" spans="1:8" x14ac:dyDescent="0.3">
      <c r="A778" s="316" t="s">
        <v>1900</v>
      </c>
      <c r="B778" s="324">
        <v>718070</v>
      </c>
      <c r="C778" s="324"/>
      <c r="D778" s="317">
        <v>24880</v>
      </c>
      <c r="E778" s="320" t="str">
        <f t="shared" si="17"/>
        <v>103</v>
      </c>
      <c r="F778" s="303" t="str">
        <f>VLOOKUP(G778,Lookup!A:B,2,0)</f>
        <v>7170  Pharmacy</v>
      </c>
      <c r="G778" s="318">
        <f t="shared" si="15"/>
        <v>5100103</v>
      </c>
      <c r="H778" s="318">
        <f t="shared" si="16"/>
        <v>7170</v>
      </c>
    </row>
    <row r="779" spans="1:8" x14ac:dyDescent="0.3">
      <c r="A779" s="316" t="s">
        <v>1900</v>
      </c>
      <c r="B779" s="324">
        <v>718091</v>
      </c>
      <c r="C779" s="324"/>
      <c r="D779" s="317">
        <v>180929.34</v>
      </c>
      <c r="E779" s="320" t="str">
        <f t="shared" si="17"/>
        <v>103</v>
      </c>
      <c r="F779" s="303" t="str">
        <f>VLOOKUP(G779,Lookup!A:B,2,0)</f>
        <v>7170  Pharmacy</v>
      </c>
      <c r="G779" s="318">
        <f t="shared" si="15"/>
        <v>5100103</v>
      </c>
      <c r="H779" s="318">
        <f t="shared" si="16"/>
        <v>7170</v>
      </c>
    </row>
    <row r="780" spans="1:8" x14ac:dyDescent="0.3">
      <c r="A780" s="316" t="s">
        <v>1911</v>
      </c>
      <c r="B780" s="324">
        <v>718050</v>
      </c>
      <c r="C780" s="324">
        <v>1020</v>
      </c>
      <c r="D780" s="317">
        <v>463</v>
      </c>
      <c r="E780" s="320" t="str">
        <f t="shared" si="17"/>
        <v>103</v>
      </c>
      <c r="F780" s="303" t="str">
        <f>VLOOKUP(G780,Lookup!A:B,2,0)</f>
        <v>7170  Pharmacy</v>
      </c>
      <c r="G780" s="318">
        <f t="shared" si="15"/>
        <v>5105103</v>
      </c>
      <c r="H780" s="318">
        <f t="shared" si="16"/>
        <v>7170</v>
      </c>
    </row>
    <row r="781" spans="1:8" x14ac:dyDescent="0.3">
      <c r="A781" s="316" t="s">
        <v>1911</v>
      </c>
      <c r="B781" s="324">
        <v>718050</v>
      </c>
      <c r="C781" s="324">
        <v>1025</v>
      </c>
      <c r="D781" s="317">
        <v>807.2</v>
      </c>
      <c r="E781" s="320" t="str">
        <f t="shared" si="17"/>
        <v>103</v>
      </c>
      <c r="F781" s="303" t="str">
        <f>VLOOKUP(G781,Lookup!A:B,2,0)</f>
        <v>7170  Pharmacy</v>
      </c>
      <c r="G781" s="318">
        <f t="shared" si="15"/>
        <v>5105103</v>
      </c>
      <c r="H781" s="318">
        <f t="shared" si="16"/>
        <v>7170</v>
      </c>
    </row>
    <row r="782" spans="1:8" x14ac:dyDescent="0.3">
      <c r="A782" s="316" t="s">
        <v>1911</v>
      </c>
      <c r="B782" s="324">
        <v>718091</v>
      </c>
      <c r="C782" s="324"/>
      <c r="D782" s="317">
        <v>7317.31</v>
      </c>
      <c r="E782" s="320" t="str">
        <f t="shared" si="17"/>
        <v>103</v>
      </c>
      <c r="F782" s="303" t="str">
        <f>VLOOKUP(G782,Lookup!A:B,2,0)</f>
        <v>7170  Pharmacy</v>
      </c>
      <c r="G782" s="318">
        <f t="shared" si="15"/>
        <v>5105103</v>
      </c>
      <c r="H782" s="318">
        <f t="shared" si="16"/>
        <v>7170</v>
      </c>
    </row>
    <row r="783" spans="1:8" x14ac:dyDescent="0.3">
      <c r="A783" s="316" t="s">
        <v>1920</v>
      </c>
      <c r="B783" s="324">
        <v>718050</v>
      </c>
      <c r="C783" s="324">
        <v>1012</v>
      </c>
      <c r="D783" s="317">
        <v>28.67</v>
      </c>
      <c r="E783" s="320" t="str">
        <f t="shared" si="17"/>
        <v>103</v>
      </c>
      <c r="F783" s="303" t="str">
        <f>VLOOKUP(G783,Lookup!A:B,2,0)</f>
        <v>7260  Clinics</v>
      </c>
      <c r="G783" s="318">
        <f t="shared" si="15"/>
        <v>5160103</v>
      </c>
      <c r="H783" s="318">
        <f t="shared" si="16"/>
        <v>7260</v>
      </c>
    </row>
    <row r="784" spans="1:8" x14ac:dyDescent="0.3">
      <c r="A784" s="316" t="s">
        <v>1920</v>
      </c>
      <c r="B784" s="324">
        <v>718050</v>
      </c>
      <c r="C784" s="324">
        <v>1020</v>
      </c>
      <c r="D784" s="317">
        <v>2309.23</v>
      </c>
      <c r="E784" s="320" t="str">
        <f t="shared" si="17"/>
        <v>103</v>
      </c>
      <c r="F784" s="303" t="str">
        <f>VLOOKUP(G784,Lookup!A:B,2,0)</f>
        <v>7260  Clinics</v>
      </c>
      <c r="G784" s="318">
        <f t="shared" si="15"/>
        <v>5160103</v>
      </c>
      <c r="H784" s="318">
        <f t="shared" si="16"/>
        <v>7260</v>
      </c>
    </row>
    <row r="785" spans="1:8" x14ac:dyDescent="0.3">
      <c r="A785" s="316" t="s">
        <v>1920</v>
      </c>
      <c r="B785" s="324">
        <v>718050</v>
      </c>
      <c r="C785" s="324">
        <v>1025</v>
      </c>
      <c r="D785" s="317">
        <v>692.93</v>
      </c>
      <c r="E785" s="320" t="str">
        <f t="shared" si="17"/>
        <v>103</v>
      </c>
      <c r="F785" s="303" t="str">
        <f>VLOOKUP(G785,Lookup!A:B,2,0)</f>
        <v>7260  Clinics</v>
      </c>
      <c r="G785" s="318">
        <f t="shared" si="15"/>
        <v>5160103</v>
      </c>
      <c r="H785" s="318">
        <f t="shared" si="16"/>
        <v>7260</v>
      </c>
    </row>
    <row r="786" spans="1:8" x14ac:dyDescent="0.3">
      <c r="A786" s="316" t="s">
        <v>1920</v>
      </c>
      <c r="B786" s="324">
        <v>718050</v>
      </c>
      <c r="C786" s="324">
        <v>1026</v>
      </c>
      <c r="D786" s="317">
        <v>3868.64</v>
      </c>
      <c r="E786" s="320" t="str">
        <f t="shared" si="17"/>
        <v>103</v>
      </c>
      <c r="F786" s="303" t="str">
        <f>VLOOKUP(G786,Lookup!A:B,2,0)</f>
        <v>7260  Clinics</v>
      </c>
      <c r="G786" s="318">
        <f t="shared" si="15"/>
        <v>5160103</v>
      </c>
      <c r="H786" s="318">
        <f t="shared" si="16"/>
        <v>7260</v>
      </c>
    </row>
    <row r="787" spans="1:8" x14ac:dyDescent="0.3">
      <c r="A787" s="316" t="s">
        <v>1920</v>
      </c>
      <c r="B787" s="324">
        <v>718091</v>
      </c>
      <c r="C787" s="324"/>
      <c r="D787" s="317">
        <v>124945.37</v>
      </c>
      <c r="E787" s="320" t="str">
        <f t="shared" si="17"/>
        <v>103</v>
      </c>
      <c r="F787" s="303" t="str">
        <f>VLOOKUP(G787,Lookup!A:B,2,0)</f>
        <v>7260  Clinics</v>
      </c>
      <c r="G787" s="318">
        <f t="shared" si="15"/>
        <v>5160103</v>
      </c>
      <c r="H787" s="318">
        <f t="shared" si="16"/>
        <v>7260</v>
      </c>
    </row>
    <row r="788" spans="1:8" x14ac:dyDescent="0.3">
      <c r="A788" s="316" t="s">
        <v>2404</v>
      </c>
      <c r="B788" s="324">
        <v>718050</v>
      </c>
      <c r="C788" s="324">
        <v>1020</v>
      </c>
      <c r="D788" s="317">
        <v>425929.72</v>
      </c>
      <c r="E788" s="320" t="str">
        <f t="shared" si="17"/>
        <v>103</v>
      </c>
      <c r="F788" s="303" t="str">
        <f>VLOOKUP(G788,Lookup!A:B,2,0)</f>
        <v>7260  Clinics</v>
      </c>
      <c r="G788" s="318">
        <f t="shared" si="15"/>
        <v>5201103</v>
      </c>
      <c r="H788" s="318">
        <f t="shared" si="16"/>
        <v>7260</v>
      </c>
    </row>
    <row r="789" spans="1:8" x14ac:dyDescent="0.3">
      <c r="A789" s="316" t="s">
        <v>2411</v>
      </c>
      <c r="B789" s="324">
        <v>718050</v>
      </c>
      <c r="C789" s="324">
        <v>1026</v>
      </c>
      <c r="D789" s="317">
        <v>16.84</v>
      </c>
      <c r="E789" s="320" t="str">
        <f t="shared" si="17"/>
        <v>103</v>
      </c>
      <c r="F789" s="303" t="str">
        <f>VLOOKUP(G789,Lookup!A:B,2,0)</f>
        <v>7260  Clinics</v>
      </c>
      <c r="G789" s="318">
        <f t="shared" si="15"/>
        <v>5390103</v>
      </c>
      <c r="H789" s="318">
        <f t="shared" si="16"/>
        <v>7260</v>
      </c>
    </row>
    <row r="790" spans="1:8" x14ac:dyDescent="0.3">
      <c r="A790" s="316" t="s">
        <v>2411</v>
      </c>
      <c r="B790" s="324">
        <v>718091</v>
      </c>
      <c r="C790" s="324"/>
      <c r="D790" s="317">
        <v>85866.77</v>
      </c>
      <c r="E790" s="320" t="str">
        <f t="shared" si="17"/>
        <v>103</v>
      </c>
      <c r="F790" s="303" t="str">
        <f>VLOOKUP(G790,Lookup!A:B,2,0)</f>
        <v>7260  Clinics</v>
      </c>
      <c r="G790" s="318">
        <f t="shared" si="15"/>
        <v>5390103</v>
      </c>
      <c r="H790" s="318">
        <f t="shared" si="16"/>
        <v>7260</v>
      </c>
    </row>
    <row r="791" spans="1:8" x14ac:dyDescent="0.3">
      <c r="A791" s="316" t="s">
        <v>2117</v>
      </c>
      <c r="B791" s="324">
        <v>718050</v>
      </c>
      <c r="C791" s="324"/>
      <c r="D791" s="317">
        <v>131348.34</v>
      </c>
      <c r="E791" s="320" t="str">
        <f t="shared" si="17"/>
        <v>103</v>
      </c>
      <c r="F791" s="303" t="str">
        <f>VLOOKUP(G791,Lookup!A:B,2,0)</f>
        <v>8460  Housekeeping</v>
      </c>
      <c r="G791" s="318">
        <f t="shared" ref="G791:G842" si="18">A791*1</f>
        <v>6005103</v>
      </c>
      <c r="H791" s="318">
        <f t="shared" ref="H791:H842" si="19">LEFT(F791,4)*1</f>
        <v>8460</v>
      </c>
    </row>
    <row r="792" spans="1:8" x14ac:dyDescent="0.3">
      <c r="A792" s="316" t="s">
        <v>2117</v>
      </c>
      <c r="B792" s="324">
        <v>718050</v>
      </c>
      <c r="C792" s="324">
        <v>1020</v>
      </c>
      <c r="D792" s="317">
        <v>3631.44</v>
      </c>
      <c r="E792" s="320" t="str">
        <f t="shared" si="17"/>
        <v>103</v>
      </c>
      <c r="F792" s="303" t="str">
        <f>VLOOKUP(G792,Lookup!A:B,2,0)</f>
        <v>8460  Housekeeping</v>
      </c>
      <c r="G792" s="318">
        <f t="shared" si="18"/>
        <v>6005103</v>
      </c>
      <c r="H792" s="318">
        <f t="shared" si="19"/>
        <v>8460</v>
      </c>
    </row>
    <row r="793" spans="1:8" x14ac:dyDescent="0.3">
      <c r="A793" s="316" t="s">
        <v>2117</v>
      </c>
      <c r="B793" s="324">
        <v>718050</v>
      </c>
      <c r="C793" s="324">
        <v>1026</v>
      </c>
      <c r="D793" s="317">
        <v>0</v>
      </c>
      <c r="E793" s="320" t="str">
        <f t="shared" si="17"/>
        <v>103</v>
      </c>
      <c r="F793" s="303" t="str">
        <f>VLOOKUP(G793,Lookup!A:B,2,0)</f>
        <v>8460  Housekeeping</v>
      </c>
      <c r="G793" s="318">
        <f t="shared" si="18"/>
        <v>6005103</v>
      </c>
      <c r="H793" s="318">
        <f t="shared" si="19"/>
        <v>8460</v>
      </c>
    </row>
    <row r="794" spans="1:8" x14ac:dyDescent="0.3">
      <c r="A794" s="316" t="s">
        <v>2439</v>
      </c>
      <c r="B794" s="324">
        <v>718050</v>
      </c>
      <c r="C794" s="324"/>
      <c r="D794" s="317">
        <v>-39378.879999999997</v>
      </c>
      <c r="E794" s="320" t="str">
        <f t="shared" si="17"/>
        <v>103</v>
      </c>
      <c r="F794" s="303" t="str">
        <f>VLOOKUP(G794,Lookup!A:B,2,0)</f>
        <v>8350  Laundry</v>
      </c>
      <c r="G794" s="318">
        <f t="shared" si="18"/>
        <v>6010103</v>
      </c>
      <c r="H794" s="318">
        <f t="shared" si="19"/>
        <v>8350</v>
      </c>
    </row>
    <row r="795" spans="1:8" x14ac:dyDescent="0.3">
      <c r="A795" s="316" t="s">
        <v>2439</v>
      </c>
      <c r="B795" s="324">
        <v>718050</v>
      </c>
      <c r="C795" s="324">
        <v>1020</v>
      </c>
      <c r="D795" s="317">
        <v>1000</v>
      </c>
      <c r="E795" s="320" t="str">
        <f t="shared" si="17"/>
        <v>103</v>
      </c>
      <c r="F795" s="303" t="str">
        <f>VLOOKUP(G795,Lookup!A:B,2,0)</f>
        <v>8350  Laundry</v>
      </c>
      <c r="G795" s="318">
        <f t="shared" si="18"/>
        <v>6010103</v>
      </c>
      <c r="H795" s="318">
        <f t="shared" si="19"/>
        <v>8350</v>
      </c>
    </row>
    <row r="796" spans="1:8" x14ac:dyDescent="0.3">
      <c r="A796" s="316" t="s">
        <v>2139</v>
      </c>
      <c r="B796" s="324">
        <v>718050</v>
      </c>
      <c r="C796" s="324"/>
      <c r="D796" s="317">
        <v>45813.42</v>
      </c>
      <c r="E796" s="320" t="str">
        <f t="shared" si="17"/>
        <v>103</v>
      </c>
      <c r="F796" s="303" t="str">
        <f>VLOOKUP(G796,Lookup!A:B,2,0)</f>
        <v>8430  Plant</v>
      </c>
      <c r="G796" s="318">
        <f t="shared" si="18"/>
        <v>6060103</v>
      </c>
      <c r="H796" s="318">
        <f t="shared" si="19"/>
        <v>8430</v>
      </c>
    </row>
    <row r="797" spans="1:8" x14ac:dyDescent="0.3">
      <c r="A797" s="316" t="s">
        <v>2139</v>
      </c>
      <c r="B797" s="324">
        <v>718050</v>
      </c>
      <c r="C797" s="324">
        <v>1012</v>
      </c>
      <c r="D797" s="317">
        <v>4423.5</v>
      </c>
      <c r="E797" s="320" t="str">
        <f t="shared" si="17"/>
        <v>103</v>
      </c>
      <c r="F797" s="303" t="str">
        <f>VLOOKUP(G797,Lookup!A:B,2,0)</f>
        <v>8430  Plant</v>
      </c>
      <c r="G797" s="318">
        <f t="shared" si="18"/>
        <v>6060103</v>
      </c>
      <c r="H797" s="318">
        <f t="shared" si="19"/>
        <v>8430</v>
      </c>
    </row>
    <row r="798" spans="1:8" x14ac:dyDescent="0.3">
      <c r="A798" s="316" t="s">
        <v>2139</v>
      </c>
      <c r="B798" s="324">
        <v>718050</v>
      </c>
      <c r="C798" s="324">
        <v>1013</v>
      </c>
      <c r="D798" s="317">
        <v>48450.07</v>
      </c>
      <c r="E798" s="320" t="str">
        <f t="shared" si="17"/>
        <v>103</v>
      </c>
      <c r="F798" s="303" t="str">
        <f>VLOOKUP(G798,Lookup!A:B,2,0)</f>
        <v>8430  Plant</v>
      </c>
      <c r="G798" s="318">
        <f t="shared" si="18"/>
        <v>6060103</v>
      </c>
      <c r="H798" s="318">
        <f t="shared" si="19"/>
        <v>8430</v>
      </c>
    </row>
    <row r="799" spans="1:8" x14ac:dyDescent="0.3">
      <c r="A799" s="316" t="s">
        <v>2139</v>
      </c>
      <c r="B799" s="324">
        <v>718050</v>
      </c>
      <c r="C799" s="324">
        <v>1014</v>
      </c>
      <c r="D799" s="317">
        <v>4030.16</v>
      </c>
      <c r="E799" s="320" t="str">
        <f t="shared" si="17"/>
        <v>103</v>
      </c>
      <c r="F799" s="303" t="str">
        <f>VLOOKUP(G799,Lookup!A:B,2,0)</f>
        <v>8430  Plant</v>
      </c>
      <c r="G799" s="318">
        <f t="shared" si="18"/>
        <v>6060103</v>
      </c>
      <c r="H799" s="318">
        <f t="shared" si="19"/>
        <v>8430</v>
      </c>
    </row>
    <row r="800" spans="1:8" x14ac:dyDescent="0.3">
      <c r="A800" s="316" t="s">
        <v>2139</v>
      </c>
      <c r="B800" s="324">
        <v>718050</v>
      </c>
      <c r="C800" s="324">
        <v>1020</v>
      </c>
      <c r="D800" s="317">
        <v>1924.87</v>
      </c>
      <c r="E800" s="320" t="str">
        <f t="shared" si="17"/>
        <v>103</v>
      </c>
      <c r="F800" s="303" t="str">
        <f>VLOOKUP(G800,Lookup!A:B,2,0)</f>
        <v>8430  Plant</v>
      </c>
      <c r="G800" s="318">
        <f t="shared" si="18"/>
        <v>6060103</v>
      </c>
      <c r="H800" s="318">
        <f t="shared" si="19"/>
        <v>8430</v>
      </c>
    </row>
    <row r="801" spans="1:8" x14ac:dyDescent="0.3">
      <c r="A801" s="316" t="s">
        <v>2139</v>
      </c>
      <c r="B801" s="324">
        <v>718050</v>
      </c>
      <c r="C801" s="324">
        <v>1027</v>
      </c>
      <c r="D801" s="317">
        <v>149060.07</v>
      </c>
      <c r="E801" s="320" t="str">
        <f t="shared" si="17"/>
        <v>103</v>
      </c>
      <c r="F801" s="303" t="str">
        <f>VLOOKUP(G801,Lookup!A:B,2,0)</f>
        <v>8430  Plant</v>
      </c>
      <c r="G801" s="318">
        <f t="shared" si="18"/>
        <v>6060103</v>
      </c>
      <c r="H801" s="318">
        <f t="shared" si="19"/>
        <v>8430</v>
      </c>
    </row>
    <row r="802" spans="1:8" x14ac:dyDescent="0.3">
      <c r="A802" s="316" t="s">
        <v>2139</v>
      </c>
      <c r="B802" s="324">
        <v>718050</v>
      </c>
      <c r="C802" s="324">
        <v>5101</v>
      </c>
      <c r="D802" s="317">
        <v>25514.93</v>
      </c>
      <c r="E802" s="320" t="str">
        <f t="shared" si="17"/>
        <v>103</v>
      </c>
      <c r="F802" s="303" t="str">
        <f>VLOOKUP(G802,Lookup!A:B,2,0)</f>
        <v>8430  Plant</v>
      </c>
      <c r="G802" s="318">
        <f t="shared" si="18"/>
        <v>6060103</v>
      </c>
      <c r="H802" s="318">
        <f t="shared" si="19"/>
        <v>8430</v>
      </c>
    </row>
    <row r="803" spans="1:8" x14ac:dyDescent="0.3">
      <c r="A803" s="316" t="s">
        <v>2139</v>
      </c>
      <c r="B803" s="324">
        <v>718071</v>
      </c>
      <c r="C803" s="324"/>
      <c r="D803" s="317">
        <v>223951.19</v>
      </c>
      <c r="E803" s="320" t="str">
        <f t="shared" si="17"/>
        <v>103</v>
      </c>
      <c r="F803" s="303" t="str">
        <f>VLOOKUP(G803,Lookup!A:B,2,0)</f>
        <v>8430  Plant</v>
      </c>
      <c r="G803" s="318">
        <f t="shared" si="18"/>
        <v>6060103</v>
      </c>
      <c r="H803" s="318">
        <f t="shared" si="19"/>
        <v>8430</v>
      </c>
    </row>
    <row r="804" spans="1:8" x14ac:dyDescent="0.3">
      <c r="A804" s="316" t="s">
        <v>2442</v>
      </c>
      <c r="B804" s="324">
        <v>718070</v>
      </c>
      <c r="C804" s="324"/>
      <c r="D804" s="317">
        <v>1325881.72</v>
      </c>
      <c r="E804" s="320" t="str">
        <f t="shared" si="17"/>
        <v>103</v>
      </c>
      <c r="F804" s="303" t="str">
        <f>VLOOKUP(G804,Lookup!A:B,2,0)</f>
        <v>8430  Plant</v>
      </c>
      <c r="G804" s="318">
        <f t="shared" si="18"/>
        <v>6100103</v>
      </c>
      <c r="H804" s="318">
        <f t="shared" si="19"/>
        <v>8430</v>
      </c>
    </row>
    <row r="805" spans="1:8" x14ac:dyDescent="0.3">
      <c r="A805" s="316" t="s">
        <v>2157</v>
      </c>
      <c r="B805" s="324">
        <v>718010</v>
      </c>
      <c r="C805" s="324">
        <v>1002</v>
      </c>
      <c r="D805" s="317">
        <v>1108.19</v>
      </c>
      <c r="E805" s="320" t="str">
        <f t="shared" si="17"/>
        <v>103</v>
      </c>
      <c r="F805" s="303" t="str">
        <f>VLOOKUP(G805,Lookup!A:B,2,0)</f>
        <v>8330  Cafeteria</v>
      </c>
      <c r="G805" s="318">
        <f t="shared" si="18"/>
        <v>6125103</v>
      </c>
      <c r="H805" s="318">
        <f t="shared" si="19"/>
        <v>8330</v>
      </c>
    </row>
    <row r="806" spans="1:8" x14ac:dyDescent="0.3">
      <c r="A806" s="316" t="s">
        <v>2157</v>
      </c>
      <c r="B806" s="324">
        <v>718050</v>
      </c>
      <c r="C806" s="324"/>
      <c r="D806" s="317">
        <v>5147.5200000000004</v>
      </c>
      <c r="E806" s="320" t="str">
        <f t="shared" si="17"/>
        <v>103</v>
      </c>
      <c r="F806" s="303" t="str">
        <f>VLOOKUP(G806,Lookup!A:B,2,0)</f>
        <v>8330  Cafeteria</v>
      </c>
      <c r="G806" s="318">
        <f t="shared" si="18"/>
        <v>6125103</v>
      </c>
      <c r="H806" s="318">
        <f t="shared" si="19"/>
        <v>8330</v>
      </c>
    </row>
    <row r="807" spans="1:8" x14ac:dyDescent="0.3">
      <c r="A807" s="316" t="s">
        <v>2157</v>
      </c>
      <c r="B807" s="324">
        <v>718050</v>
      </c>
      <c r="C807" s="324">
        <v>1020</v>
      </c>
      <c r="D807" s="317">
        <v>63</v>
      </c>
      <c r="E807" s="320" t="str">
        <f t="shared" si="17"/>
        <v>103</v>
      </c>
      <c r="F807" s="303" t="str">
        <f>VLOOKUP(G807,Lookup!A:B,2,0)</f>
        <v>8330  Cafeteria</v>
      </c>
      <c r="G807" s="318">
        <f t="shared" si="18"/>
        <v>6125103</v>
      </c>
      <c r="H807" s="318">
        <f t="shared" si="19"/>
        <v>8330</v>
      </c>
    </row>
    <row r="808" spans="1:8" x14ac:dyDescent="0.3">
      <c r="A808" s="316" t="s">
        <v>2157</v>
      </c>
      <c r="B808" s="324">
        <v>718050</v>
      </c>
      <c r="C808" s="324">
        <v>1026</v>
      </c>
      <c r="D808" s="317">
        <v>8227.57</v>
      </c>
      <c r="E808" s="320" t="str">
        <f t="shared" si="17"/>
        <v>103</v>
      </c>
      <c r="F808" s="303" t="str">
        <f>VLOOKUP(G808,Lookup!A:B,2,0)</f>
        <v>8330  Cafeteria</v>
      </c>
      <c r="G808" s="318">
        <f t="shared" si="18"/>
        <v>6125103</v>
      </c>
      <c r="H808" s="318">
        <f t="shared" si="19"/>
        <v>8330</v>
      </c>
    </row>
    <row r="809" spans="1:8" x14ac:dyDescent="0.3">
      <c r="A809" s="316" t="s">
        <v>2157</v>
      </c>
      <c r="B809" s="324">
        <v>718050</v>
      </c>
      <c r="C809" s="324">
        <v>1030</v>
      </c>
      <c r="D809" s="317">
        <v>295346.36</v>
      </c>
      <c r="E809" s="320" t="str">
        <f t="shared" si="17"/>
        <v>103</v>
      </c>
      <c r="F809" s="303" t="str">
        <f>VLOOKUP(G809,Lookup!A:B,2,0)</f>
        <v>8330  Cafeteria</v>
      </c>
      <c r="G809" s="318">
        <f t="shared" si="18"/>
        <v>6125103</v>
      </c>
      <c r="H809" s="318">
        <f t="shared" si="19"/>
        <v>8330</v>
      </c>
    </row>
    <row r="810" spans="1:8" x14ac:dyDescent="0.3">
      <c r="A810" s="316" t="s">
        <v>2157</v>
      </c>
      <c r="B810" s="324">
        <v>718091</v>
      </c>
      <c r="C810" s="324"/>
      <c r="D810" s="317">
        <v>177198.99</v>
      </c>
      <c r="E810" s="320" t="str">
        <f t="shared" si="17"/>
        <v>103</v>
      </c>
      <c r="F810" s="303" t="str">
        <f>VLOOKUP(G810,Lookup!A:B,2,0)</f>
        <v>8330  Cafeteria</v>
      </c>
      <c r="G810" s="318">
        <f t="shared" si="18"/>
        <v>6125103</v>
      </c>
      <c r="H810" s="318">
        <f t="shared" si="19"/>
        <v>8330</v>
      </c>
    </row>
    <row r="811" spans="1:8" x14ac:dyDescent="0.3">
      <c r="A811" s="316" t="s">
        <v>2167</v>
      </c>
      <c r="B811" s="324">
        <v>718050</v>
      </c>
      <c r="C811" s="324"/>
      <c r="D811" s="317">
        <v>173.33</v>
      </c>
      <c r="E811" s="320" t="str">
        <f t="shared" si="17"/>
        <v>103</v>
      </c>
      <c r="F811" s="303" t="str">
        <f>VLOOKUP(G811,Lookup!A:B,2,0)</f>
        <v>7050  Medical Supplies</v>
      </c>
      <c r="G811" s="318">
        <f t="shared" si="18"/>
        <v>6158103</v>
      </c>
      <c r="H811" s="318">
        <f t="shared" si="19"/>
        <v>7050</v>
      </c>
    </row>
    <row r="812" spans="1:8" x14ac:dyDescent="0.3">
      <c r="A812" s="316" t="s">
        <v>2167</v>
      </c>
      <c r="B812" s="324">
        <v>718050</v>
      </c>
      <c r="C812" s="324">
        <v>1012</v>
      </c>
      <c r="D812" s="317">
        <v>472.06</v>
      </c>
      <c r="E812" s="320" t="str">
        <f t="shared" si="17"/>
        <v>103</v>
      </c>
      <c r="F812" s="303" t="str">
        <f>VLOOKUP(G812,Lookup!A:B,2,0)</f>
        <v>7050  Medical Supplies</v>
      </c>
      <c r="G812" s="318">
        <f t="shared" si="18"/>
        <v>6158103</v>
      </c>
      <c r="H812" s="318">
        <f t="shared" si="19"/>
        <v>7050</v>
      </c>
    </row>
    <row r="813" spans="1:8" x14ac:dyDescent="0.3">
      <c r="A813" s="316" t="s">
        <v>2167</v>
      </c>
      <c r="B813" s="324">
        <v>718050</v>
      </c>
      <c r="C813" s="324">
        <v>1020</v>
      </c>
      <c r="D813" s="317">
        <v>274.75</v>
      </c>
      <c r="E813" s="320" t="str">
        <f t="shared" si="17"/>
        <v>103</v>
      </c>
      <c r="F813" s="303" t="str">
        <f>VLOOKUP(G813,Lookup!A:B,2,0)</f>
        <v>7050  Medical Supplies</v>
      </c>
      <c r="G813" s="318">
        <f t="shared" si="18"/>
        <v>6158103</v>
      </c>
      <c r="H813" s="318">
        <f t="shared" si="19"/>
        <v>7050</v>
      </c>
    </row>
    <row r="814" spans="1:8" x14ac:dyDescent="0.3">
      <c r="A814" s="316" t="s">
        <v>2182</v>
      </c>
      <c r="B814" s="324">
        <v>718050</v>
      </c>
      <c r="C814" s="324"/>
      <c r="D814" s="317">
        <v>438.48</v>
      </c>
      <c r="E814" s="320" t="str">
        <f t="shared" si="17"/>
        <v>103</v>
      </c>
      <c r="F814" s="303" t="str">
        <f>VLOOKUP(G814,Lookup!A:B,2,0)</f>
        <v>8560  Admitting</v>
      </c>
      <c r="G814" s="318">
        <f t="shared" si="18"/>
        <v>6280103</v>
      </c>
      <c r="H814" s="318">
        <f t="shared" si="19"/>
        <v>8560</v>
      </c>
    </row>
    <row r="815" spans="1:8" x14ac:dyDescent="0.3">
      <c r="A815" s="316" t="s">
        <v>2182</v>
      </c>
      <c r="B815" s="324">
        <v>718050</v>
      </c>
      <c r="C815" s="324">
        <v>1012</v>
      </c>
      <c r="D815" s="317">
        <v>14.34</v>
      </c>
      <c r="E815" s="320" t="str">
        <f t="shared" si="17"/>
        <v>103</v>
      </c>
      <c r="F815" s="303" t="str">
        <f>VLOOKUP(G815,Lookup!A:B,2,0)</f>
        <v>8560  Admitting</v>
      </c>
      <c r="G815" s="318">
        <f t="shared" si="18"/>
        <v>6280103</v>
      </c>
      <c r="H815" s="318">
        <f t="shared" si="19"/>
        <v>8560</v>
      </c>
    </row>
    <row r="816" spans="1:8" x14ac:dyDescent="0.3">
      <c r="A816" s="316" t="s">
        <v>2182</v>
      </c>
      <c r="B816" s="324">
        <v>718050</v>
      </c>
      <c r="C816" s="324">
        <v>1025</v>
      </c>
      <c r="D816" s="317">
        <v>233.15</v>
      </c>
      <c r="E816" s="320" t="str">
        <f t="shared" si="17"/>
        <v>103</v>
      </c>
      <c r="F816" s="303" t="str">
        <f>VLOOKUP(G816,Lookup!A:B,2,0)</f>
        <v>8560  Admitting</v>
      </c>
      <c r="G816" s="318">
        <f t="shared" si="18"/>
        <v>6280103</v>
      </c>
      <c r="H816" s="318">
        <f t="shared" si="19"/>
        <v>8560</v>
      </c>
    </row>
    <row r="817" spans="1:8" x14ac:dyDescent="0.3">
      <c r="A817" s="316" t="s">
        <v>2182</v>
      </c>
      <c r="B817" s="324">
        <v>718060</v>
      </c>
      <c r="C817" s="324"/>
      <c r="D817" s="317">
        <v>713604</v>
      </c>
      <c r="E817" s="320" t="str">
        <f t="shared" si="17"/>
        <v>103</v>
      </c>
      <c r="F817" s="303" t="str">
        <f>VLOOKUP(G817,Lookup!A:B,2,0)</f>
        <v>8560  Admitting</v>
      </c>
      <c r="G817" s="318">
        <f t="shared" si="18"/>
        <v>6280103</v>
      </c>
      <c r="H817" s="318">
        <f t="shared" si="19"/>
        <v>8560</v>
      </c>
    </row>
    <row r="818" spans="1:8" x14ac:dyDescent="0.3">
      <c r="A818" s="316" t="s">
        <v>2187</v>
      </c>
      <c r="B818" s="324">
        <v>718050</v>
      </c>
      <c r="C818" s="324"/>
      <c r="D818" s="317">
        <v>520.72</v>
      </c>
      <c r="E818" s="320" t="str">
        <f t="shared" si="17"/>
        <v>103</v>
      </c>
      <c r="F818" s="303" t="str">
        <f>VLOOKUP(G818,Lookup!A:B,2,0)</f>
        <v>7230  Emergency</v>
      </c>
      <c r="G818" s="318">
        <f t="shared" si="18"/>
        <v>6281103</v>
      </c>
      <c r="H818" s="318">
        <f t="shared" si="19"/>
        <v>7230</v>
      </c>
    </row>
    <row r="819" spans="1:8" x14ac:dyDescent="0.3">
      <c r="A819" s="316" t="s">
        <v>2187</v>
      </c>
      <c r="B819" s="324">
        <v>718060</v>
      </c>
      <c r="C819" s="324"/>
      <c r="D819" s="317">
        <v>1374084</v>
      </c>
      <c r="E819" s="320" t="str">
        <f t="shared" si="17"/>
        <v>103</v>
      </c>
      <c r="F819" s="303" t="str">
        <f>VLOOKUP(G819,Lookup!A:B,2,0)</f>
        <v>7230  Emergency</v>
      </c>
      <c r="G819" s="318">
        <f t="shared" si="18"/>
        <v>6281103</v>
      </c>
      <c r="H819" s="318">
        <f t="shared" si="19"/>
        <v>7230</v>
      </c>
    </row>
    <row r="820" spans="1:8" x14ac:dyDescent="0.3">
      <c r="A820" s="316" t="s">
        <v>2238</v>
      </c>
      <c r="B820" s="324">
        <v>718050</v>
      </c>
      <c r="C820" s="324"/>
      <c r="D820" s="317">
        <v>37147.96</v>
      </c>
      <c r="E820" s="320" t="str">
        <f t="shared" si="17"/>
        <v>103</v>
      </c>
      <c r="F820" s="303" t="str">
        <f>VLOOKUP(G820,Lookup!A:B,2,0)</f>
        <v>8610  Administration</v>
      </c>
      <c r="G820" s="318">
        <f t="shared" si="18"/>
        <v>6900103</v>
      </c>
      <c r="H820" s="318">
        <f t="shared" si="19"/>
        <v>8610</v>
      </c>
    </row>
    <row r="821" spans="1:8" x14ac:dyDescent="0.3">
      <c r="A821" s="316" t="s">
        <v>2238</v>
      </c>
      <c r="B821" s="324">
        <v>718050</v>
      </c>
      <c r="C821" s="324">
        <v>1012</v>
      </c>
      <c r="D821" s="317">
        <v>146.6</v>
      </c>
      <c r="E821" s="320" t="str">
        <f t="shared" si="17"/>
        <v>103</v>
      </c>
      <c r="F821" s="303" t="str">
        <f>VLOOKUP(G821,Lookup!A:B,2,0)</f>
        <v>8610  Administration</v>
      </c>
      <c r="G821" s="318">
        <f t="shared" si="18"/>
        <v>6900103</v>
      </c>
      <c r="H821" s="318">
        <f t="shared" si="19"/>
        <v>8610</v>
      </c>
    </row>
    <row r="822" spans="1:8" x14ac:dyDescent="0.3">
      <c r="A822" s="316" t="s">
        <v>2238</v>
      </c>
      <c r="B822" s="324">
        <v>718050</v>
      </c>
      <c r="C822" s="324">
        <v>1020</v>
      </c>
      <c r="D822" s="317">
        <v>115837.94</v>
      </c>
      <c r="E822" s="320" t="str">
        <f t="shared" si="17"/>
        <v>103</v>
      </c>
      <c r="F822" s="303" t="str">
        <f>VLOOKUP(G822,Lookup!A:B,2,0)</f>
        <v>8610  Administration</v>
      </c>
      <c r="G822" s="318">
        <f t="shared" si="18"/>
        <v>6900103</v>
      </c>
      <c r="H822" s="318">
        <f t="shared" si="19"/>
        <v>8610</v>
      </c>
    </row>
    <row r="823" spans="1:8" x14ac:dyDescent="0.3">
      <c r="A823" s="316" t="s">
        <v>2238</v>
      </c>
      <c r="B823" s="324">
        <v>718091</v>
      </c>
      <c r="C823" s="324"/>
      <c r="D823" s="317">
        <v>132000</v>
      </c>
      <c r="E823" s="320" t="str">
        <f t="shared" si="17"/>
        <v>103</v>
      </c>
      <c r="F823" s="303" t="str">
        <f>VLOOKUP(G823,Lookup!A:B,2,0)</f>
        <v>8610  Administration</v>
      </c>
      <c r="G823" s="318">
        <f t="shared" si="18"/>
        <v>6900103</v>
      </c>
      <c r="H823" s="318">
        <f t="shared" si="19"/>
        <v>8610</v>
      </c>
    </row>
    <row r="824" spans="1:8" x14ac:dyDescent="0.3">
      <c r="A824" s="316" t="s">
        <v>2456</v>
      </c>
      <c r="B824" s="324">
        <v>718060</v>
      </c>
      <c r="C824" s="324"/>
      <c r="D824" s="317">
        <v>17474.75</v>
      </c>
      <c r="E824" s="320" t="str">
        <f t="shared" si="17"/>
        <v>103</v>
      </c>
      <c r="F824" s="303" t="str">
        <f>VLOOKUP(G824,Lookup!A:B,2,0)</f>
        <v>8790  Other Admin</v>
      </c>
      <c r="G824" s="318">
        <f t="shared" si="18"/>
        <v>6922103</v>
      </c>
      <c r="H824" s="318">
        <f t="shared" si="19"/>
        <v>8790</v>
      </c>
    </row>
    <row r="825" spans="1:8" x14ac:dyDescent="0.3">
      <c r="A825" s="316" t="s">
        <v>2456</v>
      </c>
      <c r="B825" s="324">
        <v>718091</v>
      </c>
      <c r="C825" s="324"/>
      <c r="D825" s="317">
        <v>64842.21</v>
      </c>
      <c r="E825" s="320" t="str">
        <f t="shared" si="17"/>
        <v>103</v>
      </c>
      <c r="F825" s="303" t="str">
        <f>VLOOKUP(G825,Lookup!A:B,2,0)</f>
        <v>8790  Other Admin</v>
      </c>
      <c r="G825" s="318">
        <f t="shared" si="18"/>
        <v>6922103</v>
      </c>
      <c r="H825" s="318">
        <f t="shared" si="19"/>
        <v>8790</v>
      </c>
    </row>
    <row r="826" spans="1:8" x14ac:dyDescent="0.3">
      <c r="A826" s="316" t="s">
        <v>2460</v>
      </c>
      <c r="B826" s="324">
        <v>718050</v>
      </c>
      <c r="C826" s="324"/>
      <c r="D826" s="317">
        <v>0</v>
      </c>
      <c r="E826" s="320" t="str">
        <f t="shared" si="17"/>
        <v>103</v>
      </c>
      <c r="F826" s="303" t="str">
        <f>VLOOKUP(G826,Lookup!A:B,2,0)</f>
        <v>7490  Other Ancilliary</v>
      </c>
      <c r="G826" s="318">
        <f t="shared" si="18"/>
        <v>7203103</v>
      </c>
      <c r="H826" s="318">
        <f t="shared" si="19"/>
        <v>7490</v>
      </c>
    </row>
    <row r="827" spans="1:8" x14ac:dyDescent="0.3">
      <c r="A827" s="316" t="s">
        <v>2460</v>
      </c>
      <c r="B827" s="324">
        <v>718050</v>
      </c>
      <c r="C827" s="324">
        <v>1012</v>
      </c>
      <c r="D827" s="317">
        <v>0</v>
      </c>
      <c r="E827" s="320" t="str">
        <f t="shared" si="17"/>
        <v>103</v>
      </c>
      <c r="F827" s="303" t="str">
        <f>VLOOKUP(G827,Lookup!A:B,2,0)</f>
        <v>7490  Other Ancilliary</v>
      </c>
      <c r="G827" s="318">
        <f t="shared" si="18"/>
        <v>7203103</v>
      </c>
      <c r="H827" s="318">
        <f t="shared" si="19"/>
        <v>7490</v>
      </c>
    </row>
    <row r="828" spans="1:8" x14ac:dyDescent="0.3">
      <c r="A828" s="316" t="s">
        <v>2460</v>
      </c>
      <c r="B828" s="324">
        <v>718050</v>
      </c>
      <c r="C828" s="324">
        <v>1020</v>
      </c>
      <c r="D828" s="317">
        <v>0</v>
      </c>
      <c r="E828" s="320" t="str">
        <f t="shared" si="17"/>
        <v>103</v>
      </c>
      <c r="F828" s="303" t="str">
        <f>VLOOKUP(G828,Lookup!A:B,2,0)</f>
        <v>7490  Other Ancilliary</v>
      </c>
      <c r="G828" s="318">
        <f t="shared" si="18"/>
        <v>7203103</v>
      </c>
      <c r="H828" s="318">
        <f t="shared" si="19"/>
        <v>7490</v>
      </c>
    </row>
    <row r="829" spans="1:8" x14ac:dyDescent="0.3">
      <c r="A829" s="316" t="s">
        <v>2286</v>
      </c>
      <c r="B829" s="324">
        <v>718050</v>
      </c>
      <c r="C829" s="324">
        <v>1020</v>
      </c>
      <c r="D829" s="317">
        <v>188684.59</v>
      </c>
      <c r="E829" s="320" t="str">
        <f t="shared" si="17"/>
        <v>103</v>
      </c>
      <c r="F829" s="303" t="str">
        <f>VLOOKUP(G829,Lookup!A:B,2,0)</f>
        <v>8900  Unassigned</v>
      </c>
      <c r="G829" s="318">
        <f t="shared" si="18"/>
        <v>7790103</v>
      </c>
      <c r="H829" s="318">
        <f t="shared" si="19"/>
        <v>8900</v>
      </c>
    </row>
    <row r="830" spans="1:8" x14ac:dyDescent="0.3">
      <c r="A830" s="316" t="s">
        <v>2286</v>
      </c>
      <c r="B830" s="324">
        <v>718050</v>
      </c>
      <c r="C830" s="324">
        <v>1025</v>
      </c>
      <c r="D830" s="317">
        <v>135</v>
      </c>
      <c r="E830" s="320" t="str">
        <f t="shared" si="17"/>
        <v>103</v>
      </c>
      <c r="F830" s="303" t="str">
        <f>VLOOKUP(G830,Lookup!A:B,2,0)</f>
        <v>8900  Unassigned</v>
      </c>
      <c r="G830" s="318">
        <f t="shared" si="18"/>
        <v>7790103</v>
      </c>
      <c r="H830" s="318">
        <f t="shared" si="19"/>
        <v>8900</v>
      </c>
    </row>
    <row r="831" spans="1:8" x14ac:dyDescent="0.3">
      <c r="A831" s="316" t="s">
        <v>2286</v>
      </c>
      <c r="B831" s="324">
        <v>718050</v>
      </c>
      <c r="C831" s="324">
        <v>1032</v>
      </c>
      <c r="D831" s="317">
        <v>29889.85</v>
      </c>
      <c r="E831" s="320" t="str">
        <f t="shared" si="17"/>
        <v>103</v>
      </c>
      <c r="F831" s="303" t="str">
        <f>VLOOKUP(G831,Lookup!A:B,2,0)</f>
        <v>8900  Unassigned</v>
      </c>
      <c r="G831" s="318">
        <f t="shared" si="18"/>
        <v>7790103</v>
      </c>
      <c r="H831" s="318">
        <f t="shared" si="19"/>
        <v>8900</v>
      </c>
    </row>
    <row r="832" spans="1:8" x14ac:dyDescent="0.3">
      <c r="A832" s="316" t="s">
        <v>2286</v>
      </c>
      <c r="B832" s="324">
        <v>718061</v>
      </c>
      <c r="C832" s="324"/>
      <c r="D832" s="317">
        <v>167700</v>
      </c>
      <c r="E832" s="320" t="str">
        <f t="shared" si="17"/>
        <v>103</v>
      </c>
      <c r="F832" s="303" t="str">
        <f>VLOOKUP(G832,Lookup!A:B,2,0)</f>
        <v>8900  Unassigned</v>
      </c>
      <c r="G832" s="318">
        <f t="shared" si="18"/>
        <v>7790103</v>
      </c>
      <c r="H832" s="318">
        <f t="shared" si="19"/>
        <v>8900</v>
      </c>
    </row>
    <row r="833" spans="1:8" x14ac:dyDescent="0.3">
      <c r="A833" s="316" t="s">
        <v>2286</v>
      </c>
      <c r="B833" s="324">
        <v>718065</v>
      </c>
      <c r="C833" s="324"/>
      <c r="D833" s="317">
        <v>221298</v>
      </c>
      <c r="E833" s="320" t="str">
        <f t="shared" si="17"/>
        <v>103</v>
      </c>
      <c r="F833" s="303" t="str">
        <f>VLOOKUP(G833,Lookup!A:B,2,0)</f>
        <v>8900  Unassigned</v>
      </c>
      <c r="G833" s="318">
        <f t="shared" si="18"/>
        <v>7790103</v>
      </c>
      <c r="H833" s="318">
        <f t="shared" si="19"/>
        <v>8900</v>
      </c>
    </row>
    <row r="834" spans="1:8" x14ac:dyDescent="0.3">
      <c r="A834" s="316" t="s">
        <v>2286</v>
      </c>
      <c r="B834" s="324">
        <v>718066</v>
      </c>
      <c r="C834" s="324"/>
      <c r="D834" s="317">
        <v>3072</v>
      </c>
      <c r="E834" s="320" t="str">
        <f t="shared" ref="E834:E897" si="20">RIGHT(A834,3)</f>
        <v>103</v>
      </c>
      <c r="F834" s="303" t="str">
        <f>VLOOKUP(G834,Lookup!A:B,2,0)</f>
        <v>8900  Unassigned</v>
      </c>
      <c r="G834" s="318">
        <f t="shared" si="18"/>
        <v>7790103</v>
      </c>
      <c r="H834" s="318">
        <f t="shared" si="19"/>
        <v>8900</v>
      </c>
    </row>
    <row r="835" spans="1:8" x14ac:dyDescent="0.3">
      <c r="A835" s="316" t="s">
        <v>2286</v>
      </c>
      <c r="B835" s="324">
        <v>718070</v>
      </c>
      <c r="C835" s="324"/>
      <c r="D835" s="317">
        <v>-877664.08</v>
      </c>
      <c r="E835" s="320" t="str">
        <f t="shared" si="20"/>
        <v>103</v>
      </c>
      <c r="F835" s="303" t="str">
        <f>VLOOKUP(G835,Lookup!A:B,2,0)</f>
        <v>8900  Unassigned</v>
      </c>
      <c r="G835" s="318">
        <f t="shared" si="18"/>
        <v>7790103</v>
      </c>
      <c r="H835" s="318">
        <f t="shared" si="19"/>
        <v>8900</v>
      </c>
    </row>
    <row r="836" spans="1:8" x14ac:dyDescent="0.3">
      <c r="A836" s="316" t="s">
        <v>2286</v>
      </c>
      <c r="B836" s="324">
        <v>718071</v>
      </c>
      <c r="C836" s="324"/>
      <c r="D836" s="317">
        <v>35.549999999999997</v>
      </c>
      <c r="E836" s="320" t="str">
        <f t="shared" si="20"/>
        <v>103</v>
      </c>
      <c r="F836" s="303" t="str">
        <f>VLOOKUP(G836,Lookup!A:B,2,0)</f>
        <v>8900  Unassigned</v>
      </c>
      <c r="G836" s="318">
        <f t="shared" si="18"/>
        <v>7790103</v>
      </c>
      <c r="H836" s="318">
        <f t="shared" si="19"/>
        <v>8900</v>
      </c>
    </row>
    <row r="837" spans="1:8" x14ac:dyDescent="0.3">
      <c r="A837" s="316" t="s">
        <v>2286</v>
      </c>
      <c r="B837" s="324">
        <v>718075</v>
      </c>
      <c r="C837" s="324"/>
      <c r="D837" s="317">
        <v>7687764</v>
      </c>
      <c r="E837" s="320" t="str">
        <f t="shared" si="20"/>
        <v>103</v>
      </c>
      <c r="F837" s="303" t="str">
        <f>VLOOKUP(G837,Lookup!A:B,2,0)</f>
        <v>8900  Unassigned</v>
      </c>
      <c r="G837" s="318">
        <f t="shared" si="18"/>
        <v>7790103</v>
      </c>
      <c r="H837" s="318">
        <f t="shared" si="19"/>
        <v>8900</v>
      </c>
    </row>
    <row r="838" spans="1:8" x14ac:dyDescent="0.3">
      <c r="A838" s="316" t="s">
        <v>2465</v>
      </c>
      <c r="B838" s="324">
        <v>718091</v>
      </c>
      <c r="C838" s="324"/>
      <c r="D838" s="317">
        <v>17360141.379999999</v>
      </c>
      <c r="E838" s="320" t="str">
        <f t="shared" si="20"/>
        <v>103</v>
      </c>
      <c r="F838" s="303" t="str">
        <f>VLOOKUP(G838,Lookup!A:B,2,0)</f>
        <v>8790  Other Admin</v>
      </c>
      <c r="G838" s="318">
        <f t="shared" si="18"/>
        <v>7822103</v>
      </c>
      <c r="H838" s="318">
        <f t="shared" si="19"/>
        <v>8790</v>
      </c>
    </row>
    <row r="839" spans="1:8" x14ac:dyDescent="0.3">
      <c r="A839" s="316" t="s">
        <v>2313</v>
      </c>
      <c r="B839" s="324">
        <v>718050</v>
      </c>
      <c r="C839" s="324">
        <v>1020</v>
      </c>
      <c r="D839" s="317">
        <v>274.75</v>
      </c>
      <c r="E839" s="320" t="str">
        <f t="shared" si="20"/>
        <v>103</v>
      </c>
      <c r="F839" s="303" t="str">
        <f>VLOOKUP(G839,Lookup!A:B,2,0)</f>
        <v>8490  Other General</v>
      </c>
      <c r="G839" s="318">
        <f t="shared" si="18"/>
        <v>7905103</v>
      </c>
      <c r="H839" s="318">
        <f t="shared" si="19"/>
        <v>8490</v>
      </c>
    </row>
    <row r="840" spans="1:8" x14ac:dyDescent="0.3">
      <c r="A840" s="316" t="s">
        <v>2333</v>
      </c>
      <c r="B840" s="324">
        <v>718050</v>
      </c>
      <c r="C840" s="324">
        <v>1012</v>
      </c>
      <c r="D840" s="317">
        <v>435.92</v>
      </c>
      <c r="E840" s="320" t="str">
        <f t="shared" si="20"/>
        <v>103</v>
      </c>
      <c r="F840" s="303" t="str">
        <f>VLOOKUP(G840,Lookup!A:B,2,0)</f>
        <v>7170  Pharmacy</v>
      </c>
      <c r="G840" s="318">
        <f t="shared" si="18"/>
        <v>8551103</v>
      </c>
      <c r="H840" s="318">
        <f t="shared" si="19"/>
        <v>7170</v>
      </c>
    </row>
    <row r="841" spans="1:8" x14ac:dyDescent="0.3">
      <c r="A841" s="316" t="s">
        <v>2333</v>
      </c>
      <c r="B841" s="324">
        <v>718050</v>
      </c>
      <c r="C841" s="324">
        <v>1020</v>
      </c>
      <c r="D841" s="317">
        <v>47311.07</v>
      </c>
      <c r="E841" s="320" t="str">
        <f t="shared" si="20"/>
        <v>103</v>
      </c>
      <c r="F841" s="303" t="str">
        <f>VLOOKUP(G841,Lookup!A:B,2,0)</f>
        <v>7170  Pharmacy</v>
      </c>
      <c r="G841" s="318">
        <f t="shared" si="18"/>
        <v>8551103</v>
      </c>
      <c r="H841" s="318">
        <f t="shared" si="19"/>
        <v>7170</v>
      </c>
    </row>
    <row r="842" spans="1:8" x14ac:dyDescent="0.3">
      <c r="A842" s="316" t="s">
        <v>2333</v>
      </c>
      <c r="B842" s="324">
        <v>718091</v>
      </c>
      <c r="C842" s="324"/>
      <c r="D842" s="317">
        <v>14634.61</v>
      </c>
      <c r="E842" s="320" t="str">
        <f t="shared" si="20"/>
        <v>103</v>
      </c>
      <c r="F842" s="303" t="str">
        <f>VLOOKUP(G842,Lookup!A:B,2,0)</f>
        <v>7170  Pharmacy</v>
      </c>
      <c r="G842" s="318">
        <f t="shared" si="18"/>
        <v>8551103</v>
      </c>
      <c r="H842" s="318">
        <f t="shared" si="19"/>
        <v>7170</v>
      </c>
    </row>
    <row r="843" spans="1:8" hidden="1" x14ac:dyDescent="0.3">
      <c r="A843" s="316" t="s">
        <v>1637</v>
      </c>
      <c r="B843" s="324">
        <v>718050</v>
      </c>
      <c r="C843" s="324"/>
      <c r="D843" s="317">
        <v>2205.81</v>
      </c>
      <c r="E843" s="320" t="str">
        <f t="shared" si="20"/>
        <v>104</v>
      </c>
    </row>
    <row r="844" spans="1:8" hidden="1" x14ac:dyDescent="0.3">
      <c r="A844" s="316" t="s">
        <v>1637</v>
      </c>
      <c r="B844" s="324">
        <v>718050</v>
      </c>
      <c r="C844" s="324">
        <v>1020</v>
      </c>
      <c r="D844" s="317">
        <v>581.73</v>
      </c>
      <c r="E844" s="320" t="str">
        <f t="shared" si="20"/>
        <v>104</v>
      </c>
    </row>
    <row r="845" spans="1:8" hidden="1" x14ac:dyDescent="0.3">
      <c r="A845" s="316" t="s">
        <v>1637</v>
      </c>
      <c r="B845" s="324">
        <v>718050</v>
      </c>
      <c r="C845" s="324">
        <v>1025</v>
      </c>
      <c r="D845" s="317">
        <v>35.4</v>
      </c>
      <c r="E845" s="320" t="str">
        <f t="shared" si="20"/>
        <v>104</v>
      </c>
    </row>
    <row r="846" spans="1:8" hidden="1" x14ac:dyDescent="0.3">
      <c r="A846" s="316" t="s">
        <v>1637</v>
      </c>
      <c r="B846" s="324">
        <v>718050</v>
      </c>
      <c r="C846" s="324">
        <v>1026</v>
      </c>
      <c r="D846" s="317">
        <v>76971.009999999995</v>
      </c>
      <c r="E846" s="320" t="str">
        <f t="shared" si="20"/>
        <v>104</v>
      </c>
    </row>
    <row r="847" spans="1:8" hidden="1" x14ac:dyDescent="0.3">
      <c r="A847" s="316" t="s">
        <v>1641</v>
      </c>
      <c r="B847" s="324">
        <v>718050</v>
      </c>
      <c r="C847" s="324"/>
      <c r="D847" s="317">
        <v>1072.74</v>
      </c>
      <c r="E847" s="320" t="str">
        <f t="shared" si="20"/>
        <v>104</v>
      </c>
    </row>
    <row r="848" spans="1:8" hidden="1" x14ac:dyDescent="0.3">
      <c r="A848" s="316" t="s">
        <v>1641</v>
      </c>
      <c r="B848" s="324">
        <v>718050</v>
      </c>
      <c r="C848" s="324">
        <v>1020</v>
      </c>
      <c r="D848" s="317">
        <v>2784.11</v>
      </c>
      <c r="E848" s="320" t="str">
        <f t="shared" si="20"/>
        <v>104</v>
      </c>
    </row>
    <row r="849" spans="1:5" hidden="1" x14ac:dyDescent="0.3">
      <c r="A849" s="316" t="s">
        <v>1641</v>
      </c>
      <c r="B849" s="324">
        <v>718050</v>
      </c>
      <c r="C849" s="324">
        <v>1026</v>
      </c>
      <c r="D849" s="317">
        <v>101587.86</v>
      </c>
      <c r="E849" s="320" t="str">
        <f t="shared" si="20"/>
        <v>104</v>
      </c>
    </row>
    <row r="850" spans="1:5" hidden="1" x14ac:dyDescent="0.3">
      <c r="A850" s="316" t="s">
        <v>1645</v>
      </c>
      <c r="B850" s="324">
        <v>718050</v>
      </c>
      <c r="C850" s="324">
        <v>1026</v>
      </c>
      <c r="D850" s="317">
        <v>6490.3</v>
      </c>
      <c r="E850" s="320" t="str">
        <f t="shared" si="20"/>
        <v>104</v>
      </c>
    </row>
    <row r="851" spans="1:5" hidden="1" x14ac:dyDescent="0.3">
      <c r="A851" s="316" t="s">
        <v>1674</v>
      </c>
      <c r="B851" s="324">
        <v>718050</v>
      </c>
      <c r="C851" s="324">
        <v>1012</v>
      </c>
      <c r="D851" s="317">
        <v>87.75</v>
      </c>
      <c r="E851" s="320" t="str">
        <f t="shared" si="20"/>
        <v>104</v>
      </c>
    </row>
    <row r="852" spans="1:5" hidden="1" x14ac:dyDescent="0.3">
      <c r="A852" s="316" t="s">
        <v>1680</v>
      </c>
      <c r="B852" s="324">
        <v>718050</v>
      </c>
      <c r="C852" s="324">
        <v>1026</v>
      </c>
      <c r="D852" s="317">
        <v>7228.58</v>
      </c>
      <c r="E852" s="320" t="str">
        <f t="shared" si="20"/>
        <v>104</v>
      </c>
    </row>
    <row r="853" spans="1:5" hidden="1" x14ac:dyDescent="0.3">
      <c r="A853" s="316" t="s">
        <v>1686</v>
      </c>
      <c r="B853" s="324">
        <v>718050</v>
      </c>
      <c r="C853" s="324"/>
      <c r="D853" s="317">
        <v>386.4</v>
      </c>
      <c r="E853" s="320" t="str">
        <f t="shared" si="20"/>
        <v>104</v>
      </c>
    </row>
    <row r="854" spans="1:5" hidden="1" x14ac:dyDescent="0.3">
      <c r="A854" s="316" t="s">
        <v>1686</v>
      </c>
      <c r="B854" s="324">
        <v>718050</v>
      </c>
      <c r="C854" s="324">
        <v>1020</v>
      </c>
      <c r="D854" s="317">
        <v>575.66999999999996</v>
      </c>
      <c r="E854" s="320" t="str">
        <f t="shared" si="20"/>
        <v>104</v>
      </c>
    </row>
    <row r="855" spans="1:5" hidden="1" x14ac:dyDescent="0.3">
      <c r="A855" s="316" t="s">
        <v>1686</v>
      </c>
      <c r="B855" s="324">
        <v>718050</v>
      </c>
      <c r="C855" s="324">
        <v>1025</v>
      </c>
      <c r="D855" s="317">
        <v>96</v>
      </c>
      <c r="E855" s="320" t="str">
        <f t="shared" si="20"/>
        <v>104</v>
      </c>
    </row>
    <row r="856" spans="1:5" hidden="1" x14ac:dyDescent="0.3">
      <c r="A856" s="316" t="s">
        <v>1686</v>
      </c>
      <c r="B856" s="324">
        <v>718050</v>
      </c>
      <c r="C856" s="324">
        <v>1026</v>
      </c>
      <c r="D856" s="317">
        <v>53994.78</v>
      </c>
      <c r="E856" s="320" t="str">
        <f t="shared" si="20"/>
        <v>104</v>
      </c>
    </row>
    <row r="857" spans="1:5" hidden="1" x14ac:dyDescent="0.3">
      <c r="A857" s="316" t="s">
        <v>1686</v>
      </c>
      <c r="B857" s="324">
        <v>718070</v>
      </c>
      <c r="C857" s="324"/>
      <c r="D857" s="317">
        <v>549.96</v>
      </c>
      <c r="E857" s="320" t="str">
        <f t="shared" si="20"/>
        <v>104</v>
      </c>
    </row>
    <row r="858" spans="1:5" hidden="1" x14ac:dyDescent="0.3">
      <c r="A858" s="316" t="s">
        <v>1700</v>
      </c>
      <c r="B858" s="324">
        <v>718050</v>
      </c>
      <c r="C858" s="324"/>
      <c r="D858" s="317">
        <v>3063.79</v>
      </c>
      <c r="E858" s="320" t="str">
        <f t="shared" si="20"/>
        <v>104</v>
      </c>
    </row>
    <row r="859" spans="1:5" hidden="1" x14ac:dyDescent="0.3">
      <c r="A859" s="316" t="s">
        <v>1700</v>
      </c>
      <c r="B859" s="324">
        <v>718050</v>
      </c>
      <c r="C859" s="324">
        <v>1020</v>
      </c>
      <c r="D859" s="317">
        <v>35216.53</v>
      </c>
      <c r="E859" s="320" t="str">
        <f t="shared" si="20"/>
        <v>104</v>
      </c>
    </row>
    <row r="860" spans="1:5" hidden="1" x14ac:dyDescent="0.3">
      <c r="A860" s="316" t="s">
        <v>1700</v>
      </c>
      <c r="B860" s="324">
        <v>718050</v>
      </c>
      <c r="C860" s="324">
        <v>1025</v>
      </c>
      <c r="D860" s="317">
        <v>816.36</v>
      </c>
      <c r="E860" s="320" t="str">
        <f t="shared" si="20"/>
        <v>104</v>
      </c>
    </row>
    <row r="861" spans="1:5" hidden="1" x14ac:dyDescent="0.3">
      <c r="A861" s="316" t="s">
        <v>1700</v>
      </c>
      <c r="B861" s="324">
        <v>718050</v>
      </c>
      <c r="C861" s="324">
        <v>1026</v>
      </c>
      <c r="D861" s="317">
        <v>98405.99</v>
      </c>
      <c r="E861" s="320" t="str">
        <f t="shared" si="20"/>
        <v>104</v>
      </c>
    </row>
    <row r="862" spans="1:5" hidden="1" x14ac:dyDescent="0.3">
      <c r="A862" s="316" t="s">
        <v>1700</v>
      </c>
      <c r="B862" s="324">
        <v>718070</v>
      </c>
      <c r="C862" s="324"/>
      <c r="D862" s="317">
        <v>2749.8</v>
      </c>
      <c r="E862" s="320" t="str">
        <f t="shared" si="20"/>
        <v>104</v>
      </c>
    </row>
    <row r="863" spans="1:5" hidden="1" x14ac:dyDescent="0.3">
      <c r="A863" s="316" t="s">
        <v>1700</v>
      </c>
      <c r="B863" s="324">
        <v>718077</v>
      </c>
      <c r="C863" s="324">
        <v>1000</v>
      </c>
      <c r="D863" s="317">
        <v>2151</v>
      </c>
      <c r="E863" s="320" t="str">
        <f t="shared" si="20"/>
        <v>104</v>
      </c>
    </row>
    <row r="864" spans="1:5" hidden="1" x14ac:dyDescent="0.3">
      <c r="A864" s="316" t="s">
        <v>1700</v>
      </c>
      <c r="B864" s="324">
        <v>718091</v>
      </c>
      <c r="C864" s="324"/>
      <c r="D864" s="317">
        <v>131805.28</v>
      </c>
      <c r="E864" s="320" t="str">
        <f t="shared" si="20"/>
        <v>104</v>
      </c>
    </row>
    <row r="865" spans="1:5" hidden="1" x14ac:dyDescent="0.3">
      <c r="A865" s="316" t="s">
        <v>1723</v>
      </c>
      <c r="B865" s="324">
        <v>718050</v>
      </c>
      <c r="C865" s="324">
        <v>1020</v>
      </c>
      <c r="D865" s="317">
        <v>68.75</v>
      </c>
      <c r="E865" s="320" t="str">
        <f t="shared" si="20"/>
        <v>104</v>
      </c>
    </row>
    <row r="866" spans="1:5" hidden="1" x14ac:dyDescent="0.3">
      <c r="A866" s="316" t="s">
        <v>1723</v>
      </c>
      <c r="B866" s="324">
        <v>718050</v>
      </c>
      <c r="C866" s="324">
        <v>1025</v>
      </c>
      <c r="D866" s="317">
        <v>248.25</v>
      </c>
      <c r="E866" s="320" t="str">
        <f t="shared" si="20"/>
        <v>104</v>
      </c>
    </row>
    <row r="867" spans="1:5" hidden="1" x14ac:dyDescent="0.3">
      <c r="A867" s="316" t="s">
        <v>1723</v>
      </c>
      <c r="B867" s="324">
        <v>718050</v>
      </c>
      <c r="C867" s="324">
        <v>1026</v>
      </c>
      <c r="D867" s="317">
        <v>4099.6499999999996</v>
      </c>
      <c r="E867" s="320" t="str">
        <f t="shared" si="20"/>
        <v>104</v>
      </c>
    </row>
    <row r="868" spans="1:5" hidden="1" x14ac:dyDescent="0.3">
      <c r="A868" s="316" t="s">
        <v>1746</v>
      </c>
      <c r="B868" s="324">
        <v>718091</v>
      </c>
      <c r="C868" s="324"/>
      <c r="D868" s="317">
        <v>249473.1</v>
      </c>
      <c r="E868" s="320" t="str">
        <f t="shared" si="20"/>
        <v>104</v>
      </c>
    </row>
    <row r="869" spans="1:5" hidden="1" x14ac:dyDescent="0.3">
      <c r="A869" s="316" t="s">
        <v>1752</v>
      </c>
      <c r="B869" s="324">
        <v>718050</v>
      </c>
      <c r="C869" s="324"/>
      <c r="D869" s="317">
        <v>10701.25</v>
      </c>
      <c r="E869" s="320" t="str">
        <f t="shared" si="20"/>
        <v>104</v>
      </c>
    </row>
    <row r="870" spans="1:5" hidden="1" x14ac:dyDescent="0.3">
      <c r="A870" s="316" t="s">
        <v>1752</v>
      </c>
      <c r="B870" s="324">
        <v>718050</v>
      </c>
      <c r="C870" s="324">
        <v>1012</v>
      </c>
      <c r="D870" s="317">
        <v>243.2</v>
      </c>
      <c r="E870" s="320" t="str">
        <f t="shared" si="20"/>
        <v>104</v>
      </c>
    </row>
    <row r="871" spans="1:5" hidden="1" x14ac:dyDescent="0.3">
      <c r="A871" s="316" t="s">
        <v>1752</v>
      </c>
      <c r="B871" s="324">
        <v>718050</v>
      </c>
      <c r="C871" s="324">
        <v>1020</v>
      </c>
      <c r="D871" s="317">
        <v>32440.12</v>
      </c>
      <c r="E871" s="320" t="str">
        <f t="shared" si="20"/>
        <v>104</v>
      </c>
    </row>
    <row r="872" spans="1:5" hidden="1" x14ac:dyDescent="0.3">
      <c r="A872" s="316" t="s">
        <v>1752</v>
      </c>
      <c r="B872" s="324">
        <v>718050</v>
      </c>
      <c r="C872" s="324">
        <v>1024</v>
      </c>
      <c r="D872" s="317">
        <v>9131.5</v>
      </c>
      <c r="E872" s="320" t="str">
        <f t="shared" si="20"/>
        <v>104</v>
      </c>
    </row>
    <row r="873" spans="1:5" hidden="1" x14ac:dyDescent="0.3">
      <c r="A873" s="316" t="s">
        <v>1752</v>
      </c>
      <c r="B873" s="324">
        <v>718050</v>
      </c>
      <c r="C873" s="324">
        <v>1025</v>
      </c>
      <c r="D873" s="317">
        <v>40.97</v>
      </c>
      <c r="E873" s="320" t="str">
        <f t="shared" si="20"/>
        <v>104</v>
      </c>
    </row>
    <row r="874" spans="1:5" hidden="1" x14ac:dyDescent="0.3">
      <c r="A874" s="316" t="s">
        <v>1752</v>
      </c>
      <c r="B874" s="324">
        <v>718050</v>
      </c>
      <c r="C874" s="324">
        <v>1026</v>
      </c>
      <c r="D874" s="317">
        <v>45226.66</v>
      </c>
      <c r="E874" s="320" t="str">
        <f t="shared" si="20"/>
        <v>104</v>
      </c>
    </row>
    <row r="875" spans="1:5" hidden="1" x14ac:dyDescent="0.3">
      <c r="A875" s="316" t="s">
        <v>1752</v>
      </c>
      <c r="B875" s="324">
        <v>718070</v>
      </c>
      <c r="C875" s="324"/>
      <c r="D875" s="317">
        <v>311689.88</v>
      </c>
      <c r="E875" s="320" t="str">
        <f t="shared" si="20"/>
        <v>104</v>
      </c>
    </row>
    <row r="876" spans="1:5" hidden="1" x14ac:dyDescent="0.3">
      <c r="A876" s="316" t="s">
        <v>1752</v>
      </c>
      <c r="B876" s="324">
        <v>718091</v>
      </c>
      <c r="C876" s="324"/>
      <c r="D876" s="317">
        <v>131800.28</v>
      </c>
      <c r="E876" s="320" t="str">
        <f t="shared" si="20"/>
        <v>104</v>
      </c>
    </row>
    <row r="877" spans="1:5" hidden="1" x14ac:dyDescent="0.3">
      <c r="A877" s="316" t="s">
        <v>1759</v>
      </c>
      <c r="B877" s="324">
        <v>718050</v>
      </c>
      <c r="C877" s="324"/>
      <c r="D877" s="317">
        <v>813.75</v>
      </c>
      <c r="E877" s="320" t="str">
        <f t="shared" si="20"/>
        <v>104</v>
      </c>
    </row>
    <row r="878" spans="1:5" hidden="1" x14ac:dyDescent="0.3">
      <c r="A878" s="316" t="s">
        <v>1759</v>
      </c>
      <c r="B878" s="324">
        <v>718050</v>
      </c>
      <c r="C878" s="324">
        <v>1025</v>
      </c>
      <c r="D878" s="317">
        <v>233.31</v>
      </c>
      <c r="E878" s="320" t="str">
        <f t="shared" si="20"/>
        <v>104</v>
      </c>
    </row>
    <row r="879" spans="1:5" hidden="1" x14ac:dyDescent="0.3">
      <c r="A879" s="316" t="s">
        <v>1759</v>
      </c>
      <c r="B879" s="324">
        <v>718050</v>
      </c>
      <c r="C879" s="324">
        <v>1026</v>
      </c>
      <c r="D879" s="317">
        <v>12744.56</v>
      </c>
      <c r="E879" s="320" t="str">
        <f t="shared" si="20"/>
        <v>104</v>
      </c>
    </row>
    <row r="880" spans="1:5" hidden="1" x14ac:dyDescent="0.3">
      <c r="A880" s="316" t="s">
        <v>1769</v>
      </c>
      <c r="B880" s="324">
        <v>718050</v>
      </c>
      <c r="C880" s="324">
        <v>1020</v>
      </c>
      <c r="D880" s="317">
        <v>271.25</v>
      </c>
      <c r="E880" s="320" t="str">
        <f t="shared" si="20"/>
        <v>104</v>
      </c>
    </row>
    <row r="881" spans="1:5" hidden="1" x14ac:dyDescent="0.3">
      <c r="A881" s="316" t="s">
        <v>1769</v>
      </c>
      <c r="B881" s="324">
        <v>718050</v>
      </c>
      <c r="C881" s="324">
        <v>1025</v>
      </c>
      <c r="D881" s="317">
        <v>1673.14</v>
      </c>
      <c r="E881" s="320" t="str">
        <f t="shared" si="20"/>
        <v>104</v>
      </c>
    </row>
    <row r="882" spans="1:5" hidden="1" x14ac:dyDescent="0.3">
      <c r="A882" s="316" t="s">
        <v>1769</v>
      </c>
      <c r="B882" s="324">
        <v>718050</v>
      </c>
      <c r="C882" s="324">
        <v>1026</v>
      </c>
      <c r="D882" s="317">
        <v>7214.2</v>
      </c>
      <c r="E882" s="320" t="str">
        <f t="shared" si="20"/>
        <v>104</v>
      </c>
    </row>
    <row r="883" spans="1:5" hidden="1" x14ac:dyDescent="0.3">
      <c r="A883" s="316" t="s">
        <v>2385</v>
      </c>
      <c r="B883" s="324">
        <v>718050</v>
      </c>
      <c r="C883" s="324">
        <v>1025</v>
      </c>
      <c r="D883" s="317">
        <v>31.21</v>
      </c>
      <c r="E883" s="320" t="str">
        <f t="shared" si="20"/>
        <v>104</v>
      </c>
    </row>
    <row r="884" spans="1:5" hidden="1" x14ac:dyDescent="0.3">
      <c r="A884" s="316" t="s">
        <v>2385</v>
      </c>
      <c r="B884" s="324">
        <v>718050</v>
      </c>
      <c r="C884" s="324">
        <v>1026</v>
      </c>
      <c r="D884" s="317">
        <v>39.18</v>
      </c>
      <c r="E884" s="320" t="str">
        <f t="shared" si="20"/>
        <v>104</v>
      </c>
    </row>
    <row r="885" spans="1:5" hidden="1" x14ac:dyDescent="0.3">
      <c r="A885" s="316" t="s">
        <v>1778</v>
      </c>
      <c r="B885" s="324">
        <v>718050</v>
      </c>
      <c r="C885" s="324">
        <v>1020</v>
      </c>
      <c r="D885" s="317">
        <v>2450</v>
      </c>
      <c r="E885" s="320" t="str">
        <f t="shared" si="20"/>
        <v>104</v>
      </c>
    </row>
    <row r="886" spans="1:5" hidden="1" x14ac:dyDescent="0.3">
      <c r="A886" s="316" t="s">
        <v>1778</v>
      </c>
      <c r="B886" s="324">
        <v>718050</v>
      </c>
      <c r="C886" s="324">
        <v>1026</v>
      </c>
      <c r="D886" s="317">
        <v>2321.12</v>
      </c>
      <c r="E886" s="320" t="str">
        <f t="shared" si="20"/>
        <v>104</v>
      </c>
    </row>
    <row r="887" spans="1:5" hidden="1" x14ac:dyDescent="0.3">
      <c r="A887" s="316" t="s">
        <v>1778</v>
      </c>
      <c r="B887" s="324">
        <v>718070</v>
      </c>
      <c r="C887" s="324"/>
      <c r="D887" s="317">
        <v>24995.19</v>
      </c>
      <c r="E887" s="320" t="str">
        <f t="shared" si="20"/>
        <v>104</v>
      </c>
    </row>
    <row r="888" spans="1:5" hidden="1" x14ac:dyDescent="0.3">
      <c r="A888" s="316" t="s">
        <v>1784</v>
      </c>
      <c r="B888" s="324">
        <v>718050</v>
      </c>
      <c r="C888" s="324">
        <v>1026</v>
      </c>
      <c r="D888" s="317">
        <v>130.01</v>
      </c>
      <c r="E888" s="320" t="str">
        <f t="shared" si="20"/>
        <v>104</v>
      </c>
    </row>
    <row r="889" spans="1:5" hidden="1" x14ac:dyDescent="0.3">
      <c r="A889" s="316" t="s">
        <v>1784</v>
      </c>
      <c r="B889" s="324">
        <v>718070</v>
      </c>
      <c r="C889" s="324"/>
      <c r="D889" s="317">
        <v>21067.98</v>
      </c>
      <c r="E889" s="320" t="str">
        <f t="shared" si="20"/>
        <v>104</v>
      </c>
    </row>
    <row r="890" spans="1:5" hidden="1" x14ac:dyDescent="0.3">
      <c r="A890" s="316" t="s">
        <v>1784</v>
      </c>
      <c r="B890" s="324">
        <v>718091</v>
      </c>
      <c r="C890" s="324"/>
      <c r="D890" s="317">
        <v>8572.31</v>
      </c>
      <c r="E890" s="320" t="str">
        <f t="shared" si="20"/>
        <v>104</v>
      </c>
    </row>
    <row r="891" spans="1:5" hidden="1" x14ac:dyDescent="0.3">
      <c r="A891" s="316" t="s">
        <v>1795</v>
      </c>
      <c r="B891" s="324">
        <v>718040</v>
      </c>
      <c r="C891" s="324"/>
      <c r="D891" s="317">
        <v>188758.85</v>
      </c>
      <c r="E891" s="320" t="str">
        <f t="shared" si="20"/>
        <v>104</v>
      </c>
    </row>
    <row r="892" spans="1:5" hidden="1" x14ac:dyDescent="0.3">
      <c r="A892" s="316" t="s">
        <v>1795</v>
      </c>
      <c r="B892" s="324">
        <v>718040</v>
      </c>
      <c r="C892" s="324">
        <v>1001</v>
      </c>
      <c r="D892" s="317">
        <v>35714.230000000003</v>
      </c>
      <c r="E892" s="320" t="str">
        <f t="shared" si="20"/>
        <v>104</v>
      </c>
    </row>
    <row r="893" spans="1:5" hidden="1" x14ac:dyDescent="0.3">
      <c r="A893" s="316" t="s">
        <v>1795</v>
      </c>
      <c r="B893" s="324">
        <v>718050</v>
      </c>
      <c r="C893" s="324"/>
      <c r="D893" s="317">
        <v>5261.77</v>
      </c>
      <c r="E893" s="320" t="str">
        <f t="shared" si="20"/>
        <v>104</v>
      </c>
    </row>
    <row r="894" spans="1:5" hidden="1" x14ac:dyDescent="0.3">
      <c r="A894" s="316" t="s">
        <v>1795</v>
      </c>
      <c r="B894" s="324">
        <v>718050</v>
      </c>
      <c r="C894" s="324">
        <v>1012</v>
      </c>
      <c r="D894" s="317">
        <v>386.96</v>
      </c>
      <c r="E894" s="320" t="str">
        <f t="shared" si="20"/>
        <v>104</v>
      </c>
    </row>
    <row r="895" spans="1:5" hidden="1" x14ac:dyDescent="0.3">
      <c r="A895" s="316" t="s">
        <v>1795</v>
      </c>
      <c r="B895" s="324">
        <v>718050</v>
      </c>
      <c r="C895" s="324">
        <v>1020</v>
      </c>
      <c r="D895" s="317">
        <v>116471.81</v>
      </c>
      <c r="E895" s="320" t="str">
        <f t="shared" si="20"/>
        <v>104</v>
      </c>
    </row>
    <row r="896" spans="1:5" hidden="1" x14ac:dyDescent="0.3">
      <c r="A896" s="316" t="s">
        <v>1795</v>
      </c>
      <c r="B896" s="324">
        <v>718050</v>
      </c>
      <c r="C896" s="324">
        <v>1024</v>
      </c>
      <c r="D896" s="317">
        <v>20376.52</v>
      </c>
      <c r="E896" s="320" t="str">
        <f t="shared" si="20"/>
        <v>104</v>
      </c>
    </row>
    <row r="897" spans="1:5" hidden="1" x14ac:dyDescent="0.3">
      <c r="A897" s="316" t="s">
        <v>1795</v>
      </c>
      <c r="B897" s="324">
        <v>718050</v>
      </c>
      <c r="C897" s="324">
        <v>1026</v>
      </c>
      <c r="D897" s="317">
        <v>54.58</v>
      </c>
      <c r="E897" s="320" t="str">
        <f t="shared" si="20"/>
        <v>104</v>
      </c>
    </row>
    <row r="898" spans="1:5" hidden="1" x14ac:dyDescent="0.3">
      <c r="A898" s="316" t="s">
        <v>1795</v>
      </c>
      <c r="B898" s="324">
        <v>718050</v>
      </c>
      <c r="C898" s="324">
        <v>1032</v>
      </c>
      <c r="D898" s="317">
        <v>2000</v>
      </c>
      <c r="E898" s="320" t="str">
        <f t="shared" ref="E898:E961" si="21">RIGHT(A898,3)</f>
        <v>104</v>
      </c>
    </row>
    <row r="899" spans="1:5" hidden="1" x14ac:dyDescent="0.3">
      <c r="A899" s="316" t="s">
        <v>1795</v>
      </c>
      <c r="B899" s="324">
        <v>718070</v>
      </c>
      <c r="C899" s="324"/>
      <c r="D899" s="317">
        <v>101295.69</v>
      </c>
      <c r="E899" s="320" t="str">
        <f t="shared" si="21"/>
        <v>104</v>
      </c>
    </row>
    <row r="900" spans="1:5" hidden="1" x14ac:dyDescent="0.3">
      <c r="A900" s="316" t="s">
        <v>1795</v>
      </c>
      <c r="B900" s="324">
        <v>718091</v>
      </c>
      <c r="C900" s="324"/>
      <c r="D900" s="317">
        <v>190639.89</v>
      </c>
      <c r="E900" s="320" t="str">
        <f t="shared" si="21"/>
        <v>104</v>
      </c>
    </row>
    <row r="901" spans="1:5" hidden="1" x14ac:dyDescent="0.3">
      <c r="A901" s="316" t="s">
        <v>1816</v>
      </c>
      <c r="B901" s="324">
        <v>718050</v>
      </c>
      <c r="C901" s="324">
        <v>1020</v>
      </c>
      <c r="D901" s="317">
        <v>2700</v>
      </c>
      <c r="E901" s="320" t="str">
        <f t="shared" si="21"/>
        <v>104</v>
      </c>
    </row>
    <row r="902" spans="1:5" hidden="1" x14ac:dyDescent="0.3">
      <c r="A902" s="316" t="s">
        <v>1816</v>
      </c>
      <c r="B902" s="324">
        <v>718070</v>
      </c>
      <c r="C902" s="324"/>
      <c r="D902" s="317">
        <v>209517.84</v>
      </c>
      <c r="E902" s="320" t="str">
        <f t="shared" si="21"/>
        <v>104</v>
      </c>
    </row>
    <row r="903" spans="1:5" hidden="1" x14ac:dyDescent="0.3">
      <c r="A903" s="316" t="s">
        <v>1825</v>
      </c>
      <c r="B903" s="324">
        <v>718050</v>
      </c>
      <c r="C903" s="324"/>
      <c r="D903" s="317">
        <v>2400</v>
      </c>
      <c r="E903" s="320" t="str">
        <f t="shared" si="21"/>
        <v>104</v>
      </c>
    </row>
    <row r="904" spans="1:5" hidden="1" x14ac:dyDescent="0.3">
      <c r="A904" s="316" t="s">
        <v>1825</v>
      </c>
      <c r="B904" s="324">
        <v>718050</v>
      </c>
      <c r="C904" s="324">
        <v>1020</v>
      </c>
      <c r="D904" s="317">
        <v>3546.25</v>
      </c>
      <c r="E904" s="320" t="str">
        <f t="shared" si="21"/>
        <v>104</v>
      </c>
    </row>
    <row r="905" spans="1:5" hidden="1" x14ac:dyDescent="0.3">
      <c r="A905" s="316" t="s">
        <v>1825</v>
      </c>
      <c r="B905" s="324">
        <v>718050</v>
      </c>
      <c r="C905" s="324">
        <v>1025</v>
      </c>
      <c r="D905" s="317">
        <v>8.91</v>
      </c>
      <c r="E905" s="320" t="str">
        <f t="shared" si="21"/>
        <v>104</v>
      </c>
    </row>
    <row r="906" spans="1:5" hidden="1" x14ac:dyDescent="0.3">
      <c r="A906" s="316" t="s">
        <v>1825</v>
      </c>
      <c r="B906" s="324">
        <v>718050</v>
      </c>
      <c r="C906" s="324">
        <v>1026</v>
      </c>
      <c r="D906" s="317">
        <v>37027.94</v>
      </c>
      <c r="E906" s="320" t="str">
        <f t="shared" si="21"/>
        <v>104</v>
      </c>
    </row>
    <row r="907" spans="1:5" hidden="1" x14ac:dyDescent="0.3">
      <c r="A907" s="316" t="s">
        <v>1825</v>
      </c>
      <c r="B907" s="324">
        <v>718070</v>
      </c>
      <c r="C907" s="324"/>
      <c r="D907" s="317">
        <v>62028.5</v>
      </c>
      <c r="E907" s="320" t="str">
        <f t="shared" si="21"/>
        <v>104</v>
      </c>
    </row>
    <row r="908" spans="1:5" hidden="1" x14ac:dyDescent="0.3">
      <c r="A908" s="316" t="s">
        <v>1834</v>
      </c>
      <c r="B908" s="324">
        <v>718070</v>
      </c>
      <c r="C908" s="324"/>
      <c r="D908" s="317">
        <v>136683.96</v>
      </c>
      <c r="E908" s="320" t="str">
        <f t="shared" si="21"/>
        <v>104</v>
      </c>
    </row>
    <row r="909" spans="1:5" hidden="1" x14ac:dyDescent="0.3">
      <c r="A909" s="316" t="s">
        <v>1843</v>
      </c>
      <c r="B909" s="324">
        <v>718050</v>
      </c>
      <c r="C909" s="324">
        <v>1020</v>
      </c>
      <c r="D909" s="317">
        <v>6180</v>
      </c>
      <c r="E909" s="320" t="str">
        <f t="shared" si="21"/>
        <v>104</v>
      </c>
    </row>
    <row r="910" spans="1:5" hidden="1" x14ac:dyDescent="0.3">
      <c r="A910" s="316" t="s">
        <v>1843</v>
      </c>
      <c r="B910" s="324">
        <v>718050</v>
      </c>
      <c r="C910" s="324">
        <v>1025</v>
      </c>
      <c r="D910" s="317">
        <v>356</v>
      </c>
      <c r="E910" s="320" t="str">
        <f t="shared" si="21"/>
        <v>104</v>
      </c>
    </row>
    <row r="911" spans="1:5" hidden="1" x14ac:dyDescent="0.3">
      <c r="A911" s="316" t="s">
        <v>1843</v>
      </c>
      <c r="B911" s="324">
        <v>718070</v>
      </c>
      <c r="C911" s="324"/>
      <c r="D911" s="317">
        <v>32202.959999999999</v>
      </c>
      <c r="E911" s="320" t="str">
        <f t="shared" si="21"/>
        <v>104</v>
      </c>
    </row>
    <row r="912" spans="1:5" hidden="1" x14ac:dyDescent="0.3">
      <c r="A912" s="316" t="s">
        <v>1843</v>
      </c>
      <c r="B912" s="324">
        <v>718077</v>
      </c>
      <c r="C912" s="324">
        <v>1000</v>
      </c>
      <c r="D912" s="317">
        <v>4028.5</v>
      </c>
      <c r="E912" s="320" t="str">
        <f t="shared" si="21"/>
        <v>104</v>
      </c>
    </row>
    <row r="913" spans="1:5" hidden="1" x14ac:dyDescent="0.3">
      <c r="A913" s="316" t="s">
        <v>1850</v>
      </c>
      <c r="B913" s="324">
        <v>718050</v>
      </c>
      <c r="C913" s="324">
        <v>1012</v>
      </c>
      <c r="D913" s="317">
        <v>220.35</v>
      </c>
      <c r="E913" s="320" t="str">
        <f t="shared" si="21"/>
        <v>104</v>
      </c>
    </row>
    <row r="914" spans="1:5" hidden="1" x14ac:dyDescent="0.3">
      <c r="A914" s="316" t="s">
        <v>1850</v>
      </c>
      <c r="B914" s="324">
        <v>718050</v>
      </c>
      <c r="C914" s="324">
        <v>1025</v>
      </c>
      <c r="D914" s="317">
        <v>956</v>
      </c>
      <c r="E914" s="320" t="str">
        <f t="shared" si="21"/>
        <v>104</v>
      </c>
    </row>
    <row r="915" spans="1:5" hidden="1" x14ac:dyDescent="0.3">
      <c r="A915" s="316" t="s">
        <v>1850</v>
      </c>
      <c r="B915" s="324">
        <v>718077</v>
      </c>
      <c r="C915" s="324">
        <v>1000</v>
      </c>
      <c r="D915" s="317">
        <v>126182.25</v>
      </c>
      <c r="E915" s="320" t="str">
        <f t="shared" si="21"/>
        <v>104</v>
      </c>
    </row>
    <row r="916" spans="1:5" hidden="1" x14ac:dyDescent="0.3">
      <c r="A916" s="316" t="s">
        <v>1850</v>
      </c>
      <c r="B916" s="324">
        <v>718091</v>
      </c>
      <c r="C916" s="324"/>
      <c r="D916" s="317">
        <v>39114.129999999997</v>
      </c>
      <c r="E916" s="320" t="str">
        <f t="shared" si="21"/>
        <v>104</v>
      </c>
    </row>
    <row r="917" spans="1:5" hidden="1" x14ac:dyDescent="0.3">
      <c r="A917" s="316" t="s">
        <v>1857</v>
      </c>
      <c r="B917" s="324">
        <v>718070</v>
      </c>
      <c r="C917" s="324"/>
      <c r="D917" s="317">
        <v>168</v>
      </c>
      <c r="E917" s="320" t="str">
        <f t="shared" si="21"/>
        <v>104</v>
      </c>
    </row>
    <row r="918" spans="1:5" hidden="1" x14ac:dyDescent="0.3">
      <c r="A918" s="316" t="s">
        <v>1867</v>
      </c>
      <c r="B918" s="324">
        <v>718070</v>
      </c>
      <c r="C918" s="324"/>
      <c r="D918" s="317">
        <v>5348.27</v>
      </c>
      <c r="E918" s="320" t="str">
        <f t="shared" si="21"/>
        <v>104</v>
      </c>
    </row>
    <row r="919" spans="1:5" hidden="1" x14ac:dyDescent="0.3">
      <c r="A919" s="316" t="s">
        <v>1867</v>
      </c>
      <c r="B919" s="324">
        <v>718077</v>
      </c>
      <c r="C919" s="324">
        <v>1000</v>
      </c>
      <c r="D919" s="317">
        <v>28871</v>
      </c>
      <c r="E919" s="320" t="str">
        <f t="shared" si="21"/>
        <v>104</v>
      </c>
    </row>
    <row r="920" spans="1:5" hidden="1" x14ac:dyDescent="0.3">
      <c r="A920" s="316" t="s">
        <v>1867</v>
      </c>
      <c r="B920" s="324">
        <v>718091</v>
      </c>
      <c r="C920" s="324"/>
      <c r="D920" s="317">
        <v>14237.77</v>
      </c>
      <c r="E920" s="320" t="str">
        <f t="shared" si="21"/>
        <v>104</v>
      </c>
    </row>
    <row r="921" spans="1:5" hidden="1" x14ac:dyDescent="0.3">
      <c r="A921" s="316" t="s">
        <v>1872</v>
      </c>
      <c r="B921" s="324">
        <v>718070</v>
      </c>
      <c r="C921" s="324"/>
      <c r="D921" s="317">
        <v>183330.72</v>
      </c>
      <c r="E921" s="320" t="str">
        <f t="shared" si="21"/>
        <v>104</v>
      </c>
    </row>
    <row r="922" spans="1:5" hidden="1" x14ac:dyDescent="0.3">
      <c r="A922" s="316" t="s">
        <v>1872</v>
      </c>
      <c r="B922" s="324">
        <v>718077</v>
      </c>
      <c r="C922" s="324">
        <v>1000</v>
      </c>
      <c r="D922" s="317">
        <v>1678.55</v>
      </c>
      <c r="E922" s="320" t="str">
        <f t="shared" si="21"/>
        <v>104</v>
      </c>
    </row>
    <row r="923" spans="1:5" hidden="1" x14ac:dyDescent="0.3">
      <c r="A923" s="316" t="s">
        <v>1872</v>
      </c>
      <c r="B923" s="324">
        <v>718091</v>
      </c>
      <c r="C923" s="324"/>
      <c r="D923" s="317">
        <v>93969.26</v>
      </c>
      <c r="E923" s="320" t="str">
        <f t="shared" si="21"/>
        <v>104</v>
      </c>
    </row>
    <row r="924" spans="1:5" hidden="1" x14ac:dyDescent="0.3">
      <c r="A924" s="316" t="s">
        <v>2400</v>
      </c>
      <c r="B924" s="324">
        <v>718050</v>
      </c>
      <c r="C924" s="324">
        <v>1020</v>
      </c>
      <c r="D924" s="317">
        <v>276723</v>
      </c>
      <c r="E924" s="320" t="str">
        <f t="shared" si="21"/>
        <v>104</v>
      </c>
    </row>
    <row r="925" spans="1:5" hidden="1" x14ac:dyDescent="0.3">
      <c r="A925" s="316" t="s">
        <v>2400</v>
      </c>
      <c r="B925" s="324">
        <v>718091</v>
      </c>
      <c r="C925" s="324"/>
      <c r="D925" s="317">
        <v>14237.77</v>
      </c>
      <c r="E925" s="320" t="str">
        <f t="shared" si="21"/>
        <v>104</v>
      </c>
    </row>
    <row r="926" spans="1:5" hidden="1" x14ac:dyDescent="0.3">
      <c r="A926" s="316" t="s">
        <v>1884</v>
      </c>
      <c r="B926" s="324">
        <v>718050</v>
      </c>
      <c r="C926" s="324">
        <v>1012</v>
      </c>
      <c r="D926" s="317">
        <v>10.220000000000001</v>
      </c>
      <c r="E926" s="320" t="str">
        <f t="shared" si="21"/>
        <v>104</v>
      </c>
    </row>
    <row r="927" spans="1:5" hidden="1" x14ac:dyDescent="0.3">
      <c r="A927" s="316" t="s">
        <v>1884</v>
      </c>
      <c r="B927" s="324">
        <v>718070</v>
      </c>
      <c r="C927" s="324"/>
      <c r="D927" s="317">
        <v>1888.44</v>
      </c>
      <c r="E927" s="320" t="str">
        <f t="shared" si="21"/>
        <v>104</v>
      </c>
    </row>
    <row r="928" spans="1:5" hidden="1" x14ac:dyDescent="0.3">
      <c r="A928" s="316" t="s">
        <v>1893</v>
      </c>
      <c r="B928" s="324">
        <v>718050</v>
      </c>
      <c r="C928" s="324"/>
      <c r="D928" s="317">
        <v>125</v>
      </c>
      <c r="E928" s="320" t="str">
        <f t="shared" si="21"/>
        <v>104</v>
      </c>
    </row>
    <row r="929" spans="1:5" hidden="1" x14ac:dyDescent="0.3">
      <c r="A929" s="316" t="s">
        <v>1893</v>
      </c>
      <c r="B929" s="324">
        <v>718050</v>
      </c>
      <c r="C929" s="324">
        <v>1012</v>
      </c>
      <c r="D929" s="317">
        <v>285.12</v>
      </c>
      <c r="E929" s="320" t="str">
        <f t="shared" si="21"/>
        <v>104</v>
      </c>
    </row>
    <row r="930" spans="1:5" hidden="1" x14ac:dyDescent="0.3">
      <c r="A930" s="316" t="s">
        <v>1893</v>
      </c>
      <c r="B930" s="324">
        <v>718050</v>
      </c>
      <c r="C930" s="324">
        <v>1026</v>
      </c>
      <c r="D930" s="317">
        <v>2611.4899999999998</v>
      </c>
      <c r="E930" s="320" t="str">
        <f t="shared" si="21"/>
        <v>104</v>
      </c>
    </row>
    <row r="931" spans="1:5" hidden="1" x14ac:dyDescent="0.3">
      <c r="A931" s="316" t="s">
        <v>1901</v>
      </c>
      <c r="B931" s="324">
        <v>718050</v>
      </c>
      <c r="C931" s="324"/>
      <c r="D931" s="317">
        <v>5397.88</v>
      </c>
      <c r="E931" s="320" t="str">
        <f t="shared" si="21"/>
        <v>104</v>
      </c>
    </row>
    <row r="932" spans="1:5" hidden="1" x14ac:dyDescent="0.3">
      <c r="A932" s="316" t="s">
        <v>1901</v>
      </c>
      <c r="B932" s="324">
        <v>718050</v>
      </c>
      <c r="C932" s="324">
        <v>1012</v>
      </c>
      <c r="D932" s="317">
        <v>428.55</v>
      </c>
      <c r="E932" s="320" t="str">
        <f t="shared" si="21"/>
        <v>104</v>
      </c>
    </row>
    <row r="933" spans="1:5" hidden="1" x14ac:dyDescent="0.3">
      <c r="A933" s="316" t="s">
        <v>1901</v>
      </c>
      <c r="B933" s="324">
        <v>718050</v>
      </c>
      <c r="C933" s="324">
        <v>1020</v>
      </c>
      <c r="D933" s="317">
        <v>85506.880000000005</v>
      </c>
      <c r="E933" s="320" t="str">
        <f t="shared" si="21"/>
        <v>104</v>
      </c>
    </row>
    <row r="934" spans="1:5" hidden="1" x14ac:dyDescent="0.3">
      <c r="A934" s="316" t="s">
        <v>1901</v>
      </c>
      <c r="B934" s="324">
        <v>718070</v>
      </c>
      <c r="C934" s="324"/>
      <c r="D934" s="317">
        <v>34788</v>
      </c>
      <c r="E934" s="320" t="str">
        <f t="shared" si="21"/>
        <v>104</v>
      </c>
    </row>
    <row r="935" spans="1:5" hidden="1" x14ac:dyDescent="0.3">
      <c r="A935" s="316" t="s">
        <v>1901</v>
      </c>
      <c r="B935" s="324">
        <v>718091</v>
      </c>
      <c r="C935" s="324"/>
      <c r="D935" s="317">
        <v>168259.02</v>
      </c>
      <c r="E935" s="320" t="str">
        <f t="shared" si="21"/>
        <v>104</v>
      </c>
    </row>
    <row r="936" spans="1:5" hidden="1" x14ac:dyDescent="0.3">
      <c r="A936" s="316" t="s">
        <v>2402</v>
      </c>
      <c r="B936" s="324">
        <v>718050</v>
      </c>
      <c r="C936" s="324">
        <v>1020</v>
      </c>
      <c r="D936" s="317">
        <v>560.29999999999995</v>
      </c>
      <c r="E936" s="320" t="str">
        <f t="shared" si="21"/>
        <v>104</v>
      </c>
    </row>
    <row r="937" spans="1:5" hidden="1" x14ac:dyDescent="0.3">
      <c r="A937" s="316" t="s">
        <v>1921</v>
      </c>
      <c r="B937" s="324">
        <v>718050</v>
      </c>
      <c r="C937" s="324">
        <v>1012</v>
      </c>
      <c r="D937" s="317">
        <v>4.12</v>
      </c>
      <c r="E937" s="320" t="str">
        <f t="shared" si="21"/>
        <v>104</v>
      </c>
    </row>
    <row r="938" spans="1:5" hidden="1" x14ac:dyDescent="0.3">
      <c r="A938" s="316" t="s">
        <v>1921</v>
      </c>
      <c r="B938" s="324">
        <v>718050</v>
      </c>
      <c r="C938" s="324">
        <v>1020</v>
      </c>
      <c r="D938" s="317">
        <v>5737.94</v>
      </c>
      <c r="E938" s="320" t="str">
        <f t="shared" si="21"/>
        <v>104</v>
      </c>
    </row>
    <row r="939" spans="1:5" hidden="1" x14ac:dyDescent="0.3">
      <c r="A939" s="316" t="s">
        <v>1921</v>
      </c>
      <c r="B939" s="324">
        <v>718050</v>
      </c>
      <c r="C939" s="324">
        <v>1026</v>
      </c>
      <c r="D939" s="317">
        <v>1941.79</v>
      </c>
      <c r="E939" s="320" t="str">
        <f t="shared" si="21"/>
        <v>104</v>
      </c>
    </row>
    <row r="940" spans="1:5" hidden="1" x14ac:dyDescent="0.3">
      <c r="A940" s="316" t="s">
        <v>1921</v>
      </c>
      <c r="B940" s="324">
        <v>718091</v>
      </c>
      <c r="C940" s="324"/>
      <c r="D940" s="317">
        <v>156181.71</v>
      </c>
      <c r="E940" s="320" t="str">
        <f t="shared" si="21"/>
        <v>104</v>
      </c>
    </row>
    <row r="941" spans="1:5" hidden="1" x14ac:dyDescent="0.3">
      <c r="A941" s="316" t="s">
        <v>1929</v>
      </c>
      <c r="B941" s="324">
        <v>718050</v>
      </c>
      <c r="C941" s="324">
        <v>1020</v>
      </c>
      <c r="D941" s="317">
        <v>513268.47</v>
      </c>
      <c r="E941" s="320" t="str">
        <f t="shared" si="21"/>
        <v>104</v>
      </c>
    </row>
    <row r="942" spans="1:5" hidden="1" x14ac:dyDescent="0.3">
      <c r="A942" s="316" t="s">
        <v>2412</v>
      </c>
      <c r="B942" s="324">
        <v>718091</v>
      </c>
      <c r="C942" s="324"/>
      <c r="D942" s="317">
        <v>43162.98</v>
      </c>
      <c r="E942" s="320" t="str">
        <f t="shared" si="21"/>
        <v>104</v>
      </c>
    </row>
    <row r="943" spans="1:5" hidden="1" x14ac:dyDescent="0.3">
      <c r="A943" s="316" t="s">
        <v>2118</v>
      </c>
      <c r="B943" s="324">
        <v>718050</v>
      </c>
      <c r="C943" s="324"/>
      <c r="D943" s="317">
        <v>37300.68</v>
      </c>
      <c r="E943" s="320" t="str">
        <f t="shared" si="21"/>
        <v>104</v>
      </c>
    </row>
    <row r="944" spans="1:5" hidden="1" x14ac:dyDescent="0.3">
      <c r="A944" s="316" t="s">
        <v>2118</v>
      </c>
      <c r="B944" s="324">
        <v>718050</v>
      </c>
      <c r="C944" s="324">
        <v>1020</v>
      </c>
      <c r="D944" s="317">
        <v>39105.360000000001</v>
      </c>
      <c r="E944" s="320" t="str">
        <f t="shared" si="21"/>
        <v>104</v>
      </c>
    </row>
    <row r="945" spans="1:5" hidden="1" x14ac:dyDescent="0.3">
      <c r="A945" s="316" t="s">
        <v>2124</v>
      </c>
      <c r="B945" s="324">
        <v>718050</v>
      </c>
      <c r="C945" s="324"/>
      <c r="D945" s="317">
        <v>167.01</v>
      </c>
      <c r="E945" s="320" t="str">
        <f t="shared" si="21"/>
        <v>104</v>
      </c>
    </row>
    <row r="946" spans="1:5" hidden="1" x14ac:dyDescent="0.3">
      <c r="A946" s="316" t="s">
        <v>2124</v>
      </c>
      <c r="B946" s="324">
        <v>718050</v>
      </c>
      <c r="C946" s="324">
        <v>1020</v>
      </c>
      <c r="D946" s="317">
        <v>19831.73</v>
      </c>
      <c r="E946" s="320" t="str">
        <f t="shared" si="21"/>
        <v>104</v>
      </c>
    </row>
    <row r="947" spans="1:5" hidden="1" x14ac:dyDescent="0.3">
      <c r="A947" s="316" t="s">
        <v>2140</v>
      </c>
      <c r="B947" s="324">
        <v>718050</v>
      </c>
      <c r="C947" s="324"/>
      <c r="D947" s="317">
        <v>17649.05</v>
      </c>
      <c r="E947" s="320" t="str">
        <f t="shared" si="21"/>
        <v>104</v>
      </c>
    </row>
    <row r="948" spans="1:5" hidden="1" x14ac:dyDescent="0.3">
      <c r="A948" s="316" t="s">
        <v>2140</v>
      </c>
      <c r="B948" s="324">
        <v>718050</v>
      </c>
      <c r="C948" s="324">
        <v>1011</v>
      </c>
      <c r="D948" s="317">
        <v>4904.3</v>
      </c>
      <c r="E948" s="320" t="str">
        <f t="shared" si="21"/>
        <v>104</v>
      </c>
    </row>
    <row r="949" spans="1:5" hidden="1" x14ac:dyDescent="0.3">
      <c r="A949" s="316" t="s">
        <v>2140</v>
      </c>
      <c r="B949" s="324">
        <v>718050</v>
      </c>
      <c r="C949" s="324">
        <v>1012</v>
      </c>
      <c r="D949" s="317">
        <v>8928.4</v>
      </c>
      <c r="E949" s="320" t="str">
        <f t="shared" si="21"/>
        <v>104</v>
      </c>
    </row>
    <row r="950" spans="1:5" hidden="1" x14ac:dyDescent="0.3">
      <c r="A950" s="316" t="s">
        <v>2140</v>
      </c>
      <c r="B950" s="324">
        <v>718050</v>
      </c>
      <c r="C950" s="324">
        <v>1013</v>
      </c>
      <c r="D950" s="317">
        <v>12570.74</v>
      </c>
      <c r="E950" s="320" t="str">
        <f t="shared" si="21"/>
        <v>104</v>
      </c>
    </row>
    <row r="951" spans="1:5" hidden="1" x14ac:dyDescent="0.3">
      <c r="A951" s="316" t="s">
        <v>2140</v>
      </c>
      <c r="B951" s="324">
        <v>718050</v>
      </c>
      <c r="C951" s="324">
        <v>1014</v>
      </c>
      <c r="D951" s="317">
        <v>3067.24</v>
      </c>
      <c r="E951" s="320" t="str">
        <f t="shared" si="21"/>
        <v>104</v>
      </c>
    </row>
    <row r="952" spans="1:5" hidden="1" x14ac:dyDescent="0.3">
      <c r="A952" s="316" t="s">
        <v>2140</v>
      </c>
      <c r="B952" s="324">
        <v>718050</v>
      </c>
      <c r="C952" s="324">
        <v>1020</v>
      </c>
      <c r="D952" s="317">
        <v>62339.82</v>
      </c>
      <c r="E952" s="320" t="str">
        <f t="shared" si="21"/>
        <v>104</v>
      </c>
    </row>
    <row r="953" spans="1:5" hidden="1" x14ac:dyDescent="0.3">
      <c r="A953" s="316" t="s">
        <v>2140</v>
      </c>
      <c r="B953" s="324">
        <v>718050</v>
      </c>
      <c r="C953" s="324">
        <v>1027</v>
      </c>
      <c r="D953" s="317">
        <v>122308.36</v>
      </c>
      <c r="E953" s="320" t="str">
        <f t="shared" si="21"/>
        <v>104</v>
      </c>
    </row>
    <row r="954" spans="1:5" hidden="1" x14ac:dyDescent="0.3">
      <c r="A954" s="316" t="s">
        <v>2140</v>
      </c>
      <c r="B954" s="324">
        <v>718050</v>
      </c>
      <c r="C954" s="324">
        <v>5101</v>
      </c>
      <c r="D954" s="317">
        <v>137569.56</v>
      </c>
      <c r="E954" s="320" t="str">
        <f t="shared" si="21"/>
        <v>104</v>
      </c>
    </row>
    <row r="955" spans="1:5" hidden="1" x14ac:dyDescent="0.3">
      <c r="A955" s="316" t="s">
        <v>2140</v>
      </c>
      <c r="B955" s="324">
        <v>718071</v>
      </c>
      <c r="C955" s="324"/>
      <c r="D955" s="317">
        <v>180803.44</v>
      </c>
      <c r="E955" s="320" t="str">
        <f t="shared" si="21"/>
        <v>104</v>
      </c>
    </row>
    <row r="956" spans="1:5" hidden="1" x14ac:dyDescent="0.3">
      <c r="A956" s="316" t="s">
        <v>2152</v>
      </c>
      <c r="B956" s="324">
        <v>718070</v>
      </c>
      <c r="C956" s="324"/>
      <c r="D956" s="317">
        <v>1651969.1</v>
      </c>
      <c r="E956" s="320" t="str">
        <f t="shared" si="21"/>
        <v>104</v>
      </c>
    </row>
    <row r="957" spans="1:5" hidden="1" x14ac:dyDescent="0.3">
      <c r="A957" s="316" t="s">
        <v>2158</v>
      </c>
      <c r="B957" s="324">
        <v>718050</v>
      </c>
      <c r="C957" s="324"/>
      <c r="D957" s="317">
        <v>745.53</v>
      </c>
      <c r="E957" s="320" t="str">
        <f t="shared" si="21"/>
        <v>104</v>
      </c>
    </row>
    <row r="958" spans="1:5" hidden="1" x14ac:dyDescent="0.3">
      <c r="A958" s="316" t="s">
        <v>2158</v>
      </c>
      <c r="B958" s="324">
        <v>718050</v>
      </c>
      <c r="C958" s="324">
        <v>1011</v>
      </c>
      <c r="D958" s="317">
        <v>2679</v>
      </c>
      <c r="E958" s="320" t="str">
        <f t="shared" si="21"/>
        <v>104</v>
      </c>
    </row>
    <row r="959" spans="1:5" hidden="1" x14ac:dyDescent="0.3">
      <c r="A959" s="316" t="s">
        <v>2158</v>
      </c>
      <c r="B959" s="324">
        <v>718050</v>
      </c>
      <c r="C959" s="324">
        <v>1025</v>
      </c>
      <c r="D959" s="317">
        <v>35.15</v>
      </c>
      <c r="E959" s="320" t="str">
        <f t="shared" si="21"/>
        <v>104</v>
      </c>
    </row>
    <row r="960" spans="1:5" hidden="1" x14ac:dyDescent="0.3">
      <c r="A960" s="316" t="s">
        <v>2158</v>
      </c>
      <c r="B960" s="324">
        <v>718050</v>
      </c>
      <c r="C960" s="324">
        <v>1026</v>
      </c>
      <c r="D960" s="317">
        <v>6346.18</v>
      </c>
      <c r="E960" s="320" t="str">
        <f t="shared" si="21"/>
        <v>104</v>
      </c>
    </row>
    <row r="961" spans="1:5" hidden="1" x14ac:dyDescent="0.3">
      <c r="A961" s="316" t="s">
        <v>2158</v>
      </c>
      <c r="B961" s="324">
        <v>718050</v>
      </c>
      <c r="C961" s="324">
        <v>1030</v>
      </c>
      <c r="D961" s="317">
        <v>323817.24</v>
      </c>
      <c r="E961" s="320" t="str">
        <f t="shared" si="21"/>
        <v>104</v>
      </c>
    </row>
    <row r="962" spans="1:5" hidden="1" x14ac:dyDescent="0.3">
      <c r="A962" s="316" t="s">
        <v>2158</v>
      </c>
      <c r="B962" s="324">
        <v>718091</v>
      </c>
      <c r="C962" s="324"/>
      <c r="D962" s="317">
        <v>174593.13</v>
      </c>
      <c r="E962" s="320" t="str">
        <f t="shared" ref="E962:E1025" si="22">RIGHT(A962,3)</f>
        <v>104</v>
      </c>
    </row>
    <row r="963" spans="1:5" hidden="1" x14ac:dyDescent="0.3">
      <c r="A963" s="316" t="s">
        <v>2168</v>
      </c>
      <c r="B963" s="324">
        <v>718050</v>
      </c>
      <c r="C963" s="324"/>
      <c r="D963" s="317">
        <v>4312.5</v>
      </c>
      <c r="E963" s="320" t="str">
        <f t="shared" si="22"/>
        <v>104</v>
      </c>
    </row>
    <row r="964" spans="1:5" hidden="1" x14ac:dyDescent="0.3">
      <c r="A964" s="316" t="s">
        <v>2168</v>
      </c>
      <c r="B964" s="324">
        <v>718050</v>
      </c>
      <c r="C964" s="324">
        <v>1020</v>
      </c>
      <c r="D964" s="317">
        <v>45</v>
      </c>
      <c r="E964" s="320" t="str">
        <f t="shared" si="22"/>
        <v>104</v>
      </c>
    </row>
    <row r="965" spans="1:5" hidden="1" x14ac:dyDescent="0.3">
      <c r="A965" s="316" t="s">
        <v>2168</v>
      </c>
      <c r="B965" s="324">
        <v>718050</v>
      </c>
      <c r="C965" s="324">
        <v>1026</v>
      </c>
      <c r="D965" s="317">
        <v>981.85</v>
      </c>
      <c r="E965" s="320" t="str">
        <f t="shared" si="22"/>
        <v>104</v>
      </c>
    </row>
    <row r="966" spans="1:5" hidden="1" x14ac:dyDescent="0.3">
      <c r="A966" s="316" t="s">
        <v>2183</v>
      </c>
      <c r="B966" s="324">
        <v>718050</v>
      </c>
      <c r="C966" s="324">
        <v>1025</v>
      </c>
      <c r="D966" s="317">
        <v>49.34</v>
      </c>
      <c r="E966" s="320" t="str">
        <f t="shared" si="22"/>
        <v>104</v>
      </c>
    </row>
    <row r="967" spans="1:5" hidden="1" x14ac:dyDescent="0.3">
      <c r="A967" s="316" t="s">
        <v>2183</v>
      </c>
      <c r="B967" s="324">
        <v>718060</v>
      </c>
      <c r="C967" s="324"/>
      <c r="D967" s="317">
        <v>609956</v>
      </c>
      <c r="E967" s="320" t="str">
        <f t="shared" si="22"/>
        <v>104</v>
      </c>
    </row>
    <row r="968" spans="1:5" hidden="1" x14ac:dyDescent="0.3">
      <c r="A968" s="316" t="s">
        <v>2188</v>
      </c>
      <c r="B968" s="324">
        <v>718050</v>
      </c>
      <c r="C968" s="324">
        <v>1025</v>
      </c>
      <c r="D968" s="317">
        <v>144.66999999999999</v>
      </c>
      <c r="E968" s="320" t="str">
        <f t="shared" si="22"/>
        <v>104</v>
      </c>
    </row>
    <row r="969" spans="1:5" hidden="1" x14ac:dyDescent="0.3">
      <c r="A969" s="316" t="s">
        <v>2188</v>
      </c>
      <c r="B969" s="324">
        <v>718060</v>
      </c>
      <c r="C969" s="324"/>
      <c r="D969" s="317">
        <v>1090392</v>
      </c>
      <c r="E969" s="320" t="str">
        <f t="shared" si="22"/>
        <v>104</v>
      </c>
    </row>
    <row r="970" spans="1:5" hidden="1" x14ac:dyDescent="0.3">
      <c r="A970" s="316" t="s">
        <v>2239</v>
      </c>
      <c r="B970" s="324">
        <v>718050</v>
      </c>
      <c r="C970" s="324"/>
      <c r="D970" s="317">
        <v>36141.85</v>
      </c>
      <c r="E970" s="320" t="str">
        <f t="shared" si="22"/>
        <v>104</v>
      </c>
    </row>
    <row r="971" spans="1:5" hidden="1" x14ac:dyDescent="0.3">
      <c r="A971" s="316" t="s">
        <v>2239</v>
      </c>
      <c r="B971" s="324">
        <v>718050</v>
      </c>
      <c r="C971" s="324">
        <v>1020</v>
      </c>
      <c r="D971" s="317">
        <v>123288.48</v>
      </c>
      <c r="E971" s="320" t="str">
        <f t="shared" si="22"/>
        <v>104</v>
      </c>
    </row>
    <row r="972" spans="1:5" hidden="1" x14ac:dyDescent="0.3">
      <c r="A972" s="316" t="s">
        <v>2239</v>
      </c>
      <c r="B972" s="324">
        <v>718091</v>
      </c>
      <c r="C972" s="324"/>
      <c r="D972" s="317">
        <v>168000</v>
      </c>
      <c r="E972" s="320" t="str">
        <f t="shared" si="22"/>
        <v>104</v>
      </c>
    </row>
    <row r="973" spans="1:5" hidden="1" x14ac:dyDescent="0.3">
      <c r="A973" s="316" t="s">
        <v>2457</v>
      </c>
      <c r="B973" s="324">
        <v>718060</v>
      </c>
      <c r="C973" s="324"/>
      <c r="D973" s="317">
        <v>17474.75</v>
      </c>
      <c r="E973" s="320" t="str">
        <f t="shared" si="22"/>
        <v>104</v>
      </c>
    </row>
    <row r="974" spans="1:5" hidden="1" x14ac:dyDescent="0.3">
      <c r="A974" s="316" t="s">
        <v>2457</v>
      </c>
      <c r="B974" s="324">
        <v>718091</v>
      </c>
      <c r="C974" s="324"/>
      <c r="D974" s="317">
        <v>66190.53</v>
      </c>
      <c r="E974" s="320" t="str">
        <f t="shared" si="22"/>
        <v>104</v>
      </c>
    </row>
    <row r="975" spans="1:5" hidden="1" x14ac:dyDescent="0.3">
      <c r="A975" s="316" t="s">
        <v>2287</v>
      </c>
      <c r="B975" s="324">
        <v>718050</v>
      </c>
      <c r="C975" s="324">
        <v>1020</v>
      </c>
      <c r="D975" s="317">
        <v>225668.46</v>
      </c>
      <c r="E975" s="320" t="str">
        <f t="shared" si="22"/>
        <v>104</v>
      </c>
    </row>
    <row r="976" spans="1:5" hidden="1" x14ac:dyDescent="0.3">
      <c r="A976" s="316" t="s">
        <v>2287</v>
      </c>
      <c r="B976" s="324">
        <v>718050</v>
      </c>
      <c r="C976" s="324">
        <v>1032</v>
      </c>
      <c r="D976" s="317">
        <v>25990</v>
      </c>
      <c r="E976" s="320" t="str">
        <f t="shared" si="22"/>
        <v>104</v>
      </c>
    </row>
    <row r="977" spans="1:5" hidden="1" x14ac:dyDescent="0.3">
      <c r="A977" s="316" t="s">
        <v>2287</v>
      </c>
      <c r="B977" s="324">
        <v>718061</v>
      </c>
      <c r="C977" s="324"/>
      <c r="D977" s="317">
        <v>146748</v>
      </c>
      <c r="E977" s="320" t="str">
        <f t="shared" si="22"/>
        <v>104</v>
      </c>
    </row>
    <row r="978" spans="1:5" hidden="1" x14ac:dyDescent="0.3">
      <c r="A978" s="316" t="s">
        <v>2287</v>
      </c>
      <c r="B978" s="324">
        <v>718065</v>
      </c>
      <c r="C978" s="324"/>
      <c r="D978" s="317">
        <v>193635.96</v>
      </c>
      <c r="E978" s="320" t="str">
        <f t="shared" si="22"/>
        <v>104</v>
      </c>
    </row>
    <row r="979" spans="1:5" hidden="1" x14ac:dyDescent="0.3">
      <c r="A979" s="316" t="s">
        <v>2287</v>
      </c>
      <c r="B979" s="324">
        <v>718066</v>
      </c>
      <c r="C979" s="324"/>
      <c r="D979" s="317">
        <v>3072</v>
      </c>
      <c r="E979" s="320" t="str">
        <f t="shared" si="22"/>
        <v>104</v>
      </c>
    </row>
    <row r="980" spans="1:5" hidden="1" x14ac:dyDescent="0.3">
      <c r="A980" s="316" t="s">
        <v>2287</v>
      </c>
      <c r="B980" s="324">
        <v>718070</v>
      </c>
      <c r="C980" s="324"/>
      <c r="D980" s="317">
        <v>-1134710.1200000001</v>
      </c>
      <c r="E980" s="320" t="str">
        <f t="shared" si="22"/>
        <v>104</v>
      </c>
    </row>
    <row r="981" spans="1:5" hidden="1" x14ac:dyDescent="0.3">
      <c r="A981" s="316" t="s">
        <v>2287</v>
      </c>
      <c r="B981" s="324">
        <v>718075</v>
      </c>
      <c r="C981" s="324"/>
      <c r="D981" s="317">
        <v>6726792</v>
      </c>
      <c r="E981" s="320" t="str">
        <f t="shared" si="22"/>
        <v>104</v>
      </c>
    </row>
    <row r="982" spans="1:5" hidden="1" x14ac:dyDescent="0.3">
      <c r="A982" s="316" t="s">
        <v>2466</v>
      </c>
      <c r="B982" s="324">
        <v>718091</v>
      </c>
      <c r="C982" s="324"/>
      <c r="D982" s="317">
        <v>16598697.75</v>
      </c>
      <c r="E982" s="320" t="str">
        <f t="shared" si="22"/>
        <v>104</v>
      </c>
    </row>
    <row r="983" spans="1:5" hidden="1" x14ac:dyDescent="0.3">
      <c r="A983" s="316" t="s">
        <v>2314</v>
      </c>
      <c r="B983" s="324">
        <v>718050</v>
      </c>
      <c r="C983" s="324">
        <v>1020</v>
      </c>
      <c r="D983" s="317">
        <v>301.10000000000002</v>
      </c>
      <c r="E983" s="320" t="str">
        <f t="shared" si="22"/>
        <v>104</v>
      </c>
    </row>
    <row r="984" spans="1:5" hidden="1" x14ac:dyDescent="0.3">
      <c r="A984" s="316" t="s">
        <v>2332</v>
      </c>
      <c r="B984" s="324">
        <v>718050</v>
      </c>
      <c r="C984" s="324">
        <v>1012</v>
      </c>
      <c r="D984" s="317">
        <v>74.52</v>
      </c>
      <c r="E984" s="320" t="str">
        <f t="shared" si="22"/>
        <v>104</v>
      </c>
    </row>
    <row r="985" spans="1:5" hidden="1" x14ac:dyDescent="0.3">
      <c r="A985" s="316" t="s">
        <v>2332</v>
      </c>
      <c r="B985" s="324">
        <v>718050</v>
      </c>
      <c r="C985" s="324">
        <v>1020</v>
      </c>
      <c r="D985" s="317">
        <v>41559.050000000003</v>
      </c>
      <c r="E985" s="320" t="str">
        <f t="shared" si="22"/>
        <v>104</v>
      </c>
    </row>
    <row r="986" spans="1:5" hidden="1" x14ac:dyDescent="0.3">
      <c r="A986" s="316" t="s">
        <v>2332</v>
      </c>
      <c r="B986" s="324">
        <v>718091</v>
      </c>
      <c r="C986" s="324"/>
      <c r="D986" s="317">
        <v>48294.23</v>
      </c>
      <c r="E986" s="320" t="str">
        <f t="shared" si="22"/>
        <v>104</v>
      </c>
    </row>
    <row r="987" spans="1:5" hidden="1" x14ac:dyDescent="0.3">
      <c r="A987" s="316" t="s">
        <v>2342</v>
      </c>
      <c r="B987" s="324">
        <v>718050</v>
      </c>
      <c r="C987" s="324">
        <v>1020</v>
      </c>
      <c r="D987" s="317">
        <v>3003.25</v>
      </c>
      <c r="E987" s="320" t="str">
        <f t="shared" si="22"/>
        <v>104</v>
      </c>
    </row>
    <row r="988" spans="1:5" hidden="1" x14ac:dyDescent="0.3">
      <c r="A988" s="316" t="s">
        <v>1632</v>
      </c>
      <c r="B988" s="324">
        <v>718050</v>
      </c>
      <c r="C988" s="324"/>
      <c r="D988" s="317">
        <v>31.95</v>
      </c>
      <c r="E988" s="320" t="str">
        <f t="shared" si="22"/>
        <v>106</v>
      </c>
    </row>
    <row r="989" spans="1:5" hidden="1" x14ac:dyDescent="0.3">
      <c r="A989" s="316" t="s">
        <v>1632</v>
      </c>
      <c r="B989" s="324">
        <v>718050</v>
      </c>
      <c r="C989" s="324">
        <v>1020</v>
      </c>
      <c r="D989" s="317">
        <v>237.6</v>
      </c>
      <c r="E989" s="320" t="str">
        <f t="shared" si="22"/>
        <v>106</v>
      </c>
    </row>
    <row r="990" spans="1:5" hidden="1" x14ac:dyDescent="0.3">
      <c r="A990" s="316" t="s">
        <v>1632</v>
      </c>
      <c r="B990" s="324">
        <v>718050</v>
      </c>
      <c r="C990" s="324">
        <v>1025</v>
      </c>
      <c r="D990" s="317">
        <v>3689.93</v>
      </c>
      <c r="E990" s="320" t="str">
        <f t="shared" si="22"/>
        <v>106</v>
      </c>
    </row>
    <row r="991" spans="1:5" hidden="1" x14ac:dyDescent="0.3">
      <c r="A991" s="316" t="s">
        <v>1632</v>
      </c>
      <c r="B991" s="324">
        <v>718050</v>
      </c>
      <c r="C991" s="324">
        <v>1026</v>
      </c>
      <c r="D991" s="317">
        <v>74635.22</v>
      </c>
      <c r="E991" s="320" t="str">
        <f t="shared" si="22"/>
        <v>106</v>
      </c>
    </row>
    <row r="992" spans="1:5" hidden="1" x14ac:dyDescent="0.3">
      <c r="A992" s="316" t="s">
        <v>1632</v>
      </c>
      <c r="B992" s="324">
        <v>718050</v>
      </c>
      <c r="C992" s="324">
        <v>1027</v>
      </c>
      <c r="D992" s="317">
        <v>329.45</v>
      </c>
      <c r="E992" s="320" t="str">
        <f t="shared" si="22"/>
        <v>106</v>
      </c>
    </row>
    <row r="993" spans="1:5" hidden="1" x14ac:dyDescent="0.3">
      <c r="A993" s="316" t="s">
        <v>1651</v>
      </c>
      <c r="B993" s="324">
        <v>718050</v>
      </c>
      <c r="C993" s="324"/>
      <c r="D993" s="317">
        <v>551.74</v>
      </c>
      <c r="E993" s="320" t="str">
        <f t="shared" si="22"/>
        <v>106</v>
      </c>
    </row>
    <row r="994" spans="1:5" hidden="1" x14ac:dyDescent="0.3">
      <c r="A994" s="316" t="s">
        <v>1651</v>
      </c>
      <c r="B994" s="324">
        <v>718050</v>
      </c>
      <c r="C994" s="324">
        <v>1020</v>
      </c>
      <c r="D994" s="317">
        <v>39.4</v>
      </c>
      <c r="E994" s="320" t="str">
        <f t="shared" si="22"/>
        <v>106</v>
      </c>
    </row>
    <row r="995" spans="1:5" hidden="1" x14ac:dyDescent="0.3">
      <c r="A995" s="316" t="s">
        <v>1651</v>
      </c>
      <c r="B995" s="324">
        <v>718050</v>
      </c>
      <c r="C995" s="324">
        <v>1025</v>
      </c>
      <c r="D995" s="317">
        <v>1355.15</v>
      </c>
      <c r="E995" s="320" t="str">
        <f t="shared" si="22"/>
        <v>106</v>
      </c>
    </row>
    <row r="996" spans="1:5" hidden="1" x14ac:dyDescent="0.3">
      <c r="A996" s="316" t="s">
        <v>1651</v>
      </c>
      <c r="B996" s="324">
        <v>718050</v>
      </c>
      <c r="C996" s="324">
        <v>1026</v>
      </c>
      <c r="D996" s="317">
        <v>75839.02</v>
      </c>
      <c r="E996" s="320" t="str">
        <f t="shared" si="22"/>
        <v>106</v>
      </c>
    </row>
    <row r="997" spans="1:5" hidden="1" x14ac:dyDescent="0.3">
      <c r="A997" s="316" t="s">
        <v>1651</v>
      </c>
      <c r="B997" s="324">
        <v>718050</v>
      </c>
      <c r="C997" s="324">
        <v>1027</v>
      </c>
      <c r="D997" s="317">
        <v>827.36</v>
      </c>
      <c r="E997" s="320" t="str">
        <f t="shared" si="22"/>
        <v>106</v>
      </c>
    </row>
    <row r="998" spans="1:5" hidden="1" x14ac:dyDescent="0.3">
      <c r="A998" s="316" t="s">
        <v>1681</v>
      </c>
      <c r="B998" s="324">
        <v>718050</v>
      </c>
      <c r="C998" s="324"/>
      <c r="D998" s="317">
        <v>931.04</v>
      </c>
      <c r="E998" s="320" t="str">
        <f t="shared" si="22"/>
        <v>106</v>
      </c>
    </row>
    <row r="999" spans="1:5" hidden="1" x14ac:dyDescent="0.3">
      <c r="A999" s="316" t="s">
        <v>1681</v>
      </c>
      <c r="B999" s="324">
        <v>718050</v>
      </c>
      <c r="C999" s="324">
        <v>1025</v>
      </c>
      <c r="D999" s="317">
        <v>1329.2</v>
      </c>
      <c r="E999" s="320" t="str">
        <f t="shared" si="22"/>
        <v>106</v>
      </c>
    </row>
    <row r="1000" spans="1:5" hidden="1" x14ac:dyDescent="0.3">
      <c r="A1000" s="316" t="s">
        <v>1681</v>
      </c>
      <c r="B1000" s="324">
        <v>718050</v>
      </c>
      <c r="C1000" s="324">
        <v>1026</v>
      </c>
      <c r="D1000" s="317">
        <v>47271.38</v>
      </c>
      <c r="E1000" s="320" t="str">
        <f t="shared" si="22"/>
        <v>106</v>
      </c>
    </row>
    <row r="1001" spans="1:5" hidden="1" x14ac:dyDescent="0.3">
      <c r="A1001" s="316" t="s">
        <v>1687</v>
      </c>
      <c r="B1001" s="324">
        <v>718050</v>
      </c>
      <c r="C1001" s="324">
        <v>1025</v>
      </c>
      <c r="D1001" s="317">
        <v>2761.31</v>
      </c>
      <c r="E1001" s="320" t="str">
        <f t="shared" si="22"/>
        <v>106</v>
      </c>
    </row>
    <row r="1002" spans="1:5" hidden="1" x14ac:dyDescent="0.3">
      <c r="A1002" s="316" t="s">
        <v>1687</v>
      </c>
      <c r="B1002" s="324">
        <v>718050</v>
      </c>
      <c r="C1002" s="324">
        <v>1026</v>
      </c>
      <c r="D1002" s="317">
        <v>31987.97</v>
      </c>
      <c r="E1002" s="320" t="str">
        <f t="shared" si="22"/>
        <v>106</v>
      </c>
    </row>
    <row r="1003" spans="1:5" hidden="1" x14ac:dyDescent="0.3">
      <c r="A1003" s="316" t="s">
        <v>1687</v>
      </c>
      <c r="B1003" s="324">
        <v>718050</v>
      </c>
      <c r="C1003" s="324">
        <v>1027</v>
      </c>
      <c r="D1003" s="317">
        <v>1146.6600000000001</v>
      </c>
      <c r="E1003" s="320" t="str">
        <f t="shared" si="22"/>
        <v>106</v>
      </c>
    </row>
    <row r="1004" spans="1:5" hidden="1" x14ac:dyDescent="0.3">
      <c r="A1004" s="316" t="s">
        <v>1693</v>
      </c>
      <c r="B1004" s="324">
        <v>718050</v>
      </c>
      <c r="C1004" s="324">
        <v>1020</v>
      </c>
      <c r="D1004" s="317">
        <v>5870.39</v>
      </c>
      <c r="E1004" s="320" t="str">
        <f t="shared" si="22"/>
        <v>106</v>
      </c>
    </row>
    <row r="1005" spans="1:5" hidden="1" x14ac:dyDescent="0.3">
      <c r="A1005" s="316" t="s">
        <v>1693</v>
      </c>
      <c r="B1005" s="324">
        <v>718050</v>
      </c>
      <c r="C1005" s="324">
        <v>1025</v>
      </c>
      <c r="D1005" s="317">
        <v>4954.29</v>
      </c>
      <c r="E1005" s="320" t="str">
        <f t="shared" si="22"/>
        <v>106</v>
      </c>
    </row>
    <row r="1006" spans="1:5" hidden="1" x14ac:dyDescent="0.3">
      <c r="A1006" s="316" t="s">
        <v>1693</v>
      </c>
      <c r="B1006" s="324">
        <v>718050</v>
      </c>
      <c r="C1006" s="324">
        <v>1026</v>
      </c>
      <c r="D1006" s="317">
        <v>43620.18</v>
      </c>
      <c r="E1006" s="320" t="str">
        <f t="shared" si="22"/>
        <v>106</v>
      </c>
    </row>
    <row r="1007" spans="1:5" hidden="1" x14ac:dyDescent="0.3">
      <c r="A1007" s="316" t="s">
        <v>1693</v>
      </c>
      <c r="B1007" s="324">
        <v>718050</v>
      </c>
      <c r="C1007" s="324">
        <v>1027</v>
      </c>
      <c r="D1007" s="317">
        <v>1010.68</v>
      </c>
      <c r="E1007" s="320" t="str">
        <f t="shared" si="22"/>
        <v>106</v>
      </c>
    </row>
    <row r="1008" spans="1:5" hidden="1" x14ac:dyDescent="0.3">
      <c r="A1008" s="316" t="s">
        <v>1693</v>
      </c>
      <c r="B1008" s="324">
        <v>718070</v>
      </c>
      <c r="C1008" s="324"/>
      <c r="D1008" s="317">
        <v>637.91999999999996</v>
      </c>
      <c r="E1008" s="320" t="str">
        <f t="shared" si="22"/>
        <v>106</v>
      </c>
    </row>
    <row r="1009" spans="1:5" hidden="1" x14ac:dyDescent="0.3">
      <c r="A1009" s="316" t="s">
        <v>1693</v>
      </c>
      <c r="B1009" s="324">
        <v>718091</v>
      </c>
      <c r="C1009" s="324"/>
      <c r="D1009" s="317">
        <v>104357.45</v>
      </c>
      <c r="E1009" s="320" t="str">
        <f t="shared" si="22"/>
        <v>106</v>
      </c>
    </row>
    <row r="1010" spans="1:5" hidden="1" x14ac:dyDescent="0.3">
      <c r="A1010" s="316" t="s">
        <v>1701</v>
      </c>
      <c r="B1010" s="324">
        <v>718050</v>
      </c>
      <c r="C1010" s="324"/>
      <c r="D1010" s="317">
        <v>26881.73</v>
      </c>
      <c r="E1010" s="320" t="str">
        <f t="shared" si="22"/>
        <v>106</v>
      </c>
    </row>
    <row r="1011" spans="1:5" hidden="1" x14ac:dyDescent="0.3">
      <c r="A1011" s="316" t="s">
        <v>1701</v>
      </c>
      <c r="B1011" s="324">
        <v>718050</v>
      </c>
      <c r="C1011" s="324">
        <v>1012</v>
      </c>
      <c r="D1011" s="317">
        <v>249.46</v>
      </c>
      <c r="E1011" s="320" t="str">
        <f t="shared" si="22"/>
        <v>106</v>
      </c>
    </row>
    <row r="1012" spans="1:5" hidden="1" x14ac:dyDescent="0.3">
      <c r="A1012" s="316" t="s">
        <v>1701</v>
      </c>
      <c r="B1012" s="324">
        <v>718050</v>
      </c>
      <c r="C1012" s="324">
        <v>1020</v>
      </c>
      <c r="D1012" s="317">
        <v>27745.38</v>
      </c>
      <c r="E1012" s="320" t="str">
        <f t="shared" si="22"/>
        <v>106</v>
      </c>
    </row>
    <row r="1013" spans="1:5" hidden="1" x14ac:dyDescent="0.3">
      <c r="A1013" s="316" t="s">
        <v>1701</v>
      </c>
      <c r="B1013" s="324">
        <v>718050</v>
      </c>
      <c r="C1013" s="324">
        <v>1025</v>
      </c>
      <c r="D1013" s="317">
        <v>4350.68</v>
      </c>
      <c r="E1013" s="320" t="str">
        <f t="shared" si="22"/>
        <v>106</v>
      </c>
    </row>
    <row r="1014" spans="1:5" hidden="1" x14ac:dyDescent="0.3">
      <c r="A1014" s="316" t="s">
        <v>1701</v>
      </c>
      <c r="B1014" s="324">
        <v>718050</v>
      </c>
      <c r="C1014" s="324">
        <v>1026</v>
      </c>
      <c r="D1014" s="317">
        <v>158388.29999999999</v>
      </c>
      <c r="E1014" s="320" t="str">
        <f t="shared" si="22"/>
        <v>106</v>
      </c>
    </row>
    <row r="1015" spans="1:5" hidden="1" x14ac:dyDescent="0.3">
      <c r="A1015" s="316" t="s">
        <v>1701</v>
      </c>
      <c r="B1015" s="324">
        <v>718050</v>
      </c>
      <c r="C1015" s="324">
        <v>1027</v>
      </c>
      <c r="D1015" s="317">
        <v>931.13</v>
      </c>
      <c r="E1015" s="320" t="str">
        <f t="shared" si="22"/>
        <v>106</v>
      </c>
    </row>
    <row r="1016" spans="1:5" hidden="1" x14ac:dyDescent="0.3">
      <c r="A1016" s="316" t="s">
        <v>1701</v>
      </c>
      <c r="B1016" s="324">
        <v>718070</v>
      </c>
      <c r="C1016" s="324"/>
      <c r="D1016" s="317">
        <v>1016.53</v>
      </c>
      <c r="E1016" s="320" t="str">
        <f t="shared" si="22"/>
        <v>106</v>
      </c>
    </row>
    <row r="1017" spans="1:5" hidden="1" x14ac:dyDescent="0.3">
      <c r="A1017" s="316" t="s">
        <v>1701</v>
      </c>
      <c r="B1017" s="324">
        <v>718077</v>
      </c>
      <c r="C1017" s="324">
        <v>1000</v>
      </c>
      <c r="D1017" s="317">
        <v>11.25</v>
      </c>
      <c r="E1017" s="320" t="str">
        <f t="shared" si="22"/>
        <v>106</v>
      </c>
    </row>
    <row r="1018" spans="1:5" hidden="1" x14ac:dyDescent="0.3">
      <c r="A1018" s="316" t="s">
        <v>1701</v>
      </c>
      <c r="B1018" s="324">
        <v>718091</v>
      </c>
      <c r="C1018" s="324"/>
      <c r="D1018" s="317">
        <v>249231.81</v>
      </c>
      <c r="E1018" s="320" t="str">
        <f t="shared" si="22"/>
        <v>106</v>
      </c>
    </row>
    <row r="1019" spans="1:5" hidden="1" x14ac:dyDescent="0.3">
      <c r="A1019" s="316" t="s">
        <v>1724</v>
      </c>
      <c r="B1019" s="324">
        <v>718050</v>
      </c>
      <c r="C1019" s="324"/>
      <c r="D1019" s="317">
        <v>0</v>
      </c>
      <c r="E1019" s="320" t="str">
        <f t="shared" si="22"/>
        <v>106</v>
      </c>
    </row>
    <row r="1020" spans="1:5" hidden="1" x14ac:dyDescent="0.3">
      <c r="A1020" s="316" t="s">
        <v>1724</v>
      </c>
      <c r="B1020" s="324">
        <v>718050</v>
      </c>
      <c r="C1020" s="324">
        <v>1020</v>
      </c>
      <c r="D1020" s="317">
        <v>574618.5</v>
      </c>
      <c r="E1020" s="320" t="str">
        <f t="shared" si="22"/>
        <v>106</v>
      </c>
    </row>
    <row r="1021" spans="1:5" hidden="1" x14ac:dyDescent="0.3">
      <c r="A1021" s="316" t="s">
        <v>1724</v>
      </c>
      <c r="B1021" s="324">
        <v>718091</v>
      </c>
      <c r="C1021" s="324"/>
      <c r="D1021" s="317">
        <v>26326.95</v>
      </c>
      <c r="E1021" s="320" t="str">
        <f t="shared" si="22"/>
        <v>106</v>
      </c>
    </row>
    <row r="1022" spans="1:5" hidden="1" x14ac:dyDescent="0.3">
      <c r="A1022" s="316" t="s">
        <v>1735</v>
      </c>
      <c r="B1022" s="324">
        <v>718050</v>
      </c>
      <c r="C1022" s="324"/>
      <c r="D1022" s="317">
        <v>86263.1</v>
      </c>
      <c r="E1022" s="320" t="str">
        <f t="shared" si="22"/>
        <v>106</v>
      </c>
    </row>
    <row r="1023" spans="1:5" hidden="1" x14ac:dyDescent="0.3">
      <c r="A1023" s="316" t="s">
        <v>1735</v>
      </c>
      <c r="B1023" s="324">
        <v>718050</v>
      </c>
      <c r="C1023" s="324">
        <v>1020</v>
      </c>
      <c r="D1023" s="317">
        <v>6347.05</v>
      </c>
      <c r="E1023" s="320" t="str">
        <f t="shared" si="22"/>
        <v>106</v>
      </c>
    </row>
    <row r="1024" spans="1:5" hidden="1" x14ac:dyDescent="0.3">
      <c r="A1024" s="316" t="s">
        <v>1738</v>
      </c>
      <c r="B1024" s="324">
        <v>718050</v>
      </c>
      <c r="C1024" s="324"/>
      <c r="D1024" s="317">
        <v>26610.23</v>
      </c>
      <c r="E1024" s="320" t="str">
        <f t="shared" si="22"/>
        <v>106</v>
      </c>
    </row>
    <row r="1025" spans="1:5" hidden="1" x14ac:dyDescent="0.3">
      <c r="A1025" s="316" t="s">
        <v>1738</v>
      </c>
      <c r="B1025" s="324">
        <v>718050</v>
      </c>
      <c r="C1025" s="324">
        <v>1020</v>
      </c>
      <c r="D1025" s="317">
        <v>2217.52</v>
      </c>
      <c r="E1025" s="320" t="str">
        <f t="shared" si="22"/>
        <v>106</v>
      </c>
    </row>
    <row r="1026" spans="1:5" hidden="1" x14ac:dyDescent="0.3">
      <c r="A1026" s="316" t="s">
        <v>1753</v>
      </c>
      <c r="B1026" s="324">
        <v>718050</v>
      </c>
      <c r="C1026" s="324"/>
      <c r="D1026" s="317">
        <v>167134.92000000001</v>
      </c>
      <c r="E1026" s="320" t="str">
        <f t="shared" ref="E1026:E1089" si="23">RIGHT(A1026,3)</f>
        <v>106</v>
      </c>
    </row>
    <row r="1027" spans="1:5" hidden="1" x14ac:dyDescent="0.3">
      <c r="A1027" s="316" t="s">
        <v>1753</v>
      </c>
      <c r="B1027" s="324">
        <v>718050</v>
      </c>
      <c r="C1027" s="324">
        <v>1012</v>
      </c>
      <c r="D1027" s="317">
        <v>62.36</v>
      </c>
      <c r="E1027" s="320" t="str">
        <f t="shared" si="23"/>
        <v>106</v>
      </c>
    </row>
    <row r="1028" spans="1:5" hidden="1" x14ac:dyDescent="0.3">
      <c r="A1028" s="316" t="s">
        <v>1753</v>
      </c>
      <c r="B1028" s="324">
        <v>718050</v>
      </c>
      <c r="C1028" s="324">
        <v>1020</v>
      </c>
      <c r="D1028" s="317">
        <v>15665.98</v>
      </c>
      <c r="E1028" s="320" t="str">
        <f t="shared" si="23"/>
        <v>106</v>
      </c>
    </row>
    <row r="1029" spans="1:5" hidden="1" x14ac:dyDescent="0.3">
      <c r="A1029" s="316" t="s">
        <v>1753</v>
      </c>
      <c r="B1029" s="324">
        <v>718050</v>
      </c>
      <c r="C1029" s="324">
        <v>1024</v>
      </c>
      <c r="D1029" s="317">
        <v>1184.5</v>
      </c>
      <c r="E1029" s="320" t="str">
        <f t="shared" si="23"/>
        <v>106</v>
      </c>
    </row>
    <row r="1030" spans="1:5" hidden="1" x14ac:dyDescent="0.3">
      <c r="A1030" s="316" t="s">
        <v>1753</v>
      </c>
      <c r="B1030" s="324">
        <v>718050</v>
      </c>
      <c r="C1030" s="324">
        <v>1025</v>
      </c>
      <c r="D1030" s="317">
        <v>3487.31</v>
      </c>
      <c r="E1030" s="320" t="str">
        <f t="shared" si="23"/>
        <v>106</v>
      </c>
    </row>
    <row r="1031" spans="1:5" hidden="1" x14ac:dyDescent="0.3">
      <c r="A1031" s="316" t="s">
        <v>1753</v>
      </c>
      <c r="B1031" s="324">
        <v>718050</v>
      </c>
      <c r="C1031" s="324">
        <v>1026</v>
      </c>
      <c r="D1031" s="317">
        <v>38357.96</v>
      </c>
      <c r="E1031" s="320" t="str">
        <f t="shared" si="23"/>
        <v>106</v>
      </c>
    </row>
    <row r="1032" spans="1:5" hidden="1" x14ac:dyDescent="0.3">
      <c r="A1032" s="316" t="s">
        <v>1753</v>
      </c>
      <c r="B1032" s="324">
        <v>718050</v>
      </c>
      <c r="C1032" s="324">
        <v>1027</v>
      </c>
      <c r="D1032" s="317">
        <v>2638.74</v>
      </c>
      <c r="E1032" s="320" t="str">
        <f t="shared" si="23"/>
        <v>106</v>
      </c>
    </row>
    <row r="1033" spans="1:5" hidden="1" x14ac:dyDescent="0.3">
      <c r="A1033" s="316" t="s">
        <v>1753</v>
      </c>
      <c r="B1033" s="324">
        <v>718070</v>
      </c>
      <c r="C1033" s="324"/>
      <c r="D1033" s="317">
        <v>319948.26</v>
      </c>
      <c r="E1033" s="320" t="str">
        <f t="shared" si="23"/>
        <v>106</v>
      </c>
    </row>
    <row r="1034" spans="1:5" hidden="1" x14ac:dyDescent="0.3">
      <c r="A1034" s="316" t="s">
        <v>1753</v>
      </c>
      <c r="B1034" s="324">
        <v>718091</v>
      </c>
      <c r="C1034" s="324"/>
      <c r="D1034" s="317">
        <v>107836.59</v>
      </c>
      <c r="E1034" s="320" t="str">
        <f t="shared" si="23"/>
        <v>106</v>
      </c>
    </row>
    <row r="1035" spans="1:5" hidden="1" x14ac:dyDescent="0.3">
      <c r="A1035" s="316" t="s">
        <v>1770</v>
      </c>
      <c r="B1035" s="324">
        <v>718050</v>
      </c>
      <c r="C1035" s="324"/>
      <c r="D1035" s="317">
        <v>2117.5</v>
      </c>
      <c r="E1035" s="320" t="str">
        <f t="shared" si="23"/>
        <v>106</v>
      </c>
    </row>
    <row r="1036" spans="1:5" hidden="1" x14ac:dyDescent="0.3">
      <c r="A1036" s="316" t="s">
        <v>1770</v>
      </c>
      <c r="B1036" s="324">
        <v>718050</v>
      </c>
      <c r="C1036" s="324">
        <v>1020</v>
      </c>
      <c r="D1036" s="317">
        <v>109.5</v>
      </c>
      <c r="E1036" s="320" t="str">
        <f t="shared" si="23"/>
        <v>106</v>
      </c>
    </row>
    <row r="1037" spans="1:5" hidden="1" x14ac:dyDescent="0.3">
      <c r="A1037" s="316" t="s">
        <v>1770</v>
      </c>
      <c r="B1037" s="324">
        <v>718050</v>
      </c>
      <c r="C1037" s="324">
        <v>1025</v>
      </c>
      <c r="D1037" s="317">
        <v>1747.68</v>
      </c>
      <c r="E1037" s="320" t="str">
        <f t="shared" si="23"/>
        <v>106</v>
      </c>
    </row>
    <row r="1038" spans="1:5" hidden="1" x14ac:dyDescent="0.3">
      <c r="A1038" s="316" t="s">
        <v>1770</v>
      </c>
      <c r="B1038" s="324">
        <v>718050</v>
      </c>
      <c r="C1038" s="324">
        <v>1026</v>
      </c>
      <c r="D1038" s="317">
        <v>19518.43</v>
      </c>
      <c r="E1038" s="320" t="str">
        <f t="shared" si="23"/>
        <v>106</v>
      </c>
    </row>
    <row r="1039" spans="1:5" hidden="1" x14ac:dyDescent="0.3">
      <c r="A1039" s="316" t="s">
        <v>1779</v>
      </c>
      <c r="B1039" s="324">
        <v>718050</v>
      </c>
      <c r="C1039" s="324"/>
      <c r="D1039" s="317">
        <v>7827.62</v>
      </c>
      <c r="E1039" s="320" t="str">
        <f t="shared" si="23"/>
        <v>106</v>
      </c>
    </row>
    <row r="1040" spans="1:5" hidden="1" x14ac:dyDescent="0.3">
      <c r="A1040" s="316" t="s">
        <v>1779</v>
      </c>
      <c r="B1040" s="324">
        <v>718050</v>
      </c>
      <c r="C1040" s="324">
        <v>1020</v>
      </c>
      <c r="D1040" s="317">
        <v>4699.17</v>
      </c>
      <c r="E1040" s="320" t="str">
        <f t="shared" si="23"/>
        <v>106</v>
      </c>
    </row>
    <row r="1041" spans="1:5" hidden="1" x14ac:dyDescent="0.3">
      <c r="A1041" s="316" t="s">
        <v>1785</v>
      </c>
      <c r="B1041" s="324">
        <v>718050</v>
      </c>
      <c r="C1041" s="324">
        <v>1020</v>
      </c>
      <c r="D1041" s="317">
        <v>2937.75</v>
      </c>
      <c r="E1041" s="320" t="str">
        <f t="shared" si="23"/>
        <v>106</v>
      </c>
    </row>
    <row r="1042" spans="1:5" hidden="1" x14ac:dyDescent="0.3">
      <c r="A1042" s="316" t="s">
        <v>1785</v>
      </c>
      <c r="B1042" s="324">
        <v>718050</v>
      </c>
      <c r="C1042" s="324">
        <v>1025</v>
      </c>
      <c r="D1042" s="317">
        <v>4462</v>
      </c>
      <c r="E1042" s="320" t="str">
        <f t="shared" si="23"/>
        <v>106</v>
      </c>
    </row>
    <row r="1043" spans="1:5" hidden="1" x14ac:dyDescent="0.3">
      <c r="A1043" s="316" t="s">
        <v>1785</v>
      </c>
      <c r="B1043" s="324">
        <v>718070</v>
      </c>
      <c r="C1043" s="324"/>
      <c r="D1043" s="317">
        <v>60367.95</v>
      </c>
      <c r="E1043" s="320" t="str">
        <f t="shared" si="23"/>
        <v>106</v>
      </c>
    </row>
    <row r="1044" spans="1:5" hidden="1" x14ac:dyDescent="0.3">
      <c r="A1044" s="316" t="s">
        <v>1785</v>
      </c>
      <c r="B1044" s="324">
        <v>718091</v>
      </c>
      <c r="C1044" s="324"/>
      <c r="D1044" s="317">
        <v>34901.550000000003</v>
      </c>
      <c r="E1044" s="320" t="str">
        <f t="shared" si="23"/>
        <v>106</v>
      </c>
    </row>
    <row r="1045" spans="1:5" hidden="1" x14ac:dyDescent="0.3">
      <c r="A1045" s="316" t="s">
        <v>1791</v>
      </c>
      <c r="B1045" s="324">
        <v>718050</v>
      </c>
      <c r="C1045" s="324"/>
      <c r="D1045" s="317">
        <v>194.5</v>
      </c>
      <c r="E1045" s="320" t="str">
        <f t="shared" si="23"/>
        <v>106</v>
      </c>
    </row>
    <row r="1046" spans="1:5" hidden="1" x14ac:dyDescent="0.3">
      <c r="A1046" s="316" t="s">
        <v>1791</v>
      </c>
      <c r="B1046" s="324">
        <v>718050</v>
      </c>
      <c r="C1046" s="324">
        <v>1020</v>
      </c>
      <c r="D1046" s="317">
        <v>152.9</v>
      </c>
      <c r="E1046" s="320" t="str">
        <f t="shared" si="23"/>
        <v>106</v>
      </c>
    </row>
    <row r="1047" spans="1:5" hidden="1" x14ac:dyDescent="0.3">
      <c r="A1047" s="316" t="s">
        <v>1791</v>
      </c>
      <c r="B1047" s="324">
        <v>718050</v>
      </c>
      <c r="C1047" s="324">
        <v>1025</v>
      </c>
      <c r="D1047" s="317">
        <v>467.9</v>
      </c>
      <c r="E1047" s="320" t="str">
        <f t="shared" si="23"/>
        <v>106</v>
      </c>
    </row>
    <row r="1048" spans="1:5" hidden="1" x14ac:dyDescent="0.3">
      <c r="A1048" s="316" t="s">
        <v>1791</v>
      </c>
      <c r="B1048" s="324">
        <v>718050</v>
      </c>
      <c r="C1048" s="324">
        <v>1026</v>
      </c>
      <c r="D1048" s="317">
        <v>22156.799999999999</v>
      </c>
      <c r="E1048" s="320" t="str">
        <f t="shared" si="23"/>
        <v>106</v>
      </c>
    </row>
    <row r="1049" spans="1:5" hidden="1" x14ac:dyDescent="0.3">
      <c r="A1049" s="316" t="s">
        <v>1796</v>
      </c>
      <c r="B1049" s="324">
        <v>718040</v>
      </c>
      <c r="C1049" s="324"/>
      <c r="D1049" s="317">
        <v>98673.79</v>
      </c>
      <c r="E1049" s="320" t="str">
        <f t="shared" si="23"/>
        <v>106</v>
      </c>
    </row>
    <row r="1050" spans="1:5" hidden="1" x14ac:dyDescent="0.3">
      <c r="A1050" s="316" t="s">
        <v>1796</v>
      </c>
      <c r="B1050" s="324">
        <v>718040</v>
      </c>
      <c r="C1050" s="324">
        <v>1001</v>
      </c>
      <c r="D1050" s="317">
        <v>73466.62</v>
      </c>
      <c r="E1050" s="320" t="str">
        <f t="shared" si="23"/>
        <v>106</v>
      </c>
    </row>
    <row r="1051" spans="1:5" hidden="1" x14ac:dyDescent="0.3">
      <c r="A1051" s="316" t="s">
        <v>1796</v>
      </c>
      <c r="B1051" s="324">
        <v>718050</v>
      </c>
      <c r="C1051" s="324"/>
      <c r="D1051" s="317">
        <v>936.71</v>
      </c>
      <c r="E1051" s="320" t="str">
        <f t="shared" si="23"/>
        <v>106</v>
      </c>
    </row>
    <row r="1052" spans="1:5" hidden="1" x14ac:dyDescent="0.3">
      <c r="A1052" s="316" t="s">
        <v>1796</v>
      </c>
      <c r="B1052" s="324">
        <v>718050</v>
      </c>
      <c r="C1052" s="324">
        <v>1012</v>
      </c>
      <c r="D1052" s="317">
        <v>2272.6</v>
      </c>
      <c r="E1052" s="320" t="str">
        <f t="shared" si="23"/>
        <v>106</v>
      </c>
    </row>
    <row r="1053" spans="1:5" hidden="1" x14ac:dyDescent="0.3">
      <c r="A1053" s="316" t="s">
        <v>1796</v>
      </c>
      <c r="B1053" s="324">
        <v>718050</v>
      </c>
      <c r="C1053" s="324">
        <v>1020</v>
      </c>
      <c r="D1053" s="317">
        <v>644420.1</v>
      </c>
      <c r="E1053" s="320" t="str">
        <f t="shared" si="23"/>
        <v>106</v>
      </c>
    </row>
    <row r="1054" spans="1:5" hidden="1" x14ac:dyDescent="0.3">
      <c r="A1054" s="316" t="s">
        <v>1796</v>
      </c>
      <c r="B1054" s="324">
        <v>718050</v>
      </c>
      <c r="C1054" s="324">
        <v>1024</v>
      </c>
      <c r="D1054" s="317">
        <v>46.51</v>
      </c>
      <c r="E1054" s="320" t="str">
        <f t="shared" si="23"/>
        <v>106</v>
      </c>
    </row>
    <row r="1055" spans="1:5" hidden="1" x14ac:dyDescent="0.3">
      <c r="A1055" s="316" t="s">
        <v>1796</v>
      </c>
      <c r="B1055" s="324">
        <v>718050</v>
      </c>
      <c r="C1055" s="324">
        <v>1026</v>
      </c>
      <c r="D1055" s="317">
        <v>7.66</v>
      </c>
      <c r="E1055" s="320" t="str">
        <f t="shared" si="23"/>
        <v>106</v>
      </c>
    </row>
    <row r="1056" spans="1:5" hidden="1" x14ac:dyDescent="0.3">
      <c r="A1056" s="316" t="s">
        <v>1796</v>
      </c>
      <c r="B1056" s="324">
        <v>718050</v>
      </c>
      <c r="C1056" s="324">
        <v>1027</v>
      </c>
      <c r="D1056" s="317">
        <v>1408.75</v>
      </c>
      <c r="E1056" s="320" t="str">
        <f t="shared" si="23"/>
        <v>106</v>
      </c>
    </row>
    <row r="1057" spans="1:5" hidden="1" x14ac:dyDescent="0.3">
      <c r="A1057" s="316" t="s">
        <v>1796</v>
      </c>
      <c r="B1057" s="324">
        <v>718070</v>
      </c>
      <c r="C1057" s="324"/>
      <c r="D1057" s="317">
        <v>131657.25</v>
      </c>
      <c r="E1057" s="320" t="str">
        <f t="shared" si="23"/>
        <v>106</v>
      </c>
    </row>
    <row r="1058" spans="1:5" hidden="1" x14ac:dyDescent="0.3">
      <c r="A1058" s="316" t="s">
        <v>1796</v>
      </c>
      <c r="B1058" s="324">
        <v>718091</v>
      </c>
      <c r="C1058" s="324"/>
      <c r="D1058" s="317">
        <v>340841.02</v>
      </c>
      <c r="E1058" s="320" t="str">
        <f t="shared" si="23"/>
        <v>106</v>
      </c>
    </row>
    <row r="1059" spans="1:5" hidden="1" x14ac:dyDescent="0.3">
      <c r="A1059" s="316" t="s">
        <v>1809</v>
      </c>
      <c r="B1059" s="324">
        <v>718050</v>
      </c>
      <c r="C1059" s="324">
        <v>1020</v>
      </c>
      <c r="D1059" s="317">
        <v>83.93</v>
      </c>
      <c r="E1059" s="320" t="str">
        <f t="shared" si="23"/>
        <v>106</v>
      </c>
    </row>
    <row r="1060" spans="1:5" hidden="1" x14ac:dyDescent="0.3">
      <c r="A1060" s="316" t="s">
        <v>1809</v>
      </c>
      <c r="B1060" s="324">
        <v>718050</v>
      </c>
      <c r="C1060" s="324">
        <v>1025</v>
      </c>
      <c r="D1060" s="317">
        <v>522.5</v>
      </c>
      <c r="E1060" s="320" t="str">
        <f t="shared" si="23"/>
        <v>106</v>
      </c>
    </row>
    <row r="1061" spans="1:5" hidden="1" x14ac:dyDescent="0.3">
      <c r="A1061" s="316" t="s">
        <v>1811</v>
      </c>
      <c r="B1061" s="324">
        <v>718050</v>
      </c>
      <c r="C1061" s="324">
        <v>1012</v>
      </c>
      <c r="D1061" s="317">
        <v>1101.68</v>
      </c>
      <c r="E1061" s="320" t="str">
        <f t="shared" si="23"/>
        <v>106</v>
      </c>
    </row>
    <row r="1062" spans="1:5" hidden="1" x14ac:dyDescent="0.3">
      <c r="A1062" s="316" t="s">
        <v>1817</v>
      </c>
      <c r="B1062" s="324">
        <v>718050</v>
      </c>
      <c r="C1062" s="324">
        <v>1020</v>
      </c>
      <c r="D1062" s="317">
        <v>17</v>
      </c>
      <c r="E1062" s="320" t="str">
        <f t="shared" si="23"/>
        <v>106</v>
      </c>
    </row>
    <row r="1063" spans="1:5" hidden="1" x14ac:dyDescent="0.3">
      <c r="A1063" s="316" t="s">
        <v>1817</v>
      </c>
      <c r="B1063" s="324">
        <v>718050</v>
      </c>
      <c r="C1063" s="324">
        <v>1025</v>
      </c>
      <c r="D1063" s="317">
        <v>3292.29</v>
      </c>
      <c r="E1063" s="320" t="str">
        <f t="shared" si="23"/>
        <v>106</v>
      </c>
    </row>
    <row r="1064" spans="1:5" hidden="1" x14ac:dyDescent="0.3">
      <c r="A1064" s="316" t="s">
        <v>1817</v>
      </c>
      <c r="B1064" s="324">
        <v>718050</v>
      </c>
      <c r="C1064" s="324">
        <v>1026</v>
      </c>
      <c r="D1064" s="317">
        <v>8436.0300000000007</v>
      </c>
      <c r="E1064" s="320" t="str">
        <f t="shared" si="23"/>
        <v>106</v>
      </c>
    </row>
    <row r="1065" spans="1:5" hidden="1" x14ac:dyDescent="0.3">
      <c r="A1065" s="316" t="s">
        <v>1817</v>
      </c>
      <c r="B1065" s="324">
        <v>718070</v>
      </c>
      <c r="C1065" s="324"/>
      <c r="D1065" s="317">
        <v>201453.24</v>
      </c>
      <c r="E1065" s="320" t="str">
        <f t="shared" si="23"/>
        <v>106</v>
      </c>
    </row>
    <row r="1066" spans="1:5" hidden="1" x14ac:dyDescent="0.3">
      <c r="A1066" s="316" t="s">
        <v>1826</v>
      </c>
      <c r="B1066" s="324">
        <v>718010</v>
      </c>
      <c r="C1066" s="324">
        <v>1004</v>
      </c>
      <c r="D1066" s="317">
        <v>5793.68</v>
      </c>
      <c r="E1066" s="320" t="str">
        <f t="shared" si="23"/>
        <v>106</v>
      </c>
    </row>
    <row r="1067" spans="1:5" hidden="1" x14ac:dyDescent="0.3">
      <c r="A1067" s="316" t="s">
        <v>1826</v>
      </c>
      <c r="B1067" s="324">
        <v>718050</v>
      </c>
      <c r="C1067" s="324">
        <v>1012</v>
      </c>
      <c r="D1067" s="317">
        <v>3751.07</v>
      </c>
      <c r="E1067" s="320" t="str">
        <f t="shared" si="23"/>
        <v>106</v>
      </c>
    </row>
    <row r="1068" spans="1:5" hidden="1" x14ac:dyDescent="0.3">
      <c r="A1068" s="316" t="s">
        <v>1826</v>
      </c>
      <c r="B1068" s="324">
        <v>718050</v>
      </c>
      <c r="C1068" s="324">
        <v>1020</v>
      </c>
      <c r="D1068" s="317">
        <v>956.85</v>
      </c>
      <c r="E1068" s="320" t="str">
        <f t="shared" si="23"/>
        <v>106</v>
      </c>
    </row>
    <row r="1069" spans="1:5" hidden="1" x14ac:dyDescent="0.3">
      <c r="A1069" s="316" t="s">
        <v>1826</v>
      </c>
      <c r="B1069" s="324">
        <v>718050</v>
      </c>
      <c r="C1069" s="324">
        <v>1025</v>
      </c>
      <c r="D1069" s="317">
        <v>450.75</v>
      </c>
      <c r="E1069" s="320" t="str">
        <f t="shared" si="23"/>
        <v>106</v>
      </c>
    </row>
    <row r="1070" spans="1:5" hidden="1" x14ac:dyDescent="0.3">
      <c r="A1070" s="316" t="s">
        <v>1826</v>
      </c>
      <c r="B1070" s="324">
        <v>718050</v>
      </c>
      <c r="C1070" s="324">
        <v>1026</v>
      </c>
      <c r="D1070" s="317">
        <v>11213.71</v>
      </c>
      <c r="E1070" s="320" t="str">
        <f t="shared" si="23"/>
        <v>106</v>
      </c>
    </row>
    <row r="1071" spans="1:5" hidden="1" x14ac:dyDescent="0.3">
      <c r="A1071" s="316" t="s">
        <v>1826</v>
      </c>
      <c r="B1071" s="324">
        <v>718050</v>
      </c>
      <c r="C1071" s="324">
        <v>1027</v>
      </c>
      <c r="D1071" s="317">
        <v>547.80999999999995</v>
      </c>
      <c r="E1071" s="320" t="str">
        <f t="shared" si="23"/>
        <v>106</v>
      </c>
    </row>
    <row r="1072" spans="1:5" hidden="1" x14ac:dyDescent="0.3">
      <c r="A1072" s="316" t="s">
        <v>1826</v>
      </c>
      <c r="B1072" s="324">
        <v>718070</v>
      </c>
      <c r="C1072" s="324"/>
      <c r="D1072" s="317">
        <v>25496.76</v>
      </c>
      <c r="E1072" s="320" t="str">
        <f t="shared" si="23"/>
        <v>106</v>
      </c>
    </row>
    <row r="1073" spans="1:5" hidden="1" x14ac:dyDescent="0.3">
      <c r="A1073" s="316" t="s">
        <v>1831</v>
      </c>
      <c r="B1073" s="324">
        <v>718050</v>
      </c>
      <c r="C1073" s="324">
        <v>1025</v>
      </c>
      <c r="D1073" s="317">
        <v>4537.96</v>
      </c>
      <c r="E1073" s="320" t="str">
        <f t="shared" si="23"/>
        <v>106</v>
      </c>
    </row>
    <row r="1074" spans="1:5" hidden="1" x14ac:dyDescent="0.3">
      <c r="A1074" s="316" t="s">
        <v>1831</v>
      </c>
      <c r="B1074" s="324">
        <v>718050</v>
      </c>
      <c r="C1074" s="324">
        <v>1026</v>
      </c>
      <c r="D1074" s="317">
        <v>2359.65</v>
      </c>
      <c r="E1074" s="320" t="str">
        <f t="shared" si="23"/>
        <v>106</v>
      </c>
    </row>
    <row r="1075" spans="1:5" hidden="1" x14ac:dyDescent="0.3">
      <c r="A1075" s="316" t="s">
        <v>1831</v>
      </c>
      <c r="B1075" s="324">
        <v>718070</v>
      </c>
      <c r="C1075" s="324"/>
      <c r="D1075" s="317">
        <v>69740.61</v>
      </c>
      <c r="E1075" s="320" t="str">
        <f t="shared" si="23"/>
        <v>106</v>
      </c>
    </row>
    <row r="1076" spans="1:5" hidden="1" x14ac:dyDescent="0.3">
      <c r="A1076" s="316" t="s">
        <v>1835</v>
      </c>
      <c r="B1076" s="324">
        <v>718050</v>
      </c>
      <c r="C1076" s="324">
        <v>1020</v>
      </c>
      <c r="D1076" s="317">
        <v>12.43</v>
      </c>
      <c r="E1076" s="320" t="str">
        <f t="shared" si="23"/>
        <v>106</v>
      </c>
    </row>
    <row r="1077" spans="1:5" hidden="1" x14ac:dyDescent="0.3">
      <c r="A1077" s="316" t="s">
        <v>1835</v>
      </c>
      <c r="B1077" s="324">
        <v>718050</v>
      </c>
      <c r="C1077" s="324">
        <v>1025</v>
      </c>
      <c r="D1077" s="317">
        <v>3146.99</v>
      </c>
      <c r="E1077" s="320" t="str">
        <f t="shared" si="23"/>
        <v>106</v>
      </c>
    </row>
    <row r="1078" spans="1:5" hidden="1" x14ac:dyDescent="0.3">
      <c r="A1078" s="316" t="s">
        <v>1835</v>
      </c>
      <c r="B1078" s="324">
        <v>718050</v>
      </c>
      <c r="C1078" s="324">
        <v>1026</v>
      </c>
      <c r="D1078" s="317">
        <v>12865.44</v>
      </c>
      <c r="E1078" s="320" t="str">
        <f t="shared" si="23"/>
        <v>106</v>
      </c>
    </row>
    <row r="1079" spans="1:5" hidden="1" x14ac:dyDescent="0.3">
      <c r="A1079" s="316" t="s">
        <v>1835</v>
      </c>
      <c r="B1079" s="324">
        <v>718070</v>
      </c>
      <c r="C1079" s="324"/>
      <c r="D1079" s="317">
        <v>124932.48</v>
      </c>
      <c r="E1079" s="320" t="str">
        <f t="shared" si="23"/>
        <v>106</v>
      </c>
    </row>
    <row r="1080" spans="1:5" hidden="1" x14ac:dyDescent="0.3">
      <c r="A1080" s="316" t="s">
        <v>1839</v>
      </c>
      <c r="B1080" s="324">
        <v>718050</v>
      </c>
      <c r="C1080" s="324">
        <v>1020</v>
      </c>
      <c r="D1080" s="317">
        <v>556.53</v>
      </c>
      <c r="E1080" s="320" t="str">
        <f t="shared" si="23"/>
        <v>106</v>
      </c>
    </row>
    <row r="1081" spans="1:5" hidden="1" x14ac:dyDescent="0.3">
      <c r="A1081" s="316" t="s">
        <v>1839</v>
      </c>
      <c r="B1081" s="324">
        <v>718050</v>
      </c>
      <c r="C1081" s="324">
        <v>1025</v>
      </c>
      <c r="D1081" s="317">
        <v>924.59</v>
      </c>
      <c r="E1081" s="320" t="str">
        <f t="shared" si="23"/>
        <v>106</v>
      </c>
    </row>
    <row r="1082" spans="1:5" hidden="1" x14ac:dyDescent="0.3">
      <c r="A1082" s="316" t="s">
        <v>1839</v>
      </c>
      <c r="B1082" s="324">
        <v>718070</v>
      </c>
      <c r="C1082" s="324"/>
      <c r="D1082" s="317">
        <v>155425.20000000001</v>
      </c>
      <c r="E1082" s="320" t="str">
        <f t="shared" si="23"/>
        <v>106</v>
      </c>
    </row>
    <row r="1083" spans="1:5" hidden="1" x14ac:dyDescent="0.3">
      <c r="A1083" s="316" t="s">
        <v>1844</v>
      </c>
      <c r="B1083" s="324">
        <v>718050</v>
      </c>
      <c r="C1083" s="324"/>
      <c r="D1083" s="317">
        <v>50</v>
      </c>
      <c r="E1083" s="320" t="str">
        <f t="shared" si="23"/>
        <v>106</v>
      </c>
    </row>
    <row r="1084" spans="1:5" hidden="1" x14ac:dyDescent="0.3">
      <c r="A1084" s="316" t="s">
        <v>1844</v>
      </c>
      <c r="B1084" s="324">
        <v>718050</v>
      </c>
      <c r="C1084" s="324">
        <v>1020</v>
      </c>
      <c r="D1084" s="317">
        <v>220062.03</v>
      </c>
      <c r="E1084" s="320" t="str">
        <f t="shared" si="23"/>
        <v>106</v>
      </c>
    </row>
    <row r="1085" spans="1:5" hidden="1" x14ac:dyDescent="0.3">
      <c r="A1085" s="316" t="s">
        <v>1844</v>
      </c>
      <c r="B1085" s="324">
        <v>718050</v>
      </c>
      <c r="C1085" s="324">
        <v>1025</v>
      </c>
      <c r="D1085" s="317">
        <v>6672.06</v>
      </c>
      <c r="E1085" s="320" t="str">
        <f t="shared" si="23"/>
        <v>106</v>
      </c>
    </row>
    <row r="1086" spans="1:5" hidden="1" x14ac:dyDescent="0.3">
      <c r="A1086" s="316" t="s">
        <v>1844</v>
      </c>
      <c r="B1086" s="324">
        <v>718050</v>
      </c>
      <c r="C1086" s="324">
        <v>1026</v>
      </c>
      <c r="D1086" s="317">
        <v>2802</v>
      </c>
      <c r="E1086" s="320" t="str">
        <f t="shared" si="23"/>
        <v>106</v>
      </c>
    </row>
    <row r="1087" spans="1:5" hidden="1" x14ac:dyDescent="0.3">
      <c r="A1087" s="316" t="s">
        <v>1844</v>
      </c>
      <c r="B1087" s="324">
        <v>718070</v>
      </c>
      <c r="C1087" s="324"/>
      <c r="D1087" s="317">
        <v>39881.550000000003</v>
      </c>
      <c r="E1087" s="320" t="str">
        <f t="shared" si="23"/>
        <v>106</v>
      </c>
    </row>
    <row r="1088" spans="1:5" hidden="1" x14ac:dyDescent="0.3">
      <c r="A1088" s="316" t="s">
        <v>1851</v>
      </c>
      <c r="B1088" s="324">
        <v>718050</v>
      </c>
      <c r="C1088" s="324">
        <v>1020</v>
      </c>
      <c r="D1088" s="317">
        <v>164.72</v>
      </c>
      <c r="E1088" s="320" t="str">
        <f t="shared" si="23"/>
        <v>106</v>
      </c>
    </row>
    <row r="1089" spans="1:5" hidden="1" x14ac:dyDescent="0.3">
      <c r="A1089" s="316" t="s">
        <v>1851</v>
      </c>
      <c r="B1089" s="324">
        <v>718050</v>
      </c>
      <c r="C1089" s="324">
        <v>1025</v>
      </c>
      <c r="D1089" s="317">
        <v>18.079999999999998</v>
      </c>
      <c r="E1089" s="320" t="str">
        <f t="shared" si="23"/>
        <v>106</v>
      </c>
    </row>
    <row r="1090" spans="1:5" hidden="1" x14ac:dyDescent="0.3">
      <c r="A1090" s="316" t="s">
        <v>1851</v>
      </c>
      <c r="B1090" s="324">
        <v>718060</v>
      </c>
      <c r="C1090" s="324"/>
      <c r="D1090" s="317">
        <v>671616</v>
      </c>
      <c r="E1090" s="320" t="str">
        <f t="shared" ref="E1090:E1153" si="24">RIGHT(A1090,3)</f>
        <v>106</v>
      </c>
    </row>
    <row r="1091" spans="1:5" hidden="1" x14ac:dyDescent="0.3">
      <c r="A1091" s="316" t="s">
        <v>1851</v>
      </c>
      <c r="B1091" s="324">
        <v>718077</v>
      </c>
      <c r="C1091" s="324">
        <v>1000</v>
      </c>
      <c r="D1091" s="317">
        <v>176042.25</v>
      </c>
      <c r="E1091" s="320" t="str">
        <f t="shared" si="24"/>
        <v>106</v>
      </c>
    </row>
    <row r="1092" spans="1:5" hidden="1" x14ac:dyDescent="0.3">
      <c r="A1092" s="316" t="s">
        <v>1851</v>
      </c>
      <c r="B1092" s="324">
        <v>718091</v>
      </c>
      <c r="C1092" s="324"/>
      <c r="D1092" s="317">
        <v>156456.53</v>
      </c>
      <c r="E1092" s="320" t="str">
        <f t="shared" si="24"/>
        <v>106</v>
      </c>
    </row>
    <row r="1093" spans="1:5" hidden="1" x14ac:dyDescent="0.3">
      <c r="A1093" s="316" t="s">
        <v>1858</v>
      </c>
      <c r="B1093" s="324">
        <v>718050</v>
      </c>
      <c r="C1093" s="324"/>
      <c r="D1093" s="317">
        <v>-17334.66</v>
      </c>
      <c r="E1093" s="320" t="str">
        <f t="shared" si="24"/>
        <v>106</v>
      </c>
    </row>
    <row r="1094" spans="1:5" hidden="1" x14ac:dyDescent="0.3">
      <c r="A1094" s="316" t="s">
        <v>1858</v>
      </c>
      <c r="B1094" s="324">
        <v>718050</v>
      </c>
      <c r="C1094" s="324">
        <v>1020</v>
      </c>
      <c r="D1094" s="317">
        <v>158.59</v>
      </c>
      <c r="E1094" s="320" t="str">
        <f t="shared" si="24"/>
        <v>106</v>
      </c>
    </row>
    <row r="1095" spans="1:5" hidden="1" x14ac:dyDescent="0.3">
      <c r="A1095" s="316" t="s">
        <v>1858</v>
      </c>
      <c r="B1095" s="324">
        <v>718050</v>
      </c>
      <c r="C1095" s="324">
        <v>1025</v>
      </c>
      <c r="D1095" s="317">
        <v>4816.4799999999996</v>
      </c>
      <c r="E1095" s="320" t="str">
        <f t="shared" si="24"/>
        <v>106</v>
      </c>
    </row>
    <row r="1096" spans="1:5" hidden="1" x14ac:dyDescent="0.3">
      <c r="A1096" s="316" t="s">
        <v>1858</v>
      </c>
      <c r="B1096" s="324">
        <v>718050</v>
      </c>
      <c r="C1096" s="324">
        <v>1026</v>
      </c>
      <c r="D1096" s="317">
        <v>6171.6</v>
      </c>
      <c r="E1096" s="320" t="str">
        <f t="shared" si="24"/>
        <v>106</v>
      </c>
    </row>
    <row r="1097" spans="1:5" hidden="1" x14ac:dyDescent="0.3">
      <c r="A1097" s="316" t="s">
        <v>1860</v>
      </c>
      <c r="B1097" s="324">
        <v>718050</v>
      </c>
      <c r="C1097" s="324">
        <v>1020</v>
      </c>
      <c r="D1097" s="317">
        <v>4452.3599999999997</v>
      </c>
      <c r="E1097" s="320" t="str">
        <f t="shared" si="24"/>
        <v>106</v>
      </c>
    </row>
    <row r="1098" spans="1:5" hidden="1" x14ac:dyDescent="0.3">
      <c r="A1098" s="316" t="s">
        <v>1860</v>
      </c>
      <c r="B1098" s="324">
        <v>718050</v>
      </c>
      <c r="C1098" s="324">
        <v>1025</v>
      </c>
      <c r="D1098" s="317">
        <v>3759.34</v>
      </c>
      <c r="E1098" s="320" t="str">
        <f t="shared" si="24"/>
        <v>106</v>
      </c>
    </row>
    <row r="1099" spans="1:5" hidden="1" x14ac:dyDescent="0.3">
      <c r="A1099" s="316" t="s">
        <v>1868</v>
      </c>
      <c r="B1099" s="324">
        <v>718050</v>
      </c>
      <c r="C1099" s="324">
        <v>1025</v>
      </c>
      <c r="D1099" s="317">
        <v>2080.9499999999998</v>
      </c>
      <c r="E1099" s="320" t="str">
        <f t="shared" si="24"/>
        <v>106</v>
      </c>
    </row>
    <row r="1100" spans="1:5" hidden="1" x14ac:dyDescent="0.3">
      <c r="A1100" s="316" t="s">
        <v>1868</v>
      </c>
      <c r="B1100" s="324">
        <v>718091</v>
      </c>
      <c r="C1100" s="324"/>
      <c r="D1100" s="317">
        <v>19932.87</v>
      </c>
      <c r="E1100" s="320" t="str">
        <f t="shared" si="24"/>
        <v>106</v>
      </c>
    </row>
    <row r="1101" spans="1:5" hidden="1" x14ac:dyDescent="0.3">
      <c r="A1101" s="316" t="s">
        <v>1873</v>
      </c>
      <c r="B1101" s="324">
        <v>718050</v>
      </c>
      <c r="C1101" s="324"/>
      <c r="D1101" s="317">
        <v>135.96</v>
      </c>
      <c r="E1101" s="320" t="str">
        <f t="shared" si="24"/>
        <v>106</v>
      </c>
    </row>
    <row r="1102" spans="1:5" hidden="1" x14ac:dyDescent="0.3">
      <c r="A1102" s="316" t="s">
        <v>1873</v>
      </c>
      <c r="B1102" s="324">
        <v>718050</v>
      </c>
      <c r="C1102" s="324">
        <v>1020</v>
      </c>
      <c r="D1102" s="317">
        <v>635.07000000000005</v>
      </c>
      <c r="E1102" s="320" t="str">
        <f t="shared" si="24"/>
        <v>106</v>
      </c>
    </row>
    <row r="1103" spans="1:5" hidden="1" x14ac:dyDescent="0.3">
      <c r="A1103" s="316" t="s">
        <v>1873</v>
      </c>
      <c r="B1103" s="324">
        <v>718050</v>
      </c>
      <c r="C1103" s="324">
        <v>1025</v>
      </c>
      <c r="D1103" s="317">
        <v>1527.99</v>
      </c>
      <c r="E1103" s="320" t="str">
        <f t="shared" si="24"/>
        <v>106</v>
      </c>
    </row>
    <row r="1104" spans="1:5" hidden="1" x14ac:dyDescent="0.3">
      <c r="A1104" s="316" t="s">
        <v>1873</v>
      </c>
      <c r="B1104" s="324">
        <v>718050</v>
      </c>
      <c r="C1104" s="324">
        <v>1026</v>
      </c>
      <c r="D1104" s="317">
        <v>9975.1</v>
      </c>
      <c r="E1104" s="320" t="str">
        <f t="shared" si="24"/>
        <v>106</v>
      </c>
    </row>
    <row r="1105" spans="1:5" hidden="1" x14ac:dyDescent="0.3">
      <c r="A1105" s="316" t="s">
        <v>1873</v>
      </c>
      <c r="B1105" s="324">
        <v>718050</v>
      </c>
      <c r="C1105" s="324">
        <v>1027</v>
      </c>
      <c r="D1105" s="317">
        <v>963.39</v>
      </c>
      <c r="E1105" s="320" t="str">
        <f t="shared" si="24"/>
        <v>106</v>
      </c>
    </row>
    <row r="1106" spans="1:5" hidden="1" x14ac:dyDescent="0.3">
      <c r="A1106" s="316" t="s">
        <v>1873</v>
      </c>
      <c r="B1106" s="324">
        <v>718070</v>
      </c>
      <c r="C1106" s="324"/>
      <c r="D1106" s="317">
        <v>45018.48</v>
      </c>
      <c r="E1106" s="320" t="str">
        <f t="shared" si="24"/>
        <v>106</v>
      </c>
    </row>
    <row r="1107" spans="1:5" hidden="1" x14ac:dyDescent="0.3">
      <c r="A1107" s="316" t="s">
        <v>1873</v>
      </c>
      <c r="B1107" s="324">
        <v>718091</v>
      </c>
      <c r="C1107" s="324"/>
      <c r="D1107" s="317">
        <v>102511.92</v>
      </c>
      <c r="E1107" s="320" t="str">
        <f t="shared" si="24"/>
        <v>106</v>
      </c>
    </row>
    <row r="1108" spans="1:5" hidden="1" x14ac:dyDescent="0.3">
      <c r="A1108" s="316" t="s">
        <v>1879</v>
      </c>
      <c r="B1108" s="324">
        <v>718050</v>
      </c>
      <c r="C1108" s="324">
        <v>1025</v>
      </c>
      <c r="D1108" s="317">
        <v>668.25</v>
      </c>
      <c r="E1108" s="320" t="str">
        <f t="shared" si="24"/>
        <v>106</v>
      </c>
    </row>
    <row r="1109" spans="1:5" hidden="1" x14ac:dyDescent="0.3">
      <c r="A1109" s="316" t="s">
        <v>1885</v>
      </c>
      <c r="B1109" s="324">
        <v>718050</v>
      </c>
      <c r="C1109" s="324">
        <v>1020</v>
      </c>
      <c r="D1109" s="317">
        <v>109.2</v>
      </c>
      <c r="E1109" s="320" t="str">
        <f t="shared" si="24"/>
        <v>106</v>
      </c>
    </row>
    <row r="1110" spans="1:5" hidden="1" x14ac:dyDescent="0.3">
      <c r="A1110" s="316" t="s">
        <v>1885</v>
      </c>
      <c r="B1110" s="324">
        <v>718050</v>
      </c>
      <c r="C1110" s="324">
        <v>1025</v>
      </c>
      <c r="D1110" s="317">
        <v>130</v>
      </c>
      <c r="E1110" s="320" t="str">
        <f t="shared" si="24"/>
        <v>106</v>
      </c>
    </row>
    <row r="1111" spans="1:5" hidden="1" x14ac:dyDescent="0.3">
      <c r="A1111" s="316" t="s">
        <v>1885</v>
      </c>
      <c r="B1111" s="324">
        <v>718050</v>
      </c>
      <c r="C1111" s="324">
        <v>1026</v>
      </c>
      <c r="D1111" s="317">
        <v>1420.98</v>
      </c>
      <c r="E1111" s="320" t="str">
        <f t="shared" si="24"/>
        <v>106</v>
      </c>
    </row>
    <row r="1112" spans="1:5" hidden="1" x14ac:dyDescent="0.3">
      <c r="A1112" s="316" t="s">
        <v>1885</v>
      </c>
      <c r="B1112" s="324">
        <v>718070</v>
      </c>
      <c r="C1112" s="324"/>
      <c r="D1112" s="317">
        <v>-283.32</v>
      </c>
      <c r="E1112" s="320" t="str">
        <f t="shared" si="24"/>
        <v>106</v>
      </c>
    </row>
    <row r="1113" spans="1:5" hidden="1" x14ac:dyDescent="0.3">
      <c r="A1113" s="316" t="s">
        <v>1894</v>
      </c>
      <c r="B1113" s="324">
        <v>718050</v>
      </c>
      <c r="C1113" s="324">
        <v>1012</v>
      </c>
      <c r="D1113" s="317">
        <v>358.67</v>
      </c>
      <c r="E1113" s="320" t="str">
        <f t="shared" si="24"/>
        <v>106</v>
      </c>
    </row>
    <row r="1114" spans="1:5" hidden="1" x14ac:dyDescent="0.3">
      <c r="A1114" s="316" t="s">
        <v>1894</v>
      </c>
      <c r="B1114" s="324">
        <v>718050</v>
      </c>
      <c r="C1114" s="324">
        <v>1020</v>
      </c>
      <c r="D1114" s="317">
        <v>19800</v>
      </c>
      <c r="E1114" s="320" t="str">
        <f t="shared" si="24"/>
        <v>106</v>
      </c>
    </row>
    <row r="1115" spans="1:5" hidden="1" x14ac:dyDescent="0.3">
      <c r="A1115" s="316" t="s">
        <v>1894</v>
      </c>
      <c r="B1115" s="324">
        <v>718050</v>
      </c>
      <c r="C1115" s="324">
        <v>1025</v>
      </c>
      <c r="D1115" s="317">
        <v>395</v>
      </c>
      <c r="E1115" s="320" t="str">
        <f t="shared" si="24"/>
        <v>106</v>
      </c>
    </row>
    <row r="1116" spans="1:5" hidden="1" x14ac:dyDescent="0.3">
      <c r="A1116" s="316" t="s">
        <v>1894</v>
      </c>
      <c r="B1116" s="324">
        <v>718050</v>
      </c>
      <c r="C1116" s="324">
        <v>1026</v>
      </c>
      <c r="D1116" s="317">
        <v>4240.8999999999996</v>
      </c>
      <c r="E1116" s="320" t="str">
        <f t="shared" si="24"/>
        <v>106</v>
      </c>
    </row>
    <row r="1117" spans="1:5" hidden="1" x14ac:dyDescent="0.3">
      <c r="A1117" s="316" t="s">
        <v>1894</v>
      </c>
      <c r="B1117" s="324">
        <v>718060</v>
      </c>
      <c r="C1117" s="324"/>
      <c r="D1117" s="317">
        <v>27072</v>
      </c>
      <c r="E1117" s="320" t="str">
        <f t="shared" si="24"/>
        <v>106</v>
      </c>
    </row>
    <row r="1118" spans="1:5" hidden="1" x14ac:dyDescent="0.3">
      <c r="A1118" s="316" t="s">
        <v>1902</v>
      </c>
      <c r="B1118" s="324">
        <v>718050</v>
      </c>
      <c r="C1118" s="324"/>
      <c r="D1118" s="317">
        <v>12836.56</v>
      </c>
      <c r="E1118" s="320" t="str">
        <f t="shared" si="24"/>
        <v>106</v>
      </c>
    </row>
    <row r="1119" spans="1:5" hidden="1" x14ac:dyDescent="0.3">
      <c r="A1119" s="316" t="s">
        <v>1902</v>
      </c>
      <c r="B1119" s="324">
        <v>718050</v>
      </c>
      <c r="C1119" s="324">
        <v>1020</v>
      </c>
      <c r="D1119" s="317">
        <v>104896.03</v>
      </c>
      <c r="E1119" s="320" t="str">
        <f t="shared" si="24"/>
        <v>106</v>
      </c>
    </row>
    <row r="1120" spans="1:5" hidden="1" x14ac:dyDescent="0.3">
      <c r="A1120" s="316" t="s">
        <v>1902</v>
      </c>
      <c r="B1120" s="324">
        <v>718050</v>
      </c>
      <c r="C1120" s="324">
        <v>1025</v>
      </c>
      <c r="D1120" s="317">
        <v>132</v>
      </c>
      <c r="E1120" s="320" t="str">
        <f t="shared" si="24"/>
        <v>106</v>
      </c>
    </row>
    <row r="1121" spans="1:5" hidden="1" x14ac:dyDescent="0.3">
      <c r="A1121" s="316" t="s">
        <v>1902</v>
      </c>
      <c r="B1121" s="324">
        <v>718050</v>
      </c>
      <c r="C1121" s="324">
        <v>1026</v>
      </c>
      <c r="D1121" s="317">
        <v>22.34</v>
      </c>
      <c r="E1121" s="320" t="str">
        <f t="shared" si="24"/>
        <v>106</v>
      </c>
    </row>
    <row r="1122" spans="1:5" hidden="1" x14ac:dyDescent="0.3">
      <c r="A1122" s="316" t="s">
        <v>1902</v>
      </c>
      <c r="B1122" s="324">
        <v>718050</v>
      </c>
      <c r="C1122" s="324">
        <v>1027</v>
      </c>
      <c r="D1122" s="317">
        <v>7767.19</v>
      </c>
      <c r="E1122" s="320" t="str">
        <f t="shared" si="24"/>
        <v>106</v>
      </c>
    </row>
    <row r="1123" spans="1:5" hidden="1" x14ac:dyDescent="0.3">
      <c r="A1123" s="316" t="s">
        <v>1902</v>
      </c>
      <c r="B1123" s="324">
        <v>718070</v>
      </c>
      <c r="C1123" s="324"/>
      <c r="D1123" s="317">
        <v>41262.99</v>
      </c>
      <c r="E1123" s="320" t="str">
        <f t="shared" si="24"/>
        <v>106</v>
      </c>
    </row>
    <row r="1124" spans="1:5" hidden="1" x14ac:dyDescent="0.3">
      <c r="A1124" s="316" t="s">
        <v>1902</v>
      </c>
      <c r="B1124" s="324">
        <v>718091</v>
      </c>
      <c r="C1124" s="324"/>
      <c r="D1124" s="317">
        <v>245783.44</v>
      </c>
      <c r="E1124" s="320" t="str">
        <f t="shared" si="24"/>
        <v>106</v>
      </c>
    </row>
    <row r="1125" spans="1:5" hidden="1" x14ac:dyDescent="0.3">
      <c r="A1125" s="316" t="s">
        <v>1912</v>
      </c>
      <c r="B1125" s="324">
        <v>718050</v>
      </c>
      <c r="C1125" s="324">
        <v>1012</v>
      </c>
      <c r="D1125" s="317">
        <v>93.81</v>
      </c>
      <c r="E1125" s="320" t="str">
        <f t="shared" si="24"/>
        <v>106</v>
      </c>
    </row>
    <row r="1126" spans="1:5" hidden="1" x14ac:dyDescent="0.3">
      <c r="A1126" s="316" t="s">
        <v>1912</v>
      </c>
      <c r="B1126" s="324">
        <v>718050</v>
      </c>
      <c r="C1126" s="324">
        <v>1020</v>
      </c>
      <c r="D1126" s="317">
        <v>9803.26</v>
      </c>
      <c r="E1126" s="320" t="str">
        <f t="shared" si="24"/>
        <v>106</v>
      </c>
    </row>
    <row r="1127" spans="1:5" hidden="1" x14ac:dyDescent="0.3">
      <c r="A1127" s="316" t="s">
        <v>1912</v>
      </c>
      <c r="B1127" s="324">
        <v>718060</v>
      </c>
      <c r="C1127" s="324"/>
      <c r="D1127" s="317">
        <v>62760</v>
      </c>
      <c r="E1127" s="320" t="str">
        <f t="shared" si="24"/>
        <v>106</v>
      </c>
    </row>
    <row r="1128" spans="1:5" hidden="1" x14ac:dyDescent="0.3">
      <c r="A1128" s="316" t="s">
        <v>1912</v>
      </c>
      <c r="B1128" s="324">
        <v>718091</v>
      </c>
      <c r="C1128" s="324"/>
      <c r="D1128" s="317">
        <v>7317.31</v>
      </c>
      <c r="E1128" s="320" t="str">
        <f t="shared" si="24"/>
        <v>106</v>
      </c>
    </row>
    <row r="1129" spans="1:5" hidden="1" x14ac:dyDescent="0.3">
      <c r="A1129" s="316" t="s">
        <v>1916</v>
      </c>
      <c r="B1129" s="324">
        <v>718045</v>
      </c>
      <c r="C1129" s="324"/>
      <c r="D1129" s="317">
        <v>236.5</v>
      </c>
      <c r="E1129" s="320" t="str">
        <f t="shared" si="24"/>
        <v>106</v>
      </c>
    </row>
    <row r="1130" spans="1:5" hidden="1" x14ac:dyDescent="0.3">
      <c r="A1130" s="316" t="s">
        <v>1916</v>
      </c>
      <c r="B1130" s="324">
        <v>718050</v>
      </c>
      <c r="C1130" s="324"/>
      <c r="D1130" s="317">
        <v>4056.92</v>
      </c>
      <c r="E1130" s="320" t="str">
        <f t="shared" si="24"/>
        <v>106</v>
      </c>
    </row>
    <row r="1131" spans="1:5" hidden="1" x14ac:dyDescent="0.3">
      <c r="A1131" s="316" t="s">
        <v>1916</v>
      </c>
      <c r="B1131" s="324">
        <v>718050</v>
      </c>
      <c r="C1131" s="324">
        <v>1020</v>
      </c>
      <c r="D1131" s="317">
        <v>1181100.8</v>
      </c>
      <c r="E1131" s="320" t="str">
        <f t="shared" si="24"/>
        <v>106</v>
      </c>
    </row>
    <row r="1132" spans="1:5" hidden="1" x14ac:dyDescent="0.3">
      <c r="A1132" s="316" t="s">
        <v>1916</v>
      </c>
      <c r="B1132" s="324">
        <v>718050</v>
      </c>
      <c r="C1132" s="324">
        <v>1025</v>
      </c>
      <c r="D1132" s="317">
        <v>741.35</v>
      </c>
      <c r="E1132" s="320" t="str">
        <f t="shared" si="24"/>
        <v>106</v>
      </c>
    </row>
    <row r="1133" spans="1:5" hidden="1" x14ac:dyDescent="0.3">
      <c r="A1133" s="316" t="s">
        <v>1916</v>
      </c>
      <c r="B1133" s="324">
        <v>718050</v>
      </c>
      <c r="C1133" s="324">
        <v>1026</v>
      </c>
      <c r="D1133" s="317">
        <v>3721.86</v>
      </c>
      <c r="E1133" s="320" t="str">
        <f t="shared" si="24"/>
        <v>106</v>
      </c>
    </row>
    <row r="1134" spans="1:5" hidden="1" x14ac:dyDescent="0.3">
      <c r="A1134" s="316" t="s">
        <v>1916</v>
      </c>
      <c r="B1134" s="324">
        <v>718070</v>
      </c>
      <c r="C1134" s="324"/>
      <c r="D1134" s="317">
        <v>84585.600000000006</v>
      </c>
      <c r="E1134" s="320" t="str">
        <f t="shared" si="24"/>
        <v>106</v>
      </c>
    </row>
    <row r="1135" spans="1:5" hidden="1" x14ac:dyDescent="0.3">
      <c r="A1135" s="316" t="s">
        <v>1916</v>
      </c>
      <c r="B1135" s="324">
        <v>718091</v>
      </c>
      <c r="C1135" s="324"/>
      <c r="D1135" s="317">
        <v>264089.08</v>
      </c>
      <c r="E1135" s="320" t="str">
        <f t="shared" si="24"/>
        <v>106</v>
      </c>
    </row>
    <row r="1136" spans="1:5" hidden="1" x14ac:dyDescent="0.3">
      <c r="A1136" s="316" t="s">
        <v>1922</v>
      </c>
      <c r="B1136" s="324">
        <v>718050</v>
      </c>
      <c r="C1136" s="324"/>
      <c r="D1136" s="317">
        <v>13470</v>
      </c>
      <c r="E1136" s="320" t="str">
        <f t="shared" si="24"/>
        <v>106</v>
      </c>
    </row>
    <row r="1137" spans="1:5" hidden="1" x14ac:dyDescent="0.3">
      <c r="A1137" s="316" t="s">
        <v>1922</v>
      </c>
      <c r="B1137" s="324">
        <v>718050</v>
      </c>
      <c r="C1137" s="324">
        <v>1012</v>
      </c>
      <c r="D1137" s="317">
        <v>258.58999999999997</v>
      </c>
      <c r="E1137" s="320" t="str">
        <f t="shared" si="24"/>
        <v>106</v>
      </c>
    </row>
    <row r="1138" spans="1:5" hidden="1" x14ac:dyDescent="0.3">
      <c r="A1138" s="316" t="s">
        <v>1922</v>
      </c>
      <c r="B1138" s="324">
        <v>718050</v>
      </c>
      <c r="C1138" s="324">
        <v>1020</v>
      </c>
      <c r="D1138" s="317">
        <v>55670.81</v>
      </c>
      <c r="E1138" s="320" t="str">
        <f t="shared" si="24"/>
        <v>106</v>
      </c>
    </row>
    <row r="1139" spans="1:5" hidden="1" x14ac:dyDescent="0.3">
      <c r="A1139" s="316" t="s">
        <v>1922</v>
      </c>
      <c r="B1139" s="324">
        <v>718050</v>
      </c>
      <c r="C1139" s="324">
        <v>1025</v>
      </c>
      <c r="D1139" s="317">
        <v>4560.54</v>
      </c>
      <c r="E1139" s="320" t="str">
        <f t="shared" si="24"/>
        <v>106</v>
      </c>
    </row>
    <row r="1140" spans="1:5" hidden="1" x14ac:dyDescent="0.3">
      <c r="A1140" s="316" t="s">
        <v>1922</v>
      </c>
      <c r="B1140" s="324">
        <v>718050</v>
      </c>
      <c r="C1140" s="324">
        <v>1026</v>
      </c>
      <c r="D1140" s="317">
        <v>3035.65</v>
      </c>
      <c r="E1140" s="320" t="str">
        <f t="shared" si="24"/>
        <v>106</v>
      </c>
    </row>
    <row r="1141" spans="1:5" hidden="1" x14ac:dyDescent="0.3">
      <c r="A1141" s="316" t="s">
        <v>1922</v>
      </c>
      <c r="B1141" s="324">
        <v>718050</v>
      </c>
      <c r="C1141" s="324">
        <v>1027</v>
      </c>
      <c r="D1141" s="317">
        <v>605</v>
      </c>
      <c r="E1141" s="320" t="str">
        <f t="shared" si="24"/>
        <v>106</v>
      </c>
    </row>
    <row r="1142" spans="1:5" hidden="1" x14ac:dyDescent="0.3">
      <c r="A1142" s="316" t="s">
        <v>1922</v>
      </c>
      <c r="B1142" s="324">
        <v>718091</v>
      </c>
      <c r="C1142" s="324"/>
      <c r="D1142" s="317">
        <v>105067.7</v>
      </c>
      <c r="E1142" s="320" t="str">
        <f t="shared" si="24"/>
        <v>106</v>
      </c>
    </row>
    <row r="1143" spans="1:5" hidden="1" x14ac:dyDescent="0.3">
      <c r="A1143" s="316" t="s">
        <v>2405</v>
      </c>
      <c r="B1143" s="324">
        <v>718050</v>
      </c>
      <c r="C1143" s="324"/>
      <c r="D1143" s="317">
        <v>68</v>
      </c>
      <c r="E1143" s="320" t="str">
        <f t="shared" si="24"/>
        <v>106</v>
      </c>
    </row>
    <row r="1144" spans="1:5" hidden="1" x14ac:dyDescent="0.3">
      <c r="A1144" s="316" t="s">
        <v>2405</v>
      </c>
      <c r="B1144" s="324">
        <v>718050</v>
      </c>
      <c r="C1144" s="324">
        <v>1020</v>
      </c>
      <c r="D1144" s="317">
        <v>565259.18999999994</v>
      </c>
      <c r="E1144" s="320" t="str">
        <f t="shared" si="24"/>
        <v>106</v>
      </c>
    </row>
    <row r="1145" spans="1:5" hidden="1" x14ac:dyDescent="0.3">
      <c r="A1145" s="316" t="s">
        <v>1938</v>
      </c>
      <c r="B1145" s="324">
        <v>718010</v>
      </c>
      <c r="C1145" s="324"/>
      <c r="D1145" s="317">
        <v>1271.8399999999999</v>
      </c>
      <c r="E1145" s="320" t="str">
        <f t="shared" si="24"/>
        <v>106</v>
      </c>
    </row>
    <row r="1146" spans="1:5" hidden="1" x14ac:dyDescent="0.3">
      <c r="A1146" s="316" t="s">
        <v>1938</v>
      </c>
      <c r="B1146" s="324">
        <v>718050</v>
      </c>
      <c r="C1146" s="324"/>
      <c r="D1146" s="317">
        <v>4516.91</v>
      </c>
      <c r="E1146" s="320" t="str">
        <f t="shared" si="24"/>
        <v>106</v>
      </c>
    </row>
    <row r="1147" spans="1:5" hidden="1" x14ac:dyDescent="0.3">
      <c r="A1147" s="316" t="s">
        <v>1938</v>
      </c>
      <c r="B1147" s="324">
        <v>718050</v>
      </c>
      <c r="C1147" s="324">
        <v>1020</v>
      </c>
      <c r="D1147" s="317">
        <v>7070.62</v>
      </c>
      <c r="E1147" s="320" t="str">
        <f t="shared" si="24"/>
        <v>106</v>
      </c>
    </row>
    <row r="1148" spans="1:5" hidden="1" x14ac:dyDescent="0.3">
      <c r="A1148" s="316" t="s">
        <v>1938</v>
      </c>
      <c r="B1148" s="324">
        <v>718050</v>
      </c>
      <c r="C1148" s="324">
        <v>1025</v>
      </c>
      <c r="D1148" s="317">
        <v>3455.87</v>
      </c>
      <c r="E1148" s="320" t="str">
        <f t="shared" si="24"/>
        <v>106</v>
      </c>
    </row>
    <row r="1149" spans="1:5" hidden="1" x14ac:dyDescent="0.3">
      <c r="A1149" s="316" t="s">
        <v>1938</v>
      </c>
      <c r="B1149" s="324">
        <v>718050</v>
      </c>
      <c r="C1149" s="324">
        <v>1026</v>
      </c>
      <c r="D1149" s="317">
        <v>19559.689999999999</v>
      </c>
      <c r="E1149" s="320" t="str">
        <f t="shared" si="24"/>
        <v>106</v>
      </c>
    </row>
    <row r="1150" spans="1:5" hidden="1" x14ac:dyDescent="0.3">
      <c r="A1150" s="316" t="s">
        <v>1938</v>
      </c>
      <c r="B1150" s="324">
        <v>718070</v>
      </c>
      <c r="C1150" s="324"/>
      <c r="D1150" s="317">
        <v>85226.28</v>
      </c>
      <c r="E1150" s="320" t="str">
        <f t="shared" si="24"/>
        <v>106</v>
      </c>
    </row>
    <row r="1151" spans="1:5" hidden="1" x14ac:dyDescent="0.3">
      <c r="A1151" s="316" t="s">
        <v>1943</v>
      </c>
      <c r="B1151" s="324">
        <v>718050</v>
      </c>
      <c r="C1151" s="324">
        <v>1020</v>
      </c>
      <c r="D1151" s="317">
        <v>778.31</v>
      </c>
      <c r="E1151" s="320" t="str">
        <f t="shared" si="24"/>
        <v>106</v>
      </c>
    </row>
    <row r="1152" spans="1:5" hidden="1" x14ac:dyDescent="0.3">
      <c r="A1152" s="316" t="s">
        <v>1943</v>
      </c>
      <c r="B1152" s="324">
        <v>718050</v>
      </c>
      <c r="C1152" s="324">
        <v>1025</v>
      </c>
      <c r="D1152" s="317">
        <v>1108.0899999999999</v>
      </c>
      <c r="E1152" s="320" t="str">
        <f t="shared" si="24"/>
        <v>106</v>
      </c>
    </row>
    <row r="1153" spans="1:5" hidden="1" x14ac:dyDescent="0.3">
      <c r="A1153" s="316" t="s">
        <v>1943</v>
      </c>
      <c r="B1153" s="324">
        <v>718050</v>
      </c>
      <c r="C1153" s="324">
        <v>1026</v>
      </c>
      <c r="D1153" s="317">
        <v>780.75</v>
      </c>
      <c r="E1153" s="320" t="str">
        <f t="shared" si="24"/>
        <v>106</v>
      </c>
    </row>
    <row r="1154" spans="1:5" hidden="1" x14ac:dyDescent="0.3">
      <c r="A1154" s="316" t="s">
        <v>1943</v>
      </c>
      <c r="B1154" s="324">
        <v>718060</v>
      </c>
      <c r="C1154" s="324"/>
      <c r="D1154" s="317">
        <v>74520</v>
      </c>
      <c r="E1154" s="320" t="str">
        <f t="shared" ref="E1154:E1217" si="25">RIGHT(A1154,3)</f>
        <v>106</v>
      </c>
    </row>
    <row r="1155" spans="1:5" hidden="1" x14ac:dyDescent="0.3">
      <c r="A1155" s="316" t="s">
        <v>2413</v>
      </c>
      <c r="B1155" s="324">
        <v>718050</v>
      </c>
      <c r="C1155" s="324">
        <v>1012</v>
      </c>
      <c r="D1155" s="317">
        <v>0</v>
      </c>
      <c r="E1155" s="320" t="str">
        <f t="shared" si="25"/>
        <v>106</v>
      </c>
    </row>
    <row r="1156" spans="1:5" hidden="1" x14ac:dyDescent="0.3">
      <c r="A1156" s="316" t="s">
        <v>1956</v>
      </c>
      <c r="B1156" s="324">
        <v>718050</v>
      </c>
      <c r="C1156" s="324"/>
      <c r="D1156" s="317">
        <v>64</v>
      </c>
      <c r="E1156" s="320" t="str">
        <f t="shared" si="25"/>
        <v>106</v>
      </c>
    </row>
    <row r="1157" spans="1:5" hidden="1" x14ac:dyDescent="0.3">
      <c r="A1157" s="316" t="s">
        <v>1956</v>
      </c>
      <c r="B1157" s="324">
        <v>718050</v>
      </c>
      <c r="C1157" s="324">
        <v>1020</v>
      </c>
      <c r="D1157" s="317">
        <v>14440.91</v>
      </c>
      <c r="E1157" s="320" t="str">
        <f t="shared" si="25"/>
        <v>106</v>
      </c>
    </row>
    <row r="1158" spans="1:5" hidden="1" x14ac:dyDescent="0.3">
      <c r="A1158" s="316" t="s">
        <v>1956</v>
      </c>
      <c r="B1158" s="324">
        <v>718060</v>
      </c>
      <c r="C1158" s="324"/>
      <c r="D1158" s="317">
        <v>126564</v>
      </c>
      <c r="E1158" s="320" t="str">
        <f t="shared" si="25"/>
        <v>106</v>
      </c>
    </row>
    <row r="1159" spans="1:5" hidden="1" x14ac:dyDescent="0.3">
      <c r="A1159" s="316" t="s">
        <v>1956</v>
      </c>
      <c r="B1159" s="324">
        <v>718091</v>
      </c>
      <c r="C1159" s="324"/>
      <c r="D1159" s="317">
        <v>349279.11</v>
      </c>
      <c r="E1159" s="320" t="str">
        <f t="shared" si="25"/>
        <v>106</v>
      </c>
    </row>
    <row r="1160" spans="1:5" hidden="1" x14ac:dyDescent="0.3">
      <c r="A1160" s="316" t="s">
        <v>2119</v>
      </c>
      <c r="B1160" s="324">
        <v>718050</v>
      </c>
      <c r="C1160" s="324"/>
      <c r="D1160" s="317">
        <v>276072.63</v>
      </c>
      <c r="E1160" s="320" t="str">
        <f t="shared" si="25"/>
        <v>106</v>
      </c>
    </row>
    <row r="1161" spans="1:5" hidden="1" x14ac:dyDescent="0.3">
      <c r="A1161" s="316" t="s">
        <v>2119</v>
      </c>
      <c r="B1161" s="324">
        <v>718050</v>
      </c>
      <c r="C1161" s="324">
        <v>1020</v>
      </c>
      <c r="D1161" s="317">
        <v>41617.75</v>
      </c>
      <c r="E1161" s="320" t="str">
        <f t="shared" si="25"/>
        <v>106</v>
      </c>
    </row>
    <row r="1162" spans="1:5" hidden="1" x14ac:dyDescent="0.3">
      <c r="A1162" s="316" t="s">
        <v>2119</v>
      </c>
      <c r="B1162" s="324">
        <v>718050</v>
      </c>
      <c r="C1162" s="324">
        <v>1027</v>
      </c>
      <c r="D1162" s="317">
        <v>95924.39</v>
      </c>
      <c r="E1162" s="320" t="str">
        <f t="shared" si="25"/>
        <v>106</v>
      </c>
    </row>
    <row r="1163" spans="1:5" hidden="1" x14ac:dyDescent="0.3">
      <c r="A1163" s="316" t="s">
        <v>2440</v>
      </c>
      <c r="B1163" s="324">
        <v>718050</v>
      </c>
      <c r="C1163" s="324"/>
      <c r="D1163" s="317">
        <v>0</v>
      </c>
      <c r="E1163" s="320" t="str">
        <f t="shared" si="25"/>
        <v>106</v>
      </c>
    </row>
    <row r="1164" spans="1:5" hidden="1" x14ac:dyDescent="0.3">
      <c r="A1164" s="316" t="s">
        <v>2440</v>
      </c>
      <c r="B1164" s="324">
        <v>718050</v>
      </c>
      <c r="C1164" s="324">
        <v>1020</v>
      </c>
      <c r="D1164" s="317">
        <v>0</v>
      </c>
      <c r="E1164" s="320" t="str">
        <f t="shared" si="25"/>
        <v>106</v>
      </c>
    </row>
    <row r="1165" spans="1:5" hidden="1" x14ac:dyDescent="0.3">
      <c r="A1165" s="316" t="s">
        <v>2126</v>
      </c>
      <c r="B1165" s="324">
        <v>718050</v>
      </c>
      <c r="C1165" s="324">
        <v>1011</v>
      </c>
      <c r="D1165" s="317">
        <v>31257</v>
      </c>
      <c r="E1165" s="320" t="str">
        <f t="shared" si="25"/>
        <v>106</v>
      </c>
    </row>
    <row r="1166" spans="1:5" hidden="1" x14ac:dyDescent="0.3">
      <c r="A1166" s="316" t="s">
        <v>2126</v>
      </c>
      <c r="B1166" s="324">
        <v>718050</v>
      </c>
      <c r="C1166" s="324">
        <v>1020</v>
      </c>
      <c r="D1166" s="317">
        <v>0</v>
      </c>
      <c r="E1166" s="320" t="str">
        <f t="shared" si="25"/>
        <v>106</v>
      </c>
    </row>
    <row r="1167" spans="1:5" hidden="1" x14ac:dyDescent="0.3">
      <c r="A1167" s="316" t="s">
        <v>2128</v>
      </c>
      <c r="B1167" s="324">
        <v>718050</v>
      </c>
      <c r="C1167" s="324"/>
      <c r="D1167" s="317">
        <v>1729</v>
      </c>
      <c r="E1167" s="320" t="str">
        <f t="shared" si="25"/>
        <v>106</v>
      </c>
    </row>
    <row r="1168" spans="1:5" hidden="1" x14ac:dyDescent="0.3">
      <c r="A1168" s="316" t="s">
        <v>2128</v>
      </c>
      <c r="B1168" s="324">
        <v>718050</v>
      </c>
      <c r="C1168" s="324">
        <v>1011</v>
      </c>
      <c r="D1168" s="317">
        <v>7413.51</v>
      </c>
      <c r="E1168" s="320" t="str">
        <f t="shared" si="25"/>
        <v>106</v>
      </c>
    </row>
    <row r="1169" spans="1:5" hidden="1" x14ac:dyDescent="0.3">
      <c r="A1169" s="316" t="s">
        <v>2128</v>
      </c>
      <c r="B1169" s="324">
        <v>718050</v>
      </c>
      <c r="C1169" s="324">
        <v>1014</v>
      </c>
      <c r="D1169" s="317">
        <v>755.16</v>
      </c>
      <c r="E1169" s="320" t="str">
        <f t="shared" si="25"/>
        <v>106</v>
      </c>
    </row>
    <row r="1170" spans="1:5" hidden="1" x14ac:dyDescent="0.3">
      <c r="A1170" s="316" t="s">
        <v>2128</v>
      </c>
      <c r="B1170" s="324">
        <v>718050</v>
      </c>
      <c r="C1170" s="324">
        <v>5100</v>
      </c>
      <c r="D1170" s="317">
        <v>195.61</v>
      </c>
      <c r="E1170" s="320" t="str">
        <f t="shared" si="25"/>
        <v>106</v>
      </c>
    </row>
    <row r="1171" spans="1:5" hidden="1" x14ac:dyDescent="0.3">
      <c r="A1171" s="316" t="s">
        <v>2131</v>
      </c>
      <c r="B1171" s="324">
        <v>718050</v>
      </c>
      <c r="C1171" s="324">
        <v>1011</v>
      </c>
      <c r="D1171" s="317">
        <v>11000</v>
      </c>
      <c r="E1171" s="320" t="str">
        <f t="shared" si="25"/>
        <v>106</v>
      </c>
    </row>
    <row r="1172" spans="1:5" hidden="1" x14ac:dyDescent="0.3">
      <c r="A1172" s="316" t="s">
        <v>2131</v>
      </c>
      <c r="B1172" s="324">
        <v>718050</v>
      </c>
      <c r="C1172" s="324">
        <v>1014</v>
      </c>
      <c r="D1172" s="317">
        <v>484</v>
      </c>
      <c r="E1172" s="320" t="str">
        <f t="shared" si="25"/>
        <v>106</v>
      </c>
    </row>
    <row r="1173" spans="1:5" hidden="1" x14ac:dyDescent="0.3">
      <c r="A1173" s="316" t="s">
        <v>2134</v>
      </c>
      <c r="B1173" s="324">
        <v>718050</v>
      </c>
      <c r="C1173" s="324">
        <v>1014</v>
      </c>
      <c r="D1173" s="317">
        <v>121</v>
      </c>
      <c r="E1173" s="320" t="str">
        <f t="shared" si="25"/>
        <v>106</v>
      </c>
    </row>
    <row r="1174" spans="1:5" hidden="1" x14ac:dyDescent="0.3">
      <c r="A1174" s="316" t="s">
        <v>2134</v>
      </c>
      <c r="B1174" s="324">
        <v>718050</v>
      </c>
      <c r="C1174" s="324">
        <v>1019</v>
      </c>
      <c r="D1174" s="317">
        <v>0</v>
      </c>
      <c r="E1174" s="320" t="str">
        <f t="shared" si="25"/>
        <v>106</v>
      </c>
    </row>
    <row r="1175" spans="1:5" hidden="1" x14ac:dyDescent="0.3">
      <c r="A1175" s="316" t="s">
        <v>2134</v>
      </c>
      <c r="B1175" s="324">
        <v>718050</v>
      </c>
      <c r="C1175" s="324">
        <v>1020</v>
      </c>
      <c r="D1175" s="317">
        <v>1399.79</v>
      </c>
      <c r="E1175" s="320" t="str">
        <f t="shared" si="25"/>
        <v>106</v>
      </c>
    </row>
    <row r="1176" spans="1:5" hidden="1" x14ac:dyDescent="0.3">
      <c r="A1176" s="316" t="s">
        <v>2134</v>
      </c>
      <c r="B1176" s="324">
        <v>718050</v>
      </c>
      <c r="C1176" s="324">
        <v>5100</v>
      </c>
      <c r="D1176" s="317">
        <v>341</v>
      </c>
      <c r="E1176" s="320" t="str">
        <f t="shared" si="25"/>
        <v>106</v>
      </c>
    </row>
    <row r="1177" spans="1:5" hidden="1" x14ac:dyDescent="0.3">
      <c r="A1177" s="316" t="s">
        <v>2141</v>
      </c>
      <c r="B1177" s="324">
        <v>718050</v>
      </c>
      <c r="C1177" s="324"/>
      <c r="D1177" s="317">
        <v>54845.56</v>
      </c>
      <c r="E1177" s="320" t="str">
        <f t="shared" si="25"/>
        <v>106</v>
      </c>
    </row>
    <row r="1178" spans="1:5" hidden="1" x14ac:dyDescent="0.3">
      <c r="A1178" s="316" t="s">
        <v>2141</v>
      </c>
      <c r="B1178" s="324">
        <v>718050</v>
      </c>
      <c r="C1178" s="324">
        <v>1012</v>
      </c>
      <c r="D1178" s="317">
        <v>7742.25</v>
      </c>
      <c r="E1178" s="320" t="str">
        <f t="shared" si="25"/>
        <v>106</v>
      </c>
    </row>
    <row r="1179" spans="1:5" hidden="1" x14ac:dyDescent="0.3">
      <c r="A1179" s="316" t="s">
        <v>2141</v>
      </c>
      <c r="B1179" s="324">
        <v>718050</v>
      </c>
      <c r="C1179" s="324">
        <v>1013</v>
      </c>
      <c r="D1179" s="317">
        <v>2118.17</v>
      </c>
      <c r="E1179" s="320" t="str">
        <f t="shared" si="25"/>
        <v>106</v>
      </c>
    </row>
    <row r="1180" spans="1:5" hidden="1" x14ac:dyDescent="0.3">
      <c r="A1180" s="316" t="s">
        <v>2141</v>
      </c>
      <c r="B1180" s="324">
        <v>718050</v>
      </c>
      <c r="C1180" s="324">
        <v>1014</v>
      </c>
      <c r="D1180" s="317">
        <v>2984.23</v>
      </c>
      <c r="E1180" s="320" t="str">
        <f t="shared" si="25"/>
        <v>106</v>
      </c>
    </row>
    <row r="1181" spans="1:5" hidden="1" x14ac:dyDescent="0.3">
      <c r="A1181" s="316" t="s">
        <v>2141</v>
      </c>
      <c r="B1181" s="324">
        <v>718050</v>
      </c>
      <c r="C1181" s="324">
        <v>1020</v>
      </c>
      <c r="D1181" s="317">
        <v>130388.44</v>
      </c>
      <c r="E1181" s="320" t="str">
        <f t="shared" si="25"/>
        <v>106</v>
      </c>
    </row>
    <row r="1182" spans="1:5" hidden="1" x14ac:dyDescent="0.3">
      <c r="A1182" s="316" t="s">
        <v>2141</v>
      </c>
      <c r="B1182" s="324">
        <v>718050</v>
      </c>
      <c r="C1182" s="324">
        <v>1027</v>
      </c>
      <c r="D1182" s="317">
        <v>4333.05</v>
      </c>
      <c r="E1182" s="320" t="str">
        <f t="shared" si="25"/>
        <v>106</v>
      </c>
    </row>
    <row r="1183" spans="1:5" hidden="1" x14ac:dyDescent="0.3">
      <c r="A1183" s="316" t="s">
        <v>2141</v>
      </c>
      <c r="B1183" s="324">
        <v>718050</v>
      </c>
      <c r="C1183" s="324">
        <v>5101</v>
      </c>
      <c r="D1183" s="317">
        <v>37942.29</v>
      </c>
      <c r="E1183" s="320" t="str">
        <f t="shared" si="25"/>
        <v>106</v>
      </c>
    </row>
    <row r="1184" spans="1:5" hidden="1" x14ac:dyDescent="0.3">
      <c r="A1184" s="316" t="s">
        <v>2141</v>
      </c>
      <c r="B1184" s="324">
        <v>718071</v>
      </c>
      <c r="C1184" s="324"/>
      <c r="D1184" s="317">
        <v>214631.93</v>
      </c>
      <c r="E1184" s="320" t="str">
        <f t="shared" si="25"/>
        <v>106</v>
      </c>
    </row>
    <row r="1185" spans="1:5" hidden="1" x14ac:dyDescent="0.3">
      <c r="A1185" s="316" t="s">
        <v>2443</v>
      </c>
      <c r="B1185" s="324">
        <v>718070</v>
      </c>
      <c r="C1185" s="324"/>
      <c r="D1185" s="317">
        <v>2074784.7</v>
      </c>
      <c r="E1185" s="320" t="str">
        <f t="shared" si="25"/>
        <v>106</v>
      </c>
    </row>
    <row r="1186" spans="1:5" hidden="1" x14ac:dyDescent="0.3">
      <c r="A1186" s="316" t="s">
        <v>2159</v>
      </c>
      <c r="B1186" s="324">
        <v>718050</v>
      </c>
      <c r="C1186" s="324">
        <v>1020</v>
      </c>
      <c r="D1186" s="317">
        <v>2652.86</v>
      </c>
      <c r="E1186" s="320" t="str">
        <f t="shared" si="25"/>
        <v>106</v>
      </c>
    </row>
    <row r="1187" spans="1:5" hidden="1" x14ac:dyDescent="0.3">
      <c r="A1187" s="316" t="s">
        <v>2159</v>
      </c>
      <c r="B1187" s="324">
        <v>718050</v>
      </c>
      <c r="C1187" s="324">
        <v>1026</v>
      </c>
      <c r="D1187" s="317">
        <v>13175.39</v>
      </c>
      <c r="E1187" s="320" t="str">
        <f t="shared" si="25"/>
        <v>106</v>
      </c>
    </row>
    <row r="1188" spans="1:5" hidden="1" x14ac:dyDescent="0.3">
      <c r="A1188" s="316" t="s">
        <v>2159</v>
      </c>
      <c r="B1188" s="324">
        <v>718050</v>
      </c>
      <c r="C1188" s="324">
        <v>1030</v>
      </c>
      <c r="D1188" s="317">
        <v>342799.35</v>
      </c>
      <c r="E1188" s="320" t="str">
        <f t="shared" si="25"/>
        <v>106</v>
      </c>
    </row>
    <row r="1189" spans="1:5" hidden="1" x14ac:dyDescent="0.3">
      <c r="A1189" s="316" t="s">
        <v>2169</v>
      </c>
      <c r="B1189" s="324">
        <v>718050</v>
      </c>
      <c r="C1189" s="324"/>
      <c r="D1189" s="317">
        <v>3562.5</v>
      </c>
      <c r="E1189" s="320" t="str">
        <f t="shared" si="25"/>
        <v>106</v>
      </c>
    </row>
    <row r="1190" spans="1:5" hidden="1" x14ac:dyDescent="0.3">
      <c r="A1190" s="316" t="s">
        <v>2169</v>
      </c>
      <c r="B1190" s="324">
        <v>718050</v>
      </c>
      <c r="C1190" s="324">
        <v>1012</v>
      </c>
      <c r="D1190" s="317">
        <v>267.38</v>
      </c>
      <c r="E1190" s="320" t="str">
        <f t="shared" si="25"/>
        <v>106</v>
      </c>
    </row>
    <row r="1191" spans="1:5" hidden="1" x14ac:dyDescent="0.3">
      <c r="A1191" s="316" t="s">
        <v>2169</v>
      </c>
      <c r="B1191" s="324">
        <v>718050</v>
      </c>
      <c r="C1191" s="324">
        <v>1026</v>
      </c>
      <c r="D1191" s="317">
        <v>1181.3800000000001</v>
      </c>
      <c r="E1191" s="320" t="str">
        <f t="shared" si="25"/>
        <v>106</v>
      </c>
    </row>
    <row r="1192" spans="1:5" hidden="1" x14ac:dyDescent="0.3">
      <c r="A1192" s="316" t="s">
        <v>2169</v>
      </c>
      <c r="B1192" s="324">
        <v>718050</v>
      </c>
      <c r="C1192" s="324">
        <v>1027</v>
      </c>
      <c r="D1192" s="317">
        <v>1717.7</v>
      </c>
      <c r="E1192" s="320" t="str">
        <f t="shared" si="25"/>
        <v>106</v>
      </c>
    </row>
    <row r="1193" spans="1:5" hidden="1" x14ac:dyDescent="0.3">
      <c r="A1193" s="316" t="s">
        <v>2446</v>
      </c>
      <c r="B1193" s="324">
        <v>718050</v>
      </c>
      <c r="C1193" s="324">
        <v>1012</v>
      </c>
      <c r="D1193" s="317">
        <v>0</v>
      </c>
      <c r="E1193" s="320" t="str">
        <f t="shared" si="25"/>
        <v>106</v>
      </c>
    </row>
    <row r="1194" spans="1:5" hidden="1" x14ac:dyDescent="0.3">
      <c r="A1194" s="316" t="s">
        <v>2193</v>
      </c>
      <c r="B1194" s="324">
        <v>718050</v>
      </c>
      <c r="C1194" s="324">
        <v>1012</v>
      </c>
      <c r="D1194" s="317">
        <v>4502.88</v>
      </c>
      <c r="E1194" s="320" t="str">
        <f t="shared" si="25"/>
        <v>106</v>
      </c>
    </row>
    <row r="1195" spans="1:5" hidden="1" x14ac:dyDescent="0.3">
      <c r="A1195" s="316" t="s">
        <v>2193</v>
      </c>
      <c r="B1195" s="324">
        <v>718050</v>
      </c>
      <c r="C1195" s="324">
        <v>1020</v>
      </c>
      <c r="D1195" s="317">
        <v>275</v>
      </c>
      <c r="E1195" s="320" t="str">
        <f t="shared" si="25"/>
        <v>106</v>
      </c>
    </row>
    <row r="1196" spans="1:5" hidden="1" x14ac:dyDescent="0.3">
      <c r="A1196" s="316" t="s">
        <v>2209</v>
      </c>
      <c r="B1196" s="324">
        <v>718060</v>
      </c>
      <c r="C1196" s="324"/>
      <c r="D1196" s="317">
        <v>631860</v>
      </c>
      <c r="E1196" s="320" t="str">
        <f t="shared" si="25"/>
        <v>106</v>
      </c>
    </row>
    <row r="1197" spans="1:5" hidden="1" x14ac:dyDescent="0.3">
      <c r="A1197" s="316" t="s">
        <v>2224</v>
      </c>
      <c r="B1197" s="324">
        <v>718050</v>
      </c>
      <c r="C1197" s="324">
        <v>1012</v>
      </c>
      <c r="D1197" s="317">
        <v>0</v>
      </c>
      <c r="E1197" s="320" t="str">
        <f t="shared" si="25"/>
        <v>106</v>
      </c>
    </row>
    <row r="1198" spans="1:5" hidden="1" x14ac:dyDescent="0.3">
      <c r="A1198" s="316" t="s">
        <v>2240</v>
      </c>
      <c r="B1198" s="324">
        <v>716038</v>
      </c>
      <c r="C1198" s="324"/>
      <c r="D1198" s="317">
        <v>57557.15</v>
      </c>
      <c r="E1198" s="320" t="str">
        <f t="shared" si="25"/>
        <v>106</v>
      </c>
    </row>
    <row r="1199" spans="1:5" hidden="1" x14ac:dyDescent="0.3">
      <c r="A1199" s="316" t="s">
        <v>2240</v>
      </c>
      <c r="B1199" s="324">
        <v>718050</v>
      </c>
      <c r="C1199" s="324"/>
      <c r="D1199" s="317">
        <v>93492.06</v>
      </c>
      <c r="E1199" s="320" t="str">
        <f t="shared" si="25"/>
        <v>106</v>
      </c>
    </row>
    <row r="1200" spans="1:5" hidden="1" x14ac:dyDescent="0.3">
      <c r="A1200" s="316" t="s">
        <v>2240</v>
      </c>
      <c r="B1200" s="324">
        <v>718050</v>
      </c>
      <c r="C1200" s="324">
        <v>1012</v>
      </c>
      <c r="D1200" s="317">
        <v>88.53</v>
      </c>
      <c r="E1200" s="320" t="str">
        <f t="shared" si="25"/>
        <v>106</v>
      </c>
    </row>
    <row r="1201" spans="1:5" hidden="1" x14ac:dyDescent="0.3">
      <c r="A1201" s="316" t="s">
        <v>2240</v>
      </c>
      <c r="B1201" s="324">
        <v>718050</v>
      </c>
      <c r="C1201" s="324">
        <v>1019</v>
      </c>
      <c r="D1201" s="317">
        <v>92917.440000000002</v>
      </c>
      <c r="E1201" s="320" t="str">
        <f t="shared" si="25"/>
        <v>106</v>
      </c>
    </row>
    <row r="1202" spans="1:5" hidden="1" x14ac:dyDescent="0.3">
      <c r="A1202" s="316" t="s">
        <v>2240</v>
      </c>
      <c r="B1202" s="324">
        <v>718050</v>
      </c>
      <c r="C1202" s="324">
        <v>1020</v>
      </c>
      <c r="D1202" s="317">
        <v>148280.01</v>
      </c>
      <c r="E1202" s="320" t="str">
        <f t="shared" si="25"/>
        <v>106</v>
      </c>
    </row>
    <row r="1203" spans="1:5" hidden="1" x14ac:dyDescent="0.3">
      <c r="A1203" s="316" t="s">
        <v>2240</v>
      </c>
      <c r="B1203" s="324">
        <v>718091</v>
      </c>
      <c r="C1203" s="324"/>
      <c r="D1203" s="317">
        <v>270000</v>
      </c>
      <c r="E1203" s="320" t="str">
        <f t="shared" si="25"/>
        <v>106</v>
      </c>
    </row>
    <row r="1204" spans="1:5" hidden="1" x14ac:dyDescent="0.3">
      <c r="A1204" s="316" t="s">
        <v>2251</v>
      </c>
      <c r="B1204" s="324">
        <v>718050</v>
      </c>
      <c r="C1204" s="324">
        <v>1020</v>
      </c>
      <c r="D1204" s="317">
        <v>8265.2800000000007</v>
      </c>
      <c r="E1204" s="320" t="str">
        <f t="shared" si="25"/>
        <v>106</v>
      </c>
    </row>
    <row r="1205" spans="1:5" hidden="1" x14ac:dyDescent="0.3">
      <c r="A1205" s="316" t="s">
        <v>2458</v>
      </c>
      <c r="B1205" s="324">
        <v>718060</v>
      </c>
      <c r="C1205" s="324"/>
      <c r="D1205" s="317">
        <v>0</v>
      </c>
      <c r="E1205" s="320" t="str">
        <f t="shared" si="25"/>
        <v>106</v>
      </c>
    </row>
    <row r="1206" spans="1:5" hidden="1" x14ac:dyDescent="0.3">
      <c r="A1206" s="316" t="s">
        <v>2458</v>
      </c>
      <c r="B1206" s="324">
        <v>718091</v>
      </c>
      <c r="C1206" s="324"/>
      <c r="D1206" s="317">
        <v>-28108.02</v>
      </c>
      <c r="E1206" s="320" t="str">
        <f t="shared" si="25"/>
        <v>106</v>
      </c>
    </row>
    <row r="1207" spans="1:5" hidden="1" x14ac:dyDescent="0.3">
      <c r="A1207" s="316" t="s">
        <v>2269</v>
      </c>
      <c r="B1207" s="324">
        <v>718050</v>
      </c>
      <c r="C1207" s="324">
        <v>1020</v>
      </c>
      <c r="D1207" s="317">
        <v>252897.1</v>
      </c>
      <c r="E1207" s="320" t="str">
        <f t="shared" si="25"/>
        <v>106</v>
      </c>
    </row>
    <row r="1208" spans="1:5" hidden="1" x14ac:dyDescent="0.3">
      <c r="A1208" s="316" t="s">
        <v>2273</v>
      </c>
      <c r="B1208" s="324">
        <v>718050</v>
      </c>
      <c r="C1208" s="324">
        <v>1020</v>
      </c>
      <c r="D1208" s="317">
        <v>1469.44</v>
      </c>
      <c r="E1208" s="320" t="str">
        <f t="shared" si="25"/>
        <v>106</v>
      </c>
    </row>
    <row r="1209" spans="1:5" hidden="1" x14ac:dyDescent="0.3">
      <c r="A1209" s="316" t="s">
        <v>2275</v>
      </c>
      <c r="B1209" s="324">
        <v>718050</v>
      </c>
      <c r="C1209" s="324">
        <v>1020</v>
      </c>
      <c r="D1209" s="317">
        <v>0</v>
      </c>
      <c r="E1209" s="320" t="str">
        <f t="shared" si="25"/>
        <v>106</v>
      </c>
    </row>
    <row r="1210" spans="1:5" hidden="1" x14ac:dyDescent="0.3">
      <c r="A1210" s="316" t="s">
        <v>2288</v>
      </c>
      <c r="B1210" s="324">
        <v>718050</v>
      </c>
      <c r="C1210" s="324"/>
      <c r="D1210" s="317">
        <v>5.5</v>
      </c>
      <c r="E1210" s="320" t="str">
        <f t="shared" si="25"/>
        <v>106</v>
      </c>
    </row>
    <row r="1211" spans="1:5" hidden="1" x14ac:dyDescent="0.3">
      <c r="A1211" s="316" t="s">
        <v>2288</v>
      </c>
      <c r="B1211" s="324">
        <v>718050</v>
      </c>
      <c r="C1211" s="324">
        <v>1012</v>
      </c>
      <c r="D1211" s="317">
        <v>147.84</v>
      </c>
      <c r="E1211" s="320" t="str">
        <f t="shared" si="25"/>
        <v>106</v>
      </c>
    </row>
    <row r="1212" spans="1:5" hidden="1" x14ac:dyDescent="0.3">
      <c r="A1212" s="316" t="s">
        <v>2288</v>
      </c>
      <c r="B1212" s="324">
        <v>718050</v>
      </c>
      <c r="C1212" s="324">
        <v>1020</v>
      </c>
      <c r="D1212" s="317">
        <v>145910.88</v>
      </c>
      <c r="E1212" s="320" t="str">
        <f t="shared" si="25"/>
        <v>106</v>
      </c>
    </row>
    <row r="1213" spans="1:5" hidden="1" x14ac:dyDescent="0.3">
      <c r="A1213" s="316" t="s">
        <v>2288</v>
      </c>
      <c r="B1213" s="324">
        <v>718050</v>
      </c>
      <c r="C1213" s="324">
        <v>1025</v>
      </c>
      <c r="D1213" s="317">
        <v>2069.39</v>
      </c>
      <c r="E1213" s="320" t="str">
        <f t="shared" si="25"/>
        <v>106</v>
      </c>
    </row>
    <row r="1214" spans="1:5" hidden="1" x14ac:dyDescent="0.3">
      <c r="A1214" s="316" t="s">
        <v>2288</v>
      </c>
      <c r="B1214" s="324">
        <v>718050</v>
      </c>
      <c r="C1214" s="324">
        <v>1032</v>
      </c>
      <c r="D1214" s="317">
        <v>35880</v>
      </c>
      <c r="E1214" s="320" t="str">
        <f t="shared" si="25"/>
        <v>106</v>
      </c>
    </row>
    <row r="1215" spans="1:5" hidden="1" x14ac:dyDescent="0.3">
      <c r="A1215" s="316" t="s">
        <v>2288</v>
      </c>
      <c r="B1215" s="324">
        <v>718061</v>
      </c>
      <c r="C1215" s="324"/>
      <c r="D1215" s="317">
        <v>230592</v>
      </c>
      <c r="E1215" s="320" t="str">
        <f t="shared" si="25"/>
        <v>106</v>
      </c>
    </row>
    <row r="1216" spans="1:5" hidden="1" x14ac:dyDescent="0.3">
      <c r="A1216" s="316" t="s">
        <v>2288</v>
      </c>
      <c r="B1216" s="324">
        <v>718065</v>
      </c>
      <c r="C1216" s="324"/>
      <c r="D1216" s="317">
        <v>304284.96000000002</v>
      </c>
      <c r="E1216" s="320" t="str">
        <f t="shared" si="25"/>
        <v>106</v>
      </c>
    </row>
    <row r="1217" spans="1:5" hidden="1" x14ac:dyDescent="0.3">
      <c r="A1217" s="316" t="s">
        <v>2288</v>
      </c>
      <c r="B1217" s="324">
        <v>718066</v>
      </c>
      <c r="C1217" s="324"/>
      <c r="D1217" s="317">
        <v>14220</v>
      </c>
      <c r="E1217" s="320" t="str">
        <f t="shared" si="25"/>
        <v>106</v>
      </c>
    </row>
    <row r="1218" spans="1:5" hidden="1" x14ac:dyDescent="0.3">
      <c r="A1218" s="316" t="s">
        <v>2288</v>
      </c>
      <c r="B1218" s="324">
        <v>718070</v>
      </c>
      <c r="C1218" s="324"/>
      <c r="D1218" s="317">
        <v>-1378010.29</v>
      </c>
      <c r="E1218" s="320" t="str">
        <f t="shared" ref="E1218:E1281" si="26">RIGHT(A1218,3)</f>
        <v>106</v>
      </c>
    </row>
    <row r="1219" spans="1:5" hidden="1" x14ac:dyDescent="0.3">
      <c r="A1219" s="316" t="s">
        <v>2288</v>
      </c>
      <c r="B1219" s="324">
        <v>718075</v>
      </c>
      <c r="C1219" s="324"/>
      <c r="D1219" s="317">
        <v>10570668</v>
      </c>
      <c r="E1219" s="320" t="str">
        <f t="shared" si="26"/>
        <v>106</v>
      </c>
    </row>
    <row r="1220" spans="1:5" hidden="1" x14ac:dyDescent="0.3">
      <c r="A1220" s="316" t="s">
        <v>2467</v>
      </c>
      <c r="B1220" s="324">
        <v>718091</v>
      </c>
      <c r="C1220" s="324"/>
      <c r="D1220" s="317">
        <v>24003275.539999999</v>
      </c>
      <c r="E1220" s="320" t="str">
        <f t="shared" si="26"/>
        <v>106</v>
      </c>
    </row>
    <row r="1221" spans="1:5" hidden="1" x14ac:dyDescent="0.3">
      <c r="A1221" s="316" t="s">
        <v>2473</v>
      </c>
      <c r="B1221" s="324">
        <v>718010</v>
      </c>
      <c r="C1221" s="324"/>
      <c r="D1221" s="317">
        <v>0</v>
      </c>
      <c r="E1221" s="320" t="str">
        <f t="shared" si="26"/>
        <v>106</v>
      </c>
    </row>
    <row r="1222" spans="1:5" hidden="1" x14ac:dyDescent="0.3">
      <c r="A1222" s="316" t="s">
        <v>2344</v>
      </c>
      <c r="B1222" s="324">
        <v>718050</v>
      </c>
      <c r="C1222" s="324"/>
      <c r="D1222" s="317">
        <v>2778.21</v>
      </c>
      <c r="E1222" s="320" t="str">
        <f t="shared" si="26"/>
        <v>106</v>
      </c>
    </row>
    <row r="1223" spans="1:5" hidden="1" x14ac:dyDescent="0.3">
      <c r="A1223" s="316" t="s">
        <v>2344</v>
      </c>
      <c r="B1223" s="324">
        <v>718050</v>
      </c>
      <c r="C1223" s="324">
        <v>1011</v>
      </c>
      <c r="D1223" s="317">
        <v>55850</v>
      </c>
      <c r="E1223" s="320" t="str">
        <f t="shared" si="26"/>
        <v>106</v>
      </c>
    </row>
    <row r="1224" spans="1:5" hidden="1" x14ac:dyDescent="0.3">
      <c r="A1224" s="316" t="s">
        <v>2344</v>
      </c>
      <c r="B1224" s="324">
        <v>718050</v>
      </c>
      <c r="C1224" s="324">
        <v>1014</v>
      </c>
      <c r="D1224" s="317">
        <v>1000.38</v>
      </c>
      <c r="E1224" s="320" t="str">
        <f t="shared" si="26"/>
        <v>106</v>
      </c>
    </row>
    <row r="1225" spans="1:5" hidden="1" x14ac:dyDescent="0.3">
      <c r="A1225" s="316" t="s">
        <v>2344</v>
      </c>
      <c r="B1225" s="324">
        <v>718050</v>
      </c>
      <c r="C1225" s="324">
        <v>1019</v>
      </c>
      <c r="D1225" s="317">
        <v>0</v>
      </c>
      <c r="E1225" s="320" t="str">
        <f t="shared" si="26"/>
        <v>106</v>
      </c>
    </row>
    <row r="1226" spans="1:5" hidden="1" x14ac:dyDescent="0.3">
      <c r="A1226" s="316" t="s">
        <v>2344</v>
      </c>
      <c r="B1226" s="324">
        <v>718050</v>
      </c>
      <c r="C1226" s="324">
        <v>5100</v>
      </c>
      <c r="D1226" s="317">
        <v>441.87</v>
      </c>
      <c r="E1226" s="320" t="str">
        <f t="shared" si="26"/>
        <v>106</v>
      </c>
    </row>
    <row r="1227" spans="1:5" hidden="1" x14ac:dyDescent="0.3">
      <c r="A1227" s="316" t="s">
        <v>2344</v>
      </c>
      <c r="B1227" s="324">
        <v>718050</v>
      </c>
      <c r="C1227" s="324">
        <v>5101</v>
      </c>
      <c r="D1227" s="317">
        <v>1995</v>
      </c>
      <c r="E1227" s="320" t="str">
        <f t="shared" si="26"/>
        <v>106</v>
      </c>
    </row>
    <row r="1228" spans="1:5" hidden="1" x14ac:dyDescent="0.3">
      <c r="A1228" s="316" t="s">
        <v>1633</v>
      </c>
      <c r="B1228" s="324">
        <v>718050</v>
      </c>
      <c r="C1228" s="324">
        <v>1026</v>
      </c>
      <c r="D1228" s="317">
        <v>52229.17</v>
      </c>
      <c r="E1228" s="320" t="str">
        <f t="shared" si="26"/>
        <v>107</v>
      </c>
    </row>
    <row r="1229" spans="1:5" hidden="1" x14ac:dyDescent="0.3">
      <c r="A1229" s="316" t="s">
        <v>1633</v>
      </c>
      <c r="B1229" s="324">
        <v>718070</v>
      </c>
      <c r="C1229" s="324"/>
      <c r="D1229" s="317">
        <v>5359.24</v>
      </c>
      <c r="E1229" s="320" t="str">
        <f t="shared" si="26"/>
        <v>107</v>
      </c>
    </row>
    <row r="1230" spans="1:5" hidden="1" x14ac:dyDescent="0.3">
      <c r="A1230" s="316" t="s">
        <v>1638</v>
      </c>
      <c r="B1230" s="324">
        <v>718050</v>
      </c>
      <c r="C1230" s="324">
        <v>1026</v>
      </c>
      <c r="D1230" s="317">
        <v>54308.41</v>
      </c>
      <c r="E1230" s="320" t="str">
        <f t="shared" si="26"/>
        <v>107</v>
      </c>
    </row>
    <row r="1231" spans="1:5" hidden="1" x14ac:dyDescent="0.3">
      <c r="A1231" s="316" t="s">
        <v>1638</v>
      </c>
      <c r="B1231" s="324">
        <v>718070</v>
      </c>
      <c r="C1231" s="324"/>
      <c r="D1231" s="317">
        <v>4013.34</v>
      </c>
      <c r="E1231" s="320" t="str">
        <f t="shared" si="26"/>
        <v>107</v>
      </c>
    </row>
    <row r="1232" spans="1:5" hidden="1" x14ac:dyDescent="0.3">
      <c r="A1232" s="316" t="s">
        <v>1642</v>
      </c>
      <c r="B1232" s="324">
        <v>718050</v>
      </c>
      <c r="C1232" s="324">
        <v>1026</v>
      </c>
      <c r="D1232" s="317">
        <v>59696.82</v>
      </c>
      <c r="E1232" s="320" t="str">
        <f t="shared" si="26"/>
        <v>107</v>
      </c>
    </row>
    <row r="1233" spans="1:5" hidden="1" x14ac:dyDescent="0.3">
      <c r="A1233" s="316" t="s">
        <v>1642</v>
      </c>
      <c r="B1233" s="324">
        <v>718070</v>
      </c>
      <c r="C1233" s="324"/>
      <c r="D1233" s="317">
        <v>6109.52</v>
      </c>
      <c r="E1233" s="320" t="str">
        <f t="shared" si="26"/>
        <v>107</v>
      </c>
    </row>
    <row r="1234" spans="1:5" hidden="1" x14ac:dyDescent="0.3">
      <c r="A1234" s="316" t="s">
        <v>1646</v>
      </c>
      <c r="B1234" s="324">
        <v>718050</v>
      </c>
      <c r="C1234" s="324"/>
      <c r="D1234" s="317">
        <v>450.8</v>
      </c>
      <c r="E1234" s="320" t="str">
        <f t="shared" si="26"/>
        <v>107</v>
      </c>
    </row>
    <row r="1235" spans="1:5" hidden="1" x14ac:dyDescent="0.3">
      <c r="A1235" s="316" t="s">
        <v>1646</v>
      </c>
      <c r="B1235" s="324">
        <v>718050</v>
      </c>
      <c r="C1235" s="324">
        <v>1026</v>
      </c>
      <c r="D1235" s="317">
        <v>57980.02</v>
      </c>
      <c r="E1235" s="320" t="str">
        <f t="shared" si="26"/>
        <v>107</v>
      </c>
    </row>
    <row r="1236" spans="1:5" hidden="1" x14ac:dyDescent="0.3">
      <c r="A1236" s="316" t="s">
        <v>1646</v>
      </c>
      <c r="B1236" s="324">
        <v>718070</v>
      </c>
      <c r="C1236" s="324"/>
      <c r="D1236" s="317">
        <v>4013.35</v>
      </c>
      <c r="E1236" s="320" t="str">
        <f t="shared" si="26"/>
        <v>107</v>
      </c>
    </row>
    <row r="1237" spans="1:5" hidden="1" x14ac:dyDescent="0.3">
      <c r="A1237" s="316" t="s">
        <v>1649</v>
      </c>
      <c r="B1237" s="324">
        <v>718050</v>
      </c>
      <c r="C1237" s="324"/>
      <c r="D1237" s="317">
        <v>861.12</v>
      </c>
      <c r="E1237" s="320" t="str">
        <f t="shared" si="26"/>
        <v>107</v>
      </c>
    </row>
    <row r="1238" spans="1:5" hidden="1" x14ac:dyDescent="0.3">
      <c r="A1238" s="316" t="s">
        <v>1649</v>
      </c>
      <c r="B1238" s="324">
        <v>718050</v>
      </c>
      <c r="C1238" s="324">
        <v>1026</v>
      </c>
      <c r="D1238" s="317">
        <v>55344.32</v>
      </c>
      <c r="E1238" s="320" t="str">
        <f t="shared" si="26"/>
        <v>107</v>
      </c>
    </row>
    <row r="1239" spans="1:5" hidden="1" x14ac:dyDescent="0.3">
      <c r="A1239" s="316" t="s">
        <v>1649</v>
      </c>
      <c r="B1239" s="324">
        <v>718070</v>
      </c>
      <c r="C1239" s="324"/>
      <c r="D1239" s="317">
        <v>6929.98</v>
      </c>
      <c r="E1239" s="320" t="str">
        <f t="shared" si="26"/>
        <v>107</v>
      </c>
    </row>
    <row r="1240" spans="1:5" hidden="1" x14ac:dyDescent="0.3">
      <c r="A1240" s="316" t="s">
        <v>1652</v>
      </c>
      <c r="B1240" s="324">
        <v>718050</v>
      </c>
      <c r="C1240" s="324"/>
      <c r="D1240" s="317">
        <v>472.88</v>
      </c>
      <c r="E1240" s="320" t="str">
        <f t="shared" si="26"/>
        <v>107</v>
      </c>
    </row>
    <row r="1241" spans="1:5" hidden="1" x14ac:dyDescent="0.3">
      <c r="A1241" s="316" t="s">
        <v>1652</v>
      </c>
      <c r="B1241" s="324">
        <v>718050</v>
      </c>
      <c r="C1241" s="324">
        <v>1026</v>
      </c>
      <c r="D1241" s="317">
        <v>59927.9</v>
      </c>
      <c r="E1241" s="320" t="str">
        <f t="shared" si="26"/>
        <v>107</v>
      </c>
    </row>
    <row r="1242" spans="1:5" hidden="1" x14ac:dyDescent="0.3">
      <c r="A1242" s="316" t="s">
        <v>1652</v>
      </c>
      <c r="B1242" s="324">
        <v>718070</v>
      </c>
      <c r="C1242" s="324"/>
      <c r="D1242" s="317">
        <v>4013.34</v>
      </c>
      <c r="E1242" s="320" t="str">
        <f t="shared" si="26"/>
        <v>107</v>
      </c>
    </row>
    <row r="1243" spans="1:5" hidden="1" x14ac:dyDescent="0.3">
      <c r="A1243" s="316" t="s">
        <v>1654</v>
      </c>
      <c r="B1243" s="324">
        <v>718050</v>
      </c>
      <c r="C1243" s="324">
        <v>1026</v>
      </c>
      <c r="D1243" s="317">
        <v>13772.25</v>
      </c>
      <c r="E1243" s="320" t="str">
        <f t="shared" si="26"/>
        <v>107</v>
      </c>
    </row>
    <row r="1244" spans="1:5" hidden="1" x14ac:dyDescent="0.3">
      <c r="A1244" s="316" t="s">
        <v>1654</v>
      </c>
      <c r="B1244" s="324">
        <v>718070</v>
      </c>
      <c r="C1244" s="324"/>
      <c r="D1244" s="317">
        <v>1546.55</v>
      </c>
      <c r="E1244" s="320" t="str">
        <f t="shared" si="26"/>
        <v>107</v>
      </c>
    </row>
    <row r="1245" spans="1:5" hidden="1" x14ac:dyDescent="0.3">
      <c r="A1245" s="316" t="s">
        <v>1663</v>
      </c>
      <c r="B1245" s="324">
        <v>718050</v>
      </c>
      <c r="C1245" s="324">
        <v>1020</v>
      </c>
      <c r="D1245" s="317">
        <v>321239.09999999998</v>
      </c>
      <c r="E1245" s="320" t="str">
        <f t="shared" si="26"/>
        <v>107</v>
      </c>
    </row>
    <row r="1246" spans="1:5" hidden="1" x14ac:dyDescent="0.3">
      <c r="A1246" s="316" t="s">
        <v>1669</v>
      </c>
      <c r="B1246" s="324">
        <v>718050</v>
      </c>
      <c r="C1246" s="324"/>
      <c r="D1246" s="317">
        <v>8718.61</v>
      </c>
      <c r="E1246" s="320" t="str">
        <f t="shared" si="26"/>
        <v>107</v>
      </c>
    </row>
    <row r="1247" spans="1:5" hidden="1" x14ac:dyDescent="0.3">
      <c r="A1247" s="316" t="s">
        <v>1669</v>
      </c>
      <c r="B1247" s="324">
        <v>718050</v>
      </c>
      <c r="C1247" s="324">
        <v>1020</v>
      </c>
      <c r="D1247" s="317">
        <v>142736.63</v>
      </c>
      <c r="E1247" s="320" t="str">
        <f t="shared" si="26"/>
        <v>107</v>
      </c>
    </row>
    <row r="1248" spans="1:5" hidden="1" x14ac:dyDescent="0.3">
      <c r="A1248" s="316" t="s">
        <v>1675</v>
      </c>
      <c r="B1248" s="324">
        <v>718050</v>
      </c>
      <c r="C1248" s="324"/>
      <c r="D1248" s="317">
        <v>93388</v>
      </c>
      <c r="E1248" s="320" t="str">
        <f t="shared" si="26"/>
        <v>107</v>
      </c>
    </row>
    <row r="1249" spans="1:5" hidden="1" x14ac:dyDescent="0.3">
      <c r="A1249" s="316" t="s">
        <v>1675</v>
      </c>
      <c r="B1249" s="324">
        <v>718050</v>
      </c>
      <c r="C1249" s="324">
        <v>1020</v>
      </c>
      <c r="D1249" s="317">
        <v>879710.26</v>
      </c>
      <c r="E1249" s="320" t="str">
        <f t="shared" si="26"/>
        <v>107</v>
      </c>
    </row>
    <row r="1250" spans="1:5" hidden="1" x14ac:dyDescent="0.3">
      <c r="A1250" s="316" t="s">
        <v>1682</v>
      </c>
      <c r="B1250" s="324">
        <v>718050</v>
      </c>
      <c r="C1250" s="324"/>
      <c r="D1250" s="317">
        <v>1518</v>
      </c>
      <c r="E1250" s="320" t="str">
        <f t="shared" si="26"/>
        <v>107</v>
      </c>
    </row>
    <row r="1251" spans="1:5" hidden="1" x14ac:dyDescent="0.3">
      <c r="A1251" s="316" t="s">
        <v>1682</v>
      </c>
      <c r="B1251" s="324">
        <v>718050</v>
      </c>
      <c r="C1251" s="324">
        <v>1020</v>
      </c>
      <c r="D1251" s="317">
        <v>1962</v>
      </c>
      <c r="E1251" s="320" t="str">
        <f t="shared" si="26"/>
        <v>107</v>
      </c>
    </row>
    <row r="1252" spans="1:5" hidden="1" x14ac:dyDescent="0.3">
      <c r="A1252" s="316" t="s">
        <v>1682</v>
      </c>
      <c r="B1252" s="324">
        <v>718050</v>
      </c>
      <c r="C1252" s="324">
        <v>1026</v>
      </c>
      <c r="D1252" s="317">
        <v>67058.63</v>
      </c>
      <c r="E1252" s="320" t="str">
        <f t="shared" si="26"/>
        <v>107</v>
      </c>
    </row>
    <row r="1253" spans="1:5" hidden="1" x14ac:dyDescent="0.3">
      <c r="A1253" s="316" t="s">
        <v>1682</v>
      </c>
      <c r="B1253" s="324">
        <v>718070</v>
      </c>
      <c r="C1253" s="324"/>
      <c r="D1253" s="317">
        <v>11937.28</v>
      </c>
      <c r="E1253" s="320" t="str">
        <f t="shared" si="26"/>
        <v>107</v>
      </c>
    </row>
    <row r="1254" spans="1:5" hidden="1" x14ac:dyDescent="0.3">
      <c r="A1254" s="316" t="s">
        <v>1688</v>
      </c>
      <c r="B1254" s="324">
        <v>718050</v>
      </c>
      <c r="C1254" s="324">
        <v>1020</v>
      </c>
      <c r="D1254" s="317">
        <v>22500</v>
      </c>
      <c r="E1254" s="320" t="str">
        <f t="shared" si="26"/>
        <v>107</v>
      </c>
    </row>
    <row r="1255" spans="1:5" hidden="1" x14ac:dyDescent="0.3">
      <c r="A1255" s="316" t="s">
        <v>1688</v>
      </c>
      <c r="B1255" s="324">
        <v>718050</v>
      </c>
      <c r="C1255" s="324">
        <v>1026</v>
      </c>
      <c r="D1255" s="317">
        <v>41976.06</v>
      </c>
      <c r="E1255" s="320" t="str">
        <f t="shared" si="26"/>
        <v>107</v>
      </c>
    </row>
    <row r="1256" spans="1:5" hidden="1" x14ac:dyDescent="0.3">
      <c r="A1256" s="316" t="s">
        <v>1688</v>
      </c>
      <c r="B1256" s="324">
        <v>718070</v>
      </c>
      <c r="C1256" s="324"/>
      <c r="D1256" s="317">
        <v>3113.32</v>
      </c>
      <c r="E1256" s="320" t="str">
        <f t="shared" si="26"/>
        <v>107</v>
      </c>
    </row>
    <row r="1257" spans="1:5" hidden="1" x14ac:dyDescent="0.3">
      <c r="A1257" s="316" t="s">
        <v>1694</v>
      </c>
      <c r="B1257" s="324">
        <v>718040</v>
      </c>
      <c r="C1257" s="324"/>
      <c r="D1257" s="317">
        <v>4636</v>
      </c>
      <c r="E1257" s="320" t="str">
        <f t="shared" si="26"/>
        <v>107</v>
      </c>
    </row>
    <row r="1258" spans="1:5" hidden="1" x14ac:dyDescent="0.3">
      <c r="A1258" s="316" t="s">
        <v>1694</v>
      </c>
      <c r="B1258" s="324">
        <v>718050</v>
      </c>
      <c r="C1258" s="324">
        <v>1020</v>
      </c>
      <c r="D1258" s="317">
        <v>797421.95</v>
      </c>
      <c r="E1258" s="320" t="str">
        <f t="shared" si="26"/>
        <v>107</v>
      </c>
    </row>
    <row r="1259" spans="1:5" hidden="1" x14ac:dyDescent="0.3">
      <c r="A1259" s="316" t="s">
        <v>1694</v>
      </c>
      <c r="B1259" s="324">
        <v>718050</v>
      </c>
      <c r="C1259" s="324">
        <v>1025</v>
      </c>
      <c r="D1259" s="317">
        <v>128</v>
      </c>
      <c r="E1259" s="320" t="str">
        <f t="shared" si="26"/>
        <v>107</v>
      </c>
    </row>
    <row r="1260" spans="1:5" hidden="1" x14ac:dyDescent="0.3">
      <c r="A1260" s="316" t="s">
        <v>1694</v>
      </c>
      <c r="B1260" s="324">
        <v>718050</v>
      </c>
      <c r="C1260" s="324">
        <v>1026</v>
      </c>
      <c r="D1260" s="317">
        <v>73099.509999999995</v>
      </c>
      <c r="E1260" s="320" t="str">
        <f t="shared" si="26"/>
        <v>107</v>
      </c>
    </row>
    <row r="1261" spans="1:5" hidden="1" x14ac:dyDescent="0.3">
      <c r="A1261" s="316" t="s">
        <v>1694</v>
      </c>
      <c r="B1261" s="324">
        <v>718070</v>
      </c>
      <c r="C1261" s="324"/>
      <c r="D1261" s="317">
        <v>2093.33</v>
      </c>
      <c r="E1261" s="320" t="str">
        <f t="shared" si="26"/>
        <v>107</v>
      </c>
    </row>
    <row r="1262" spans="1:5" hidden="1" x14ac:dyDescent="0.3">
      <c r="A1262" s="316" t="s">
        <v>1694</v>
      </c>
      <c r="B1262" s="324">
        <v>718091</v>
      </c>
      <c r="C1262" s="324"/>
      <c r="D1262" s="317">
        <v>223324.94</v>
      </c>
      <c r="E1262" s="320" t="str">
        <f t="shared" si="26"/>
        <v>107</v>
      </c>
    </row>
    <row r="1263" spans="1:5" hidden="1" x14ac:dyDescent="0.3">
      <c r="A1263" s="316" t="s">
        <v>1702</v>
      </c>
      <c r="B1263" s="324">
        <v>718050</v>
      </c>
      <c r="C1263" s="324"/>
      <c r="D1263" s="317">
        <v>52216.28</v>
      </c>
      <c r="E1263" s="320" t="str">
        <f t="shared" si="26"/>
        <v>107</v>
      </c>
    </row>
    <row r="1264" spans="1:5" hidden="1" x14ac:dyDescent="0.3">
      <c r="A1264" s="316" t="s">
        <v>1702</v>
      </c>
      <c r="B1264" s="324">
        <v>718050</v>
      </c>
      <c r="C1264" s="324">
        <v>1020</v>
      </c>
      <c r="D1264" s="317">
        <v>14946.24</v>
      </c>
      <c r="E1264" s="320" t="str">
        <f t="shared" si="26"/>
        <v>107</v>
      </c>
    </row>
    <row r="1265" spans="1:5" hidden="1" x14ac:dyDescent="0.3">
      <c r="A1265" s="316" t="s">
        <v>1702</v>
      </c>
      <c r="B1265" s="324">
        <v>718050</v>
      </c>
      <c r="C1265" s="324">
        <v>1026</v>
      </c>
      <c r="D1265" s="317">
        <v>238857.05</v>
      </c>
      <c r="E1265" s="320" t="str">
        <f t="shared" si="26"/>
        <v>107</v>
      </c>
    </row>
    <row r="1266" spans="1:5" hidden="1" x14ac:dyDescent="0.3">
      <c r="A1266" s="316" t="s">
        <v>1702</v>
      </c>
      <c r="B1266" s="324">
        <v>718070</v>
      </c>
      <c r="C1266" s="324"/>
      <c r="D1266" s="317">
        <v>7835.81</v>
      </c>
      <c r="E1266" s="320" t="str">
        <f t="shared" si="26"/>
        <v>107</v>
      </c>
    </row>
    <row r="1267" spans="1:5" hidden="1" x14ac:dyDescent="0.3">
      <c r="A1267" s="316" t="s">
        <v>1704</v>
      </c>
      <c r="B1267" s="324">
        <v>718050</v>
      </c>
      <c r="C1267" s="324"/>
      <c r="D1267" s="317">
        <v>1315.6</v>
      </c>
      <c r="E1267" s="320" t="str">
        <f t="shared" si="26"/>
        <v>107</v>
      </c>
    </row>
    <row r="1268" spans="1:5" hidden="1" x14ac:dyDescent="0.3">
      <c r="A1268" s="316" t="s">
        <v>1704</v>
      </c>
      <c r="B1268" s="324">
        <v>718050</v>
      </c>
      <c r="C1268" s="324">
        <v>1020</v>
      </c>
      <c r="D1268" s="317">
        <v>182.25</v>
      </c>
      <c r="E1268" s="320" t="str">
        <f t="shared" si="26"/>
        <v>107</v>
      </c>
    </row>
    <row r="1269" spans="1:5" hidden="1" x14ac:dyDescent="0.3">
      <c r="A1269" s="316" t="s">
        <v>1704</v>
      </c>
      <c r="B1269" s="324">
        <v>718050</v>
      </c>
      <c r="C1269" s="324">
        <v>1026</v>
      </c>
      <c r="D1269" s="317">
        <v>95529.19</v>
      </c>
      <c r="E1269" s="320" t="str">
        <f t="shared" si="26"/>
        <v>107</v>
      </c>
    </row>
    <row r="1270" spans="1:5" hidden="1" x14ac:dyDescent="0.3">
      <c r="A1270" s="316" t="s">
        <v>1704</v>
      </c>
      <c r="B1270" s="324">
        <v>718070</v>
      </c>
      <c r="C1270" s="324"/>
      <c r="D1270" s="317">
        <v>2141.89</v>
      </c>
      <c r="E1270" s="320" t="str">
        <f t="shared" si="26"/>
        <v>107</v>
      </c>
    </row>
    <row r="1271" spans="1:5" hidden="1" x14ac:dyDescent="0.3">
      <c r="A1271" s="316" t="s">
        <v>1705</v>
      </c>
      <c r="B1271" s="324">
        <v>718050</v>
      </c>
      <c r="C1271" s="324"/>
      <c r="D1271" s="317">
        <v>9704.52</v>
      </c>
      <c r="E1271" s="320" t="str">
        <f t="shared" si="26"/>
        <v>107</v>
      </c>
    </row>
    <row r="1272" spans="1:5" hidden="1" x14ac:dyDescent="0.3">
      <c r="A1272" s="316" t="s">
        <v>1705</v>
      </c>
      <c r="B1272" s="324">
        <v>718050</v>
      </c>
      <c r="C1272" s="324">
        <v>1020</v>
      </c>
      <c r="D1272" s="317">
        <v>38204.53</v>
      </c>
      <c r="E1272" s="320" t="str">
        <f t="shared" si="26"/>
        <v>107</v>
      </c>
    </row>
    <row r="1273" spans="1:5" hidden="1" x14ac:dyDescent="0.3">
      <c r="A1273" s="316" t="s">
        <v>1705</v>
      </c>
      <c r="B1273" s="324">
        <v>718050</v>
      </c>
      <c r="C1273" s="324">
        <v>1026</v>
      </c>
      <c r="D1273" s="317">
        <v>9875.17</v>
      </c>
      <c r="E1273" s="320" t="str">
        <f t="shared" si="26"/>
        <v>107</v>
      </c>
    </row>
    <row r="1274" spans="1:5" hidden="1" x14ac:dyDescent="0.3">
      <c r="A1274" s="316" t="s">
        <v>1706</v>
      </c>
      <c r="B1274" s="324">
        <v>718050</v>
      </c>
      <c r="C1274" s="324"/>
      <c r="D1274" s="317">
        <v>95.15</v>
      </c>
      <c r="E1274" s="320" t="str">
        <f t="shared" si="26"/>
        <v>107</v>
      </c>
    </row>
    <row r="1275" spans="1:5" hidden="1" x14ac:dyDescent="0.3">
      <c r="A1275" s="316" t="s">
        <v>1706</v>
      </c>
      <c r="B1275" s="324">
        <v>718050</v>
      </c>
      <c r="C1275" s="324">
        <v>1020</v>
      </c>
      <c r="D1275" s="317">
        <v>43044.6</v>
      </c>
      <c r="E1275" s="320" t="str">
        <f t="shared" si="26"/>
        <v>107</v>
      </c>
    </row>
    <row r="1276" spans="1:5" hidden="1" x14ac:dyDescent="0.3">
      <c r="A1276" s="316" t="s">
        <v>1706</v>
      </c>
      <c r="B1276" s="324">
        <v>718070</v>
      </c>
      <c r="C1276" s="324"/>
      <c r="D1276" s="317">
        <v>17579.18</v>
      </c>
      <c r="E1276" s="320" t="str">
        <f t="shared" si="26"/>
        <v>107</v>
      </c>
    </row>
    <row r="1277" spans="1:5" hidden="1" x14ac:dyDescent="0.3">
      <c r="A1277" s="316" t="s">
        <v>1707</v>
      </c>
      <c r="B1277" s="324">
        <v>718050</v>
      </c>
      <c r="C1277" s="324"/>
      <c r="D1277" s="317">
        <v>1507.13</v>
      </c>
      <c r="E1277" s="320" t="str">
        <f t="shared" si="26"/>
        <v>107</v>
      </c>
    </row>
    <row r="1278" spans="1:5" hidden="1" x14ac:dyDescent="0.3">
      <c r="A1278" s="316" t="s">
        <v>1707</v>
      </c>
      <c r="B1278" s="324">
        <v>718050</v>
      </c>
      <c r="C1278" s="324">
        <v>1026</v>
      </c>
      <c r="D1278" s="317">
        <v>10097.31</v>
      </c>
      <c r="E1278" s="320" t="str">
        <f t="shared" si="26"/>
        <v>107</v>
      </c>
    </row>
    <row r="1279" spans="1:5" hidden="1" x14ac:dyDescent="0.3">
      <c r="A1279" s="316" t="s">
        <v>1707</v>
      </c>
      <c r="B1279" s="324">
        <v>718050</v>
      </c>
      <c r="C1279" s="324">
        <v>1027</v>
      </c>
      <c r="D1279" s="317">
        <v>5047.1400000000003</v>
      </c>
      <c r="E1279" s="320" t="str">
        <f t="shared" si="26"/>
        <v>107</v>
      </c>
    </row>
    <row r="1280" spans="1:5" hidden="1" x14ac:dyDescent="0.3">
      <c r="A1280" s="316" t="s">
        <v>1707</v>
      </c>
      <c r="B1280" s="324">
        <v>718070</v>
      </c>
      <c r="C1280" s="324"/>
      <c r="D1280" s="317">
        <v>25751.78</v>
      </c>
      <c r="E1280" s="320" t="str">
        <f t="shared" si="26"/>
        <v>107</v>
      </c>
    </row>
    <row r="1281" spans="1:5" hidden="1" x14ac:dyDescent="0.3">
      <c r="A1281" s="316" t="s">
        <v>1716</v>
      </c>
      <c r="B1281" s="324">
        <v>718050</v>
      </c>
      <c r="C1281" s="324">
        <v>1020</v>
      </c>
      <c r="D1281" s="317">
        <v>5604.48</v>
      </c>
      <c r="E1281" s="320" t="str">
        <f t="shared" si="26"/>
        <v>107</v>
      </c>
    </row>
    <row r="1282" spans="1:5" hidden="1" x14ac:dyDescent="0.3">
      <c r="A1282" s="316" t="s">
        <v>1716</v>
      </c>
      <c r="B1282" s="324">
        <v>718050</v>
      </c>
      <c r="C1282" s="324">
        <v>1026</v>
      </c>
      <c r="D1282" s="317">
        <v>2500.02</v>
      </c>
      <c r="E1282" s="320" t="str">
        <f t="shared" ref="E1282:E1345" si="27">RIGHT(A1282,3)</f>
        <v>107</v>
      </c>
    </row>
    <row r="1283" spans="1:5" hidden="1" x14ac:dyDescent="0.3">
      <c r="A1283" s="316" t="s">
        <v>1716</v>
      </c>
      <c r="B1283" s="324">
        <v>718060</v>
      </c>
      <c r="C1283" s="324"/>
      <c r="D1283" s="317">
        <v>117708</v>
      </c>
      <c r="E1283" s="320" t="str">
        <f t="shared" si="27"/>
        <v>107</v>
      </c>
    </row>
    <row r="1284" spans="1:5" hidden="1" x14ac:dyDescent="0.3">
      <c r="A1284" s="316" t="s">
        <v>1716</v>
      </c>
      <c r="B1284" s="324">
        <v>718070</v>
      </c>
      <c r="C1284" s="324"/>
      <c r="D1284" s="317">
        <v>29.52</v>
      </c>
      <c r="E1284" s="320" t="str">
        <f t="shared" si="27"/>
        <v>107</v>
      </c>
    </row>
    <row r="1285" spans="1:5" hidden="1" x14ac:dyDescent="0.3">
      <c r="A1285" s="316" t="s">
        <v>1718</v>
      </c>
      <c r="B1285" s="324">
        <v>718050</v>
      </c>
      <c r="C1285" s="324">
        <v>1020</v>
      </c>
      <c r="D1285" s="317">
        <v>5200</v>
      </c>
      <c r="E1285" s="320" t="str">
        <f t="shared" si="27"/>
        <v>107</v>
      </c>
    </row>
    <row r="1286" spans="1:5" hidden="1" x14ac:dyDescent="0.3">
      <c r="A1286" s="316" t="s">
        <v>1718</v>
      </c>
      <c r="B1286" s="324">
        <v>718050</v>
      </c>
      <c r="C1286" s="324">
        <v>1026</v>
      </c>
      <c r="D1286" s="317">
        <v>4450</v>
      </c>
      <c r="E1286" s="320" t="str">
        <f t="shared" si="27"/>
        <v>107</v>
      </c>
    </row>
    <row r="1287" spans="1:5" hidden="1" x14ac:dyDescent="0.3">
      <c r="A1287" s="316" t="s">
        <v>1718</v>
      </c>
      <c r="B1287" s="324">
        <v>718060</v>
      </c>
      <c r="C1287" s="324"/>
      <c r="D1287" s="317">
        <v>37668</v>
      </c>
      <c r="E1287" s="320" t="str">
        <f t="shared" si="27"/>
        <v>107</v>
      </c>
    </row>
    <row r="1288" spans="1:5" hidden="1" x14ac:dyDescent="0.3">
      <c r="A1288" s="316" t="s">
        <v>1718</v>
      </c>
      <c r="B1288" s="324">
        <v>718070</v>
      </c>
      <c r="C1288" s="324"/>
      <c r="D1288" s="317">
        <v>1963.93</v>
      </c>
      <c r="E1288" s="320" t="str">
        <f t="shared" si="27"/>
        <v>107</v>
      </c>
    </row>
    <row r="1289" spans="1:5" hidden="1" x14ac:dyDescent="0.3">
      <c r="A1289" s="316" t="s">
        <v>1720</v>
      </c>
      <c r="B1289" s="324">
        <v>718050</v>
      </c>
      <c r="C1289" s="324">
        <v>1020</v>
      </c>
      <c r="D1289" s="317">
        <v>207.1</v>
      </c>
      <c r="E1289" s="320" t="str">
        <f t="shared" si="27"/>
        <v>107</v>
      </c>
    </row>
    <row r="1290" spans="1:5" hidden="1" x14ac:dyDescent="0.3">
      <c r="A1290" s="316" t="s">
        <v>1720</v>
      </c>
      <c r="B1290" s="324">
        <v>718050</v>
      </c>
      <c r="C1290" s="324">
        <v>1026</v>
      </c>
      <c r="D1290" s="317">
        <v>805.82</v>
      </c>
      <c r="E1290" s="320" t="str">
        <f t="shared" si="27"/>
        <v>107</v>
      </c>
    </row>
    <row r="1291" spans="1:5" hidden="1" x14ac:dyDescent="0.3">
      <c r="A1291" s="316" t="s">
        <v>1720</v>
      </c>
      <c r="B1291" s="324">
        <v>718060</v>
      </c>
      <c r="C1291" s="324"/>
      <c r="D1291" s="317">
        <v>42372</v>
      </c>
      <c r="E1291" s="320" t="str">
        <f t="shared" si="27"/>
        <v>107</v>
      </c>
    </row>
    <row r="1292" spans="1:5" hidden="1" x14ac:dyDescent="0.3">
      <c r="A1292" s="316" t="s">
        <v>1725</v>
      </c>
      <c r="B1292" s="324">
        <v>718050</v>
      </c>
      <c r="C1292" s="324">
        <v>1026</v>
      </c>
      <c r="D1292" s="317">
        <v>61.2</v>
      </c>
      <c r="E1292" s="320" t="str">
        <f t="shared" si="27"/>
        <v>107</v>
      </c>
    </row>
    <row r="1293" spans="1:5" hidden="1" x14ac:dyDescent="0.3">
      <c r="A1293" s="316" t="s">
        <v>1727</v>
      </c>
      <c r="B1293" s="324">
        <v>718050</v>
      </c>
      <c r="C1293" s="324">
        <v>1020</v>
      </c>
      <c r="D1293" s="317">
        <v>899.25</v>
      </c>
      <c r="E1293" s="320" t="str">
        <f t="shared" si="27"/>
        <v>107</v>
      </c>
    </row>
    <row r="1294" spans="1:5" hidden="1" x14ac:dyDescent="0.3">
      <c r="A1294" s="316" t="s">
        <v>1727</v>
      </c>
      <c r="B1294" s="324">
        <v>718050</v>
      </c>
      <c r="C1294" s="324">
        <v>1026</v>
      </c>
      <c r="D1294" s="317">
        <v>3936.12</v>
      </c>
      <c r="E1294" s="320" t="str">
        <f t="shared" si="27"/>
        <v>107</v>
      </c>
    </row>
    <row r="1295" spans="1:5" hidden="1" x14ac:dyDescent="0.3">
      <c r="A1295" s="316" t="s">
        <v>1727</v>
      </c>
      <c r="B1295" s="324">
        <v>718060</v>
      </c>
      <c r="C1295" s="324"/>
      <c r="D1295" s="317">
        <v>80040</v>
      </c>
      <c r="E1295" s="320" t="str">
        <f t="shared" si="27"/>
        <v>107</v>
      </c>
    </row>
    <row r="1296" spans="1:5" hidden="1" x14ac:dyDescent="0.3">
      <c r="A1296" s="316" t="s">
        <v>1730</v>
      </c>
      <c r="B1296" s="324">
        <v>718060</v>
      </c>
      <c r="C1296" s="324"/>
      <c r="D1296" s="317">
        <v>47088</v>
      </c>
      <c r="E1296" s="320" t="str">
        <f t="shared" si="27"/>
        <v>107</v>
      </c>
    </row>
    <row r="1297" spans="1:5" hidden="1" x14ac:dyDescent="0.3">
      <c r="A1297" s="316" t="s">
        <v>1731</v>
      </c>
      <c r="B1297" s="324">
        <v>718060</v>
      </c>
      <c r="C1297" s="324"/>
      <c r="D1297" s="317">
        <v>70620</v>
      </c>
      <c r="E1297" s="320" t="str">
        <f t="shared" si="27"/>
        <v>107</v>
      </c>
    </row>
    <row r="1298" spans="1:5" hidden="1" x14ac:dyDescent="0.3">
      <c r="A1298" s="316" t="s">
        <v>1732</v>
      </c>
      <c r="B1298" s="324">
        <v>718050</v>
      </c>
      <c r="C1298" s="324">
        <v>1020</v>
      </c>
      <c r="D1298" s="317">
        <v>723.23</v>
      </c>
      <c r="E1298" s="320" t="str">
        <f t="shared" si="27"/>
        <v>107</v>
      </c>
    </row>
    <row r="1299" spans="1:5" hidden="1" x14ac:dyDescent="0.3">
      <c r="A1299" s="316" t="s">
        <v>1732</v>
      </c>
      <c r="B1299" s="324">
        <v>718050</v>
      </c>
      <c r="C1299" s="324">
        <v>1026</v>
      </c>
      <c r="D1299" s="317">
        <v>802.77</v>
      </c>
      <c r="E1299" s="320" t="str">
        <f t="shared" si="27"/>
        <v>107</v>
      </c>
    </row>
    <row r="1300" spans="1:5" hidden="1" x14ac:dyDescent="0.3">
      <c r="A1300" s="316" t="s">
        <v>1732</v>
      </c>
      <c r="B1300" s="324">
        <v>718060</v>
      </c>
      <c r="C1300" s="324"/>
      <c r="D1300" s="317">
        <v>14124</v>
      </c>
      <c r="E1300" s="320" t="str">
        <f t="shared" si="27"/>
        <v>107</v>
      </c>
    </row>
    <row r="1301" spans="1:5" hidden="1" x14ac:dyDescent="0.3">
      <c r="A1301" s="316" t="s">
        <v>1740</v>
      </c>
      <c r="B1301" s="324">
        <v>718060</v>
      </c>
      <c r="C1301" s="324"/>
      <c r="D1301" s="317">
        <v>23544</v>
      </c>
      <c r="E1301" s="320" t="str">
        <f t="shared" si="27"/>
        <v>107</v>
      </c>
    </row>
    <row r="1302" spans="1:5" hidden="1" x14ac:dyDescent="0.3">
      <c r="A1302" s="316" t="s">
        <v>1742</v>
      </c>
      <c r="B1302" s="324">
        <v>718050</v>
      </c>
      <c r="C1302" s="324">
        <v>1020</v>
      </c>
      <c r="D1302" s="317">
        <v>2600</v>
      </c>
      <c r="E1302" s="320" t="str">
        <f t="shared" si="27"/>
        <v>107</v>
      </c>
    </row>
    <row r="1303" spans="1:5" hidden="1" x14ac:dyDescent="0.3">
      <c r="A1303" s="316" t="s">
        <v>1742</v>
      </c>
      <c r="B1303" s="324">
        <v>718050</v>
      </c>
      <c r="C1303" s="324">
        <v>1026</v>
      </c>
      <c r="D1303" s="317">
        <v>6372.88</v>
      </c>
      <c r="E1303" s="320" t="str">
        <f t="shared" si="27"/>
        <v>107</v>
      </c>
    </row>
    <row r="1304" spans="1:5" hidden="1" x14ac:dyDescent="0.3">
      <c r="A1304" s="316" t="s">
        <v>1742</v>
      </c>
      <c r="B1304" s="324">
        <v>718060</v>
      </c>
      <c r="C1304" s="324"/>
      <c r="D1304" s="317">
        <v>37668</v>
      </c>
      <c r="E1304" s="320" t="str">
        <f t="shared" si="27"/>
        <v>107</v>
      </c>
    </row>
    <row r="1305" spans="1:5" hidden="1" x14ac:dyDescent="0.3">
      <c r="A1305" s="316" t="s">
        <v>1747</v>
      </c>
      <c r="B1305" s="324">
        <v>718091</v>
      </c>
      <c r="C1305" s="324"/>
      <c r="D1305" s="317">
        <v>115838.58</v>
      </c>
      <c r="E1305" s="320" t="str">
        <f t="shared" si="27"/>
        <v>107</v>
      </c>
    </row>
    <row r="1306" spans="1:5" hidden="1" x14ac:dyDescent="0.3">
      <c r="A1306" s="316" t="s">
        <v>1754</v>
      </c>
      <c r="B1306" s="324">
        <v>718050</v>
      </c>
      <c r="C1306" s="324"/>
      <c r="D1306" s="317">
        <v>9122.2099999999991</v>
      </c>
      <c r="E1306" s="320" t="str">
        <f t="shared" si="27"/>
        <v>107</v>
      </c>
    </row>
    <row r="1307" spans="1:5" hidden="1" x14ac:dyDescent="0.3">
      <c r="A1307" s="316" t="s">
        <v>1754</v>
      </c>
      <c r="B1307" s="324">
        <v>718050</v>
      </c>
      <c r="C1307" s="324">
        <v>1020</v>
      </c>
      <c r="D1307" s="317">
        <v>81954.27</v>
      </c>
      <c r="E1307" s="320" t="str">
        <f t="shared" si="27"/>
        <v>107</v>
      </c>
    </row>
    <row r="1308" spans="1:5" hidden="1" x14ac:dyDescent="0.3">
      <c r="A1308" s="316" t="s">
        <v>1754</v>
      </c>
      <c r="B1308" s="324">
        <v>718050</v>
      </c>
      <c r="C1308" s="324">
        <v>1026</v>
      </c>
      <c r="D1308" s="317">
        <v>86683.04</v>
      </c>
      <c r="E1308" s="320" t="str">
        <f t="shared" si="27"/>
        <v>107</v>
      </c>
    </row>
    <row r="1309" spans="1:5" hidden="1" x14ac:dyDescent="0.3">
      <c r="A1309" s="316" t="s">
        <v>1754</v>
      </c>
      <c r="B1309" s="324">
        <v>718070</v>
      </c>
      <c r="C1309" s="324"/>
      <c r="D1309" s="317">
        <v>236472.85</v>
      </c>
      <c r="E1309" s="320" t="str">
        <f t="shared" si="27"/>
        <v>107</v>
      </c>
    </row>
    <row r="1310" spans="1:5" hidden="1" x14ac:dyDescent="0.3">
      <c r="A1310" s="316" t="s">
        <v>1754</v>
      </c>
      <c r="B1310" s="324">
        <v>718091</v>
      </c>
      <c r="C1310" s="324"/>
      <c r="D1310" s="317">
        <v>153101.34</v>
      </c>
      <c r="E1310" s="320" t="str">
        <f t="shared" si="27"/>
        <v>107</v>
      </c>
    </row>
    <row r="1311" spans="1:5" hidden="1" x14ac:dyDescent="0.3">
      <c r="A1311" s="316" t="s">
        <v>1756</v>
      </c>
      <c r="B1311" s="324">
        <v>718050</v>
      </c>
      <c r="C1311" s="324"/>
      <c r="D1311" s="317">
        <v>41695.14</v>
      </c>
      <c r="E1311" s="320" t="str">
        <f t="shared" si="27"/>
        <v>107</v>
      </c>
    </row>
    <row r="1312" spans="1:5" hidden="1" x14ac:dyDescent="0.3">
      <c r="A1312" s="316" t="s">
        <v>1756</v>
      </c>
      <c r="B1312" s="324">
        <v>718050</v>
      </c>
      <c r="C1312" s="324">
        <v>1020</v>
      </c>
      <c r="D1312" s="317">
        <v>1446.43</v>
      </c>
      <c r="E1312" s="320" t="str">
        <f t="shared" si="27"/>
        <v>107</v>
      </c>
    </row>
    <row r="1313" spans="1:5" hidden="1" x14ac:dyDescent="0.3">
      <c r="A1313" s="316" t="s">
        <v>1756</v>
      </c>
      <c r="B1313" s="324">
        <v>718050</v>
      </c>
      <c r="C1313" s="324">
        <v>1026</v>
      </c>
      <c r="D1313" s="317">
        <v>7420.82</v>
      </c>
      <c r="E1313" s="320" t="str">
        <f t="shared" si="27"/>
        <v>107</v>
      </c>
    </row>
    <row r="1314" spans="1:5" hidden="1" x14ac:dyDescent="0.3">
      <c r="A1314" s="316" t="s">
        <v>1756</v>
      </c>
      <c r="B1314" s="324">
        <v>718070</v>
      </c>
      <c r="C1314" s="324"/>
      <c r="D1314" s="317">
        <v>5714.89</v>
      </c>
      <c r="E1314" s="320" t="str">
        <f t="shared" si="27"/>
        <v>107</v>
      </c>
    </row>
    <row r="1315" spans="1:5" hidden="1" x14ac:dyDescent="0.3">
      <c r="A1315" s="316" t="s">
        <v>1757</v>
      </c>
      <c r="B1315" s="324">
        <v>718050</v>
      </c>
      <c r="C1315" s="324"/>
      <c r="D1315" s="317">
        <v>77939.83</v>
      </c>
      <c r="E1315" s="320" t="str">
        <f t="shared" si="27"/>
        <v>107</v>
      </c>
    </row>
    <row r="1316" spans="1:5" hidden="1" x14ac:dyDescent="0.3">
      <c r="A1316" s="316" t="s">
        <v>1757</v>
      </c>
      <c r="B1316" s="324">
        <v>718050</v>
      </c>
      <c r="C1316" s="324">
        <v>1026</v>
      </c>
      <c r="D1316" s="317">
        <v>53690.42</v>
      </c>
      <c r="E1316" s="320" t="str">
        <f t="shared" si="27"/>
        <v>107</v>
      </c>
    </row>
    <row r="1317" spans="1:5" hidden="1" x14ac:dyDescent="0.3">
      <c r="A1317" s="316" t="s">
        <v>1757</v>
      </c>
      <c r="B1317" s="324">
        <v>718070</v>
      </c>
      <c r="C1317" s="324"/>
      <c r="D1317" s="317">
        <v>125483.53</v>
      </c>
      <c r="E1317" s="320" t="str">
        <f t="shared" si="27"/>
        <v>107</v>
      </c>
    </row>
    <row r="1318" spans="1:5" hidden="1" x14ac:dyDescent="0.3">
      <c r="A1318" s="316" t="s">
        <v>1757</v>
      </c>
      <c r="B1318" s="324">
        <v>718091</v>
      </c>
      <c r="C1318" s="324"/>
      <c r="D1318" s="317">
        <v>29288.95</v>
      </c>
      <c r="E1318" s="320" t="str">
        <f t="shared" si="27"/>
        <v>107</v>
      </c>
    </row>
    <row r="1319" spans="1:5" hidden="1" x14ac:dyDescent="0.3">
      <c r="A1319" s="316" t="s">
        <v>2381</v>
      </c>
      <c r="B1319" s="324">
        <v>718050</v>
      </c>
      <c r="C1319" s="324"/>
      <c r="D1319" s="317">
        <v>44.4</v>
      </c>
      <c r="E1319" s="320" t="str">
        <f t="shared" si="27"/>
        <v>107</v>
      </c>
    </row>
    <row r="1320" spans="1:5" hidden="1" x14ac:dyDescent="0.3">
      <c r="A1320" s="316" t="s">
        <v>2383</v>
      </c>
      <c r="B1320" s="324">
        <v>718050</v>
      </c>
      <c r="C1320" s="324">
        <v>1020</v>
      </c>
      <c r="D1320" s="317">
        <v>375000</v>
      </c>
      <c r="E1320" s="320" t="str">
        <f t="shared" si="27"/>
        <v>107</v>
      </c>
    </row>
    <row r="1321" spans="1:5" hidden="1" x14ac:dyDescent="0.3">
      <c r="A1321" s="316" t="s">
        <v>2383</v>
      </c>
      <c r="B1321" s="324">
        <v>718070</v>
      </c>
      <c r="C1321" s="324"/>
      <c r="D1321" s="317">
        <v>6509.52</v>
      </c>
      <c r="E1321" s="320" t="str">
        <f t="shared" si="27"/>
        <v>107</v>
      </c>
    </row>
    <row r="1322" spans="1:5" hidden="1" x14ac:dyDescent="0.3">
      <c r="A1322" s="316" t="s">
        <v>1772</v>
      </c>
      <c r="B1322" s="324">
        <v>718070</v>
      </c>
      <c r="C1322" s="324"/>
      <c r="D1322" s="317">
        <v>889.16</v>
      </c>
      <c r="E1322" s="320" t="str">
        <f t="shared" si="27"/>
        <v>107</v>
      </c>
    </row>
    <row r="1323" spans="1:5" hidden="1" x14ac:dyDescent="0.3">
      <c r="A1323" s="316" t="s">
        <v>1773</v>
      </c>
      <c r="B1323" s="324">
        <v>718050</v>
      </c>
      <c r="C1323" s="324">
        <v>1026</v>
      </c>
      <c r="D1323" s="317">
        <v>26712.07</v>
      </c>
      <c r="E1323" s="320" t="str">
        <f t="shared" si="27"/>
        <v>107</v>
      </c>
    </row>
    <row r="1324" spans="1:5" hidden="1" x14ac:dyDescent="0.3">
      <c r="A1324" s="316" t="s">
        <v>1773</v>
      </c>
      <c r="B1324" s="324">
        <v>718070</v>
      </c>
      <c r="C1324" s="324"/>
      <c r="D1324" s="317">
        <v>889.16</v>
      </c>
      <c r="E1324" s="320" t="str">
        <f t="shared" si="27"/>
        <v>107</v>
      </c>
    </row>
    <row r="1325" spans="1:5" hidden="1" x14ac:dyDescent="0.3">
      <c r="A1325" s="316" t="s">
        <v>1780</v>
      </c>
      <c r="B1325" s="324">
        <v>718050</v>
      </c>
      <c r="C1325" s="324"/>
      <c r="D1325" s="317">
        <v>2939.33</v>
      </c>
      <c r="E1325" s="320" t="str">
        <f t="shared" si="27"/>
        <v>107</v>
      </c>
    </row>
    <row r="1326" spans="1:5" hidden="1" x14ac:dyDescent="0.3">
      <c r="A1326" s="316" t="s">
        <v>1780</v>
      </c>
      <c r="B1326" s="324">
        <v>718050</v>
      </c>
      <c r="C1326" s="324">
        <v>1020</v>
      </c>
      <c r="D1326" s="317">
        <v>6200</v>
      </c>
      <c r="E1326" s="320" t="str">
        <f t="shared" si="27"/>
        <v>107</v>
      </c>
    </row>
    <row r="1327" spans="1:5" hidden="1" x14ac:dyDescent="0.3">
      <c r="A1327" s="316" t="s">
        <v>1780</v>
      </c>
      <c r="B1327" s="324">
        <v>718050</v>
      </c>
      <c r="C1327" s="324">
        <v>1026</v>
      </c>
      <c r="D1327" s="317">
        <v>7829.54</v>
      </c>
      <c r="E1327" s="320" t="str">
        <f t="shared" si="27"/>
        <v>107</v>
      </c>
    </row>
    <row r="1328" spans="1:5" hidden="1" x14ac:dyDescent="0.3">
      <c r="A1328" s="316" t="s">
        <v>1780</v>
      </c>
      <c r="B1328" s="324">
        <v>718070</v>
      </c>
      <c r="C1328" s="324"/>
      <c r="D1328" s="317">
        <v>9379.86</v>
      </c>
      <c r="E1328" s="320" t="str">
        <f t="shared" si="27"/>
        <v>107</v>
      </c>
    </row>
    <row r="1329" spans="1:5" hidden="1" x14ac:dyDescent="0.3">
      <c r="A1329" s="316" t="s">
        <v>1786</v>
      </c>
      <c r="B1329" s="324">
        <v>718050</v>
      </c>
      <c r="C1329" s="324">
        <v>1026</v>
      </c>
      <c r="D1329" s="317">
        <v>8106.07</v>
      </c>
      <c r="E1329" s="320" t="str">
        <f t="shared" si="27"/>
        <v>107</v>
      </c>
    </row>
    <row r="1330" spans="1:5" hidden="1" x14ac:dyDescent="0.3">
      <c r="A1330" s="316" t="s">
        <v>1786</v>
      </c>
      <c r="B1330" s="324">
        <v>718070</v>
      </c>
      <c r="C1330" s="324"/>
      <c r="D1330" s="317">
        <v>30968.45</v>
      </c>
      <c r="E1330" s="320" t="str">
        <f t="shared" si="27"/>
        <v>107</v>
      </c>
    </row>
    <row r="1331" spans="1:5" hidden="1" x14ac:dyDescent="0.3">
      <c r="A1331" s="316" t="s">
        <v>1797</v>
      </c>
      <c r="B1331" s="324">
        <v>718040</v>
      </c>
      <c r="C1331" s="324"/>
      <c r="D1331" s="317">
        <v>653614.84</v>
      </c>
      <c r="E1331" s="320" t="str">
        <f t="shared" si="27"/>
        <v>107</v>
      </c>
    </row>
    <row r="1332" spans="1:5" hidden="1" x14ac:dyDescent="0.3">
      <c r="A1332" s="316" t="s">
        <v>1797</v>
      </c>
      <c r="B1332" s="324">
        <v>718040</v>
      </c>
      <c r="C1332" s="324">
        <v>1001</v>
      </c>
      <c r="D1332" s="317">
        <v>1635172.06</v>
      </c>
      <c r="E1332" s="320" t="str">
        <f t="shared" si="27"/>
        <v>107</v>
      </c>
    </row>
    <row r="1333" spans="1:5" hidden="1" x14ac:dyDescent="0.3">
      <c r="A1333" s="316" t="s">
        <v>1797</v>
      </c>
      <c r="B1333" s="324">
        <v>718050</v>
      </c>
      <c r="C1333" s="324"/>
      <c r="D1333" s="317">
        <v>92993</v>
      </c>
      <c r="E1333" s="320" t="str">
        <f t="shared" si="27"/>
        <v>107</v>
      </c>
    </row>
    <row r="1334" spans="1:5" hidden="1" x14ac:dyDescent="0.3">
      <c r="A1334" s="316" t="s">
        <v>1797</v>
      </c>
      <c r="B1334" s="324">
        <v>718050</v>
      </c>
      <c r="C1334" s="324">
        <v>1020</v>
      </c>
      <c r="D1334" s="317">
        <v>102678.43</v>
      </c>
      <c r="E1334" s="320" t="str">
        <f t="shared" si="27"/>
        <v>107</v>
      </c>
    </row>
    <row r="1335" spans="1:5" hidden="1" x14ac:dyDescent="0.3">
      <c r="A1335" s="316" t="s">
        <v>1797</v>
      </c>
      <c r="B1335" s="324">
        <v>718050</v>
      </c>
      <c r="C1335" s="324">
        <v>1024</v>
      </c>
      <c r="D1335" s="317">
        <v>0</v>
      </c>
      <c r="E1335" s="320" t="str">
        <f t="shared" si="27"/>
        <v>107</v>
      </c>
    </row>
    <row r="1336" spans="1:5" hidden="1" x14ac:dyDescent="0.3">
      <c r="A1336" s="316" t="s">
        <v>1797</v>
      </c>
      <c r="B1336" s="324">
        <v>718050</v>
      </c>
      <c r="C1336" s="324">
        <v>1026</v>
      </c>
      <c r="D1336" s="317">
        <v>12952.3</v>
      </c>
      <c r="E1336" s="320" t="str">
        <f t="shared" si="27"/>
        <v>107</v>
      </c>
    </row>
    <row r="1337" spans="1:5" hidden="1" x14ac:dyDescent="0.3">
      <c r="A1337" s="316" t="s">
        <v>1797</v>
      </c>
      <c r="B1337" s="324">
        <v>718050</v>
      </c>
      <c r="C1337" s="324">
        <v>1032</v>
      </c>
      <c r="D1337" s="317">
        <v>8056</v>
      </c>
      <c r="E1337" s="320" t="str">
        <f t="shared" si="27"/>
        <v>107</v>
      </c>
    </row>
    <row r="1338" spans="1:5" hidden="1" x14ac:dyDescent="0.3">
      <c r="A1338" s="316" t="s">
        <v>1797</v>
      </c>
      <c r="B1338" s="324">
        <v>718070</v>
      </c>
      <c r="C1338" s="324"/>
      <c r="D1338" s="317">
        <v>141871.31</v>
      </c>
      <c r="E1338" s="320" t="str">
        <f t="shared" si="27"/>
        <v>107</v>
      </c>
    </row>
    <row r="1339" spans="1:5" hidden="1" x14ac:dyDescent="0.3">
      <c r="A1339" s="316" t="s">
        <v>1797</v>
      </c>
      <c r="B1339" s="324">
        <v>718091</v>
      </c>
      <c r="C1339" s="324"/>
      <c r="D1339" s="317">
        <v>545923.32999999996</v>
      </c>
      <c r="E1339" s="320" t="str">
        <f t="shared" si="27"/>
        <v>107</v>
      </c>
    </row>
    <row r="1340" spans="1:5" hidden="1" x14ac:dyDescent="0.3">
      <c r="A1340" s="316" t="s">
        <v>1800</v>
      </c>
      <c r="B1340" s="324">
        <v>718040</v>
      </c>
      <c r="C1340" s="324"/>
      <c r="D1340" s="317">
        <v>85536.29</v>
      </c>
      <c r="E1340" s="320" t="str">
        <f t="shared" si="27"/>
        <v>107</v>
      </c>
    </row>
    <row r="1341" spans="1:5" hidden="1" x14ac:dyDescent="0.3">
      <c r="A1341" s="316" t="s">
        <v>1800</v>
      </c>
      <c r="B1341" s="324">
        <v>718040</v>
      </c>
      <c r="C1341" s="324">
        <v>1001</v>
      </c>
      <c r="D1341" s="317">
        <v>8537.41</v>
      </c>
      <c r="E1341" s="320" t="str">
        <f t="shared" si="27"/>
        <v>107</v>
      </c>
    </row>
    <row r="1342" spans="1:5" hidden="1" x14ac:dyDescent="0.3">
      <c r="A1342" s="316" t="s">
        <v>1800</v>
      </c>
      <c r="B1342" s="324">
        <v>718050</v>
      </c>
      <c r="C1342" s="324">
        <v>1020</v>
      </c>
      <c r="D1342" s="317">
        <v>75890.16</v>
      </c>
      <c r="E1342" s="320" t="str">
        <f t="shared" si="27"/>
        <v>107</v>
      </c>
    </row>
    <row r="1343" spans="1:5" hidden="1" x14ac:dyDescent="0.3">
      <c r="A1343" s="316" t="s">
        <v>1800</v>
      </c>
      <c r="B1343" s="324">
        <v>718050</v>
      </c>
      <c r="C1343" s="324">
        <v>1026</v>
      </c>
      <c r="D1343" s="317">
        <v>4355.67</v>
      </c>
      <c r="E1343" s="320" t="str">
        <f t="shared" si="27"/>
        <v>107</v>
      </c>
    </row>
    <row r="1344" spans="1:5" hidden="1" x14ac:dyDescent="0.3">
      <c r="A1344" s="316" t="s">
        <v>1800</v>
      </c>
      <c r="B1344" s="324">
        <v>718070</v>
      </c>
      <c r="C1344" s="324"/>
      <c r="D1344" s="317">
        <v>60174.21</v>
      </c>
      <c r="E1344" s="320" t="str">
        <f t="shared" si="27"/>
        <v>107</v>
      </c>
    </row>
    <row r="1345" spans="1:5" hidden="1" x14ac:dyDescent="0.3">
      <c r="A1345" s="316" t="s">
        <v>1800</v>
      </c>
      <c r="B1345" s="324">
        <v>718091</v>
      </c>
      <c r="C1345" s="324"/>
      <c r="D1345" s="317">
        <v>92431.46</v>
      </c>
      <c r="E1345" s="320" t="str">
        <f t="shared" si="27"/>
        <v>107</v>
      </c>
    </row>
    <row r="1346" spans="1:5" hidden="1" x14ac:dyDescent="0.3">
      <c r="A1346" s="316" t="s">
        <v>1801</v>
      </c>
      <c r="B1346" s="324">
        <v>718050</v>
      </c>
      <c r="C1346" s="324">
        <v>1026</v>
      </c>
      <c r="D1346" s="317">
        <v>450.38</v>
      </c>
      <c r="E1346" s="320" t="str">
        <f t="shared" ref="E1346:E1409" si="28">RIGHT(A1346,3)</f>
        <v>107</v>
      </c>
    </row>
    <row r="1347" spans="1:5" hidden="1" x14ac:dyDescent="0.3">
      <c r="A1347" s="316" t="s">
        <v>1801</v>
      </c>
      <c r="B1347" s="324">
        <v>718070</v>
      </c>
      <c r="C1347" s="324"/>
      <c r="D1347" s="317">
        <v>3995.32</v>
      </c>
      <c r="E1347" s="320" t="str">
        <f t="shared" si="28"/>
        <v>107</v>
      </c>
    </row>
    <row r="1348" spans="1:5" hidden="1" x14ac:dyDescent="0.3">
      <c r="A1348" s="316" t="s">
        <v>1802</v>
      </c>
      <c r="B1348" s="324">
        <v>718040</v>
      </c>
      <c r="C1348" s="324">
        <v>1001</v>
      </c>
      <c r="D1348" s="317">
        <v>1144.3599999999999</v>
      </c>
      <c r="E1348" s="320" t="str">
        <f t="shared" si="28"/>
        <v>107</v>
      </c>
    </row>
    <row r="1349" spans="1:5" hidden="1" x14ac:dyDescent="0.3">
      <c r="A1349" s="316" t="s">
        <v>1802</v>
      </c>
      <c r="B1349" s="324">
        <v>718050</v>
      </c>
      <c r="C1349" s="324">
        <v>1020</v>
      </c>
      <c r="D1349" s="317">
        <v>458609.73</v>
      </c>
      <c r="E1349" s="320" t="str">
        <f t="shared" si="28"/>
        <v>107</v>
      </c>
    </row>
    <row r="1350" spans="1:5" hidden="1" x14ac:dyDescent="0.3">
      <c r="A1350" s="316" t="s">
        <v>1802</v>
      </c>
      <c r="B1350" s="324">
        <v>718060</v>
      </c>
      <c r="C1350" s="324"/>
      <c r="D1350" s="317">
        <v>260869</v>
      </c>
      <c r="E1350" s="320" t="str">
        <f t="shared" si="28"/>
        <v>107</v>
      </c>
    </row>
    <row r="1351" spans="1:5" hidden="1" x14ac:dyDescent="0.3">
      <c r="A1351" s="316" t="s">
        <v>1802</v>
      </c>
      <c r="B1351" s="324">
        <v>718091</v>
      </c>
      <c r="C1351" s="324"/>
      <c r="D1351" s="317">
        <v>46215.73</v>
      </c>
      <c r="E1351" s="320" t="str">
        <f t="shared" si="28"/>
        <v>107</v>
      </c>
    </row>
    <row r="1352" spans="1:5" hidden="1" x14ac:dyDescent="0.3">
      <c r="A1352" s="316" t="s">
        <v>1810</v>
      </c>
      <c r="B1352" s="324">
        <v>718050</v>
      </c>
      <c r="C1352" s="324"/>
      <c r="D1352" s="317">
        <v>609</v>
      </c>
      <c r="E1352" s="320" t="str">
        <f t="shared" si="28"/>
        <v>107</v>
      </c>
    </row>
    <row r="1353" spans="1:5" hidden="1" x14ac:dyDescent="0.3">
      <c r="A1353" s="316" t="s">
        <v>1812</v>
      </c>
      <c r="B1353" s="324">
        <v>718050</v>
      </c>
      <c r="C1353" s="324"/>
      <c r="D1353" s="317">
        <v>37996.83</v>
      </c>
      <c r="E1353" s="320" t="str">
        <f t="shared" si="28"/>
        <v>107</v>
      </c>
    </row>
    <row r="1354" spans="1:5" hidden="1" x14ac:dyDescent="0.3">
      <c r="A1354" s="316" t="s">
        <v>1812</v>
      </c>
      <c r="B1354" s="324">
        <v>718050</v>
      </c>
      <c r="C1354" s="324">
        <v>1020</v>
      </c>
      <c r="D1354" s="317">
        <v>7094</v>
      </c>
      <c r="E1354" s="320" t="str">
        <f t="shared" si="28"/>
        <v>107</v>
      </c>
    </row>
    <row r="1355" spans="1:5" hidden="1" x14ac:dyDescent="0.3">
      <c r="A1355" s="316" t="s">
        <v>1812</v>
      </c>
      <c r="B1355" s="324">
        <v>718050</v>
      </c>
      <c r="C1355" s="324">
        <v>1025</v>
      </c>
      <c r="D1355" s="317">
        <v>840</v>
      </c>
      <c r="E1355" s="320" t="str">
        <f t="shared" si="28"/>
        <v>107</v>
      </c>
    </row>
    <row r="1356" spans="1:5" hidden="1" x14ac:dyDescent="0.3">
      <c r="A1356" s="316" t="s">
        <v>1812</v>
      </c>
      <c r="B1356" s="324">
        <v>718050</v>
      </c>
      <c r="C1356" s="324">
        <v>1026</v>
      </c>
      <c r="D1356" s="317">
        <v>27672.97</v>
      </c>
      <c r="E1356" s="320" t="str">
        <f t="shared" si="28"/>
        <v>107</v>
      </c>
    </row>
    <row r="1357" spans="1:5" hidden="1" x14ac:dyDescent="0.3">
      <c r="A1357" s="316" t="s">
        <v>1812</v>
      </c>
      <c r="B1357" s="324">
        <v>718070</v>
      </c>
      <c r="C1357" s="324"/>
      <c r="D1357" s="317">
        <v>291151.55</v>
      </c>
      <c r="E1357" s="320" t="str">
        <f t="shared" si="28"/>
        <v>107</v>
      </c>
    </row>
    <row r="1358" spans="1:5" hidden="1" x14ac:dyDescent="0.3">
      <c r="A1358" s="316" t="s">
        <v>1819</v>
      </c>
      <c r="B1358" s="324">
        <v>718050</v>
      </c>
      <c r="C1358" s="324"/>
      <c r="D1358" s="317">
        <v>6456.62</v>
      </c>
      <c r="E1358" s="320" t="str">
        <f t="shared" si="28"/>
        <v>107</v>
      </c>
    </row>
    <row r="1359" spans="1:5" hidden="1" x14ac:dyDescent="0.3">
      <c r="A1359" s="316" t="s">
        <v>1819</v>
      </c>
      <c r="B1359" s="324">
        <v>718050</v>
      </c>
      <c r="C1359" s="324">
        <v>1020</v>
      </c>
      <c r="D1359" s="317">
        <v>3133.11</v>
      </c>
      <c r="E1359" s="320" t="str">
        <f t="shared" si="28"/>
        <v>107</v>
      </c>
    </row>
    <row r="1360" spans="1:5" hidden="1" x14ac:dyDescent="0.3">
      <c r="A1360" s="316" t="s">
        <v>1819</v>
      </c>
      <c r="B1360" s="324">
        <v>718050</v>
      </c>
      <c r="C1360" s="324">
        <v>1025</v>
      </c>
      <c r="D1360" s="317">
        <v>231</v>
      </c>
      <c r="E1360" s="320" t="str">
        <f t="shared" si="28"/>
        <v>107</v>
      </c>
    </row>
    <row r="1361" spans="1:5" hidden="1" x14ac:dyDescent="0.3">
      <c r="A1361" s="316" t="s">
        <v>1819</v>
      </c>
      <c r="B1361" s="324">
        <v>718050</v>
      </c>
      <c r="C1361" s="324">
        <v>1026</v>
      </c>
      <c r="D1361" s="317">
        <v>17927.39</v>
      </c>
      <c r="E1361" s="320" t="str">
        <f t="shared" si="28"/>
        <v>107</v>
      </c>
    </row>
    <row r="1362" spans="1:5" hidden="1" x14ac:dyDescent="0.3">
      <c r="A1362" s="316" t="s">
        <v>1819</v>
      </c>
      <c r="B1362" s="324">
        <v>718070</v>
      </c>
      <c r="C1362" s="324"/>
      <c r="D1362" s="317">
        <v>217731.5</v>
      </c>
      <c r="E1362" s="320" t="str">
        <f t="shared" si="28"/>
        <v>107</v>
      </c>
    </row>
    <row r="1363" spans="1:5" hidden="1" x14ac:dyDescent="0.3">
      <c r="A1363" s="316" t="s">
        <v>1819</v>
      </c>
      <c r="B1363" s="324">
        <v>718077</v>
      </c>
      <c r="C1363" s="324">
        <v>1000</v>
      </c>
      <c r="D1363" s="317">
        <v>0</v>
      </c>
      <c r="E1363" s="320" t="str">
        <f t="shared" si="28"/>
        <v>107</v>
      </c>
    </row>
    <row r="1364" spans="1:5" hidden="1" x14ac:dyDescent="0.3">
      <c r="A1364" s="316" t="s">
        <v>1820</v>
      </c>
      <c r="B1364" s="324">
        <v>718050</v>
      </c>
      <c r="C1364" s="324"/>
      <c r="D1364" s="317">
        <v>8525.48</v>
      </c>
      <c r="E1364" s="320" t="str">
        <f t="shared" si="28"/>
        <v>107</v>
      </c>
    </row>
    <row r="1365" spans="1:5" hidden="1" x14ac:dyDescent="0.3">
      <c r="A1365" s="316" t="s">
        <v>1820</v>
      </c>
      <c r="B1365" s="324">
        <v>718050</v>
      </c>
      <c r="C1365" s="324">
        <v>1020</v>
      </c>
      <c r="D1365" s="317">
        <v>20531.54</v>
      </c>
      <c r="E1365" s="320" t="str">
        <f t="shared" si="28"/>
        <v>107</v>
      </c>
    </row>
    <row r="1366" spans="1:5" hidden="1" x14ac:dyDescent="0.3">
      <c r="A1366" s="316" t="s">
        <v>1820</v>
      </c>
      <c r="B1366" s="324">
        <v>718050</v>
      </c>
      <c r="C1366" s="324">
        <v>1025</v>
      </c>
      <c r="D1366" s="317">
        <v>439</v>
      </c>
      <c r="E1366" s="320" t="str">
        <f t="shared" si="28"/>
        <v>107</v>
      </c>
    </row>
    <row r="1367" spans="1:5" hidden="1" x14ac:dyDescent="0.3">
      <c r="A1367" s="316" t="s">
        <v>1820</v>
      </c>
      <c r="B1367" s="324">
        <v>718050</v>
      </c>
      <c r="C1367" s="324">
        <v>1026</v>
      </c>
      <c r="D1367" s="317">
        <v>15083.68</v>
      </c>
      <c r="E1367" s="320" t="str">
        <f t="shared" si="28"/>
        <v>107</v>
      </c>
    </row>
    <row r="1368" spans="1:5" hidden="1" x14ac:dyDescent="0.3">
      <c r="A1368" s="316" t="s">
        <v>1820</v>
      </c>
      <c r="B1368" s="324">
        <v>718070</v>
      </c>
      <c r="C1368" s="324"/>
      <c r="D1368" s="317">
        <v>281169.02</v>
      </c>
      <c r="E1368" s="320" t="str">
        <f t="shared" si="28"/>
        <v>107</v>
      </c>
    </row>
    <row r="1369" spans="1:5" hidden="1" x14ac:dyDescent="0.3">
      <c r="A1369" s="316" t="s">
        <v>1821</v>
      </c>
      <c r="B1369" s="324">
        <v>718050</v>
      </c>
      <c r="C1369" s="324"/>
      <c r="D1369" s="317">
        <v>7582.11</v>
      </c>
      <c r="E1369" s="320" t="str">
        <f t="shared" si="28"/>
        <v>107</v>
      </c>
    </row>
    <row r="1370" spans="1:5" hidden="1" x14ac:dyDescent="0.3">
      <c r="A1370" s="316" t="s">
        <v>1821</v>
      </c>
      <c r="B1370" s="324">
        <v>718050</v>
      </c>
      <c r="C1370" s="324">
        <v>1020</v>
      </c>
      <c r="D1370" s="317">
        <v>297.99</v>
      </c>
      <c r="E1370" s="320" t="str">
        <f t="shared" si="28"/>
        <v>107</v>
      </c>
    </row>
    <row r="1371" spans="1:5" hidden="1" x14ac:dyDescent="0.3">
      <c r="A1371" s="316" t="s">
        <v>1821</v>
      </c>
      <c r="B1371" s="324">
        <v>718050</v>
      </c>
      <c r="C1371" s="324">
        <v>1026</v>
      </c>
      <c r="D1371" s="317">
        <v>10186.67</v>
      </c>
      <c r="E1371" s="320" t="str">
        <f t="shared" si="28"/>
        <v>107</v>
      </c>
    </row>
    <row r="1372" spans="1:5" hidden="1" x14ac:dyDescent="0.3">
      <c r="A1372" s="316" t="s">
        <v>1821</v>
      </c>
      <c r="B1372" s="324">
        <v>718070</v>
      </c>
      <c r="C1372" s="324"/>
      <c r="D1372" s="317">
        <v>412301.69</v>
      </c>
      <c r="E1372" s="320" t="str">
        <f t="shared" si="28"/>
        <v>107</v>
      </c>
    </row>
    <row r="1373" spans="1:5" hidden="1" x14ac:dyDescent="0.3">
      <c r="A1373" s="316" t="s">
        <v>1827</v>
      </c>
      <c r="B1373" s="324">
        <v>718050</v>
      </c>
      <c r="C1373" s="324"/>
      <c r="D1373" s="317">
        <v>23434.39</v>
      </c>
      <c r="E1373" s="320" t="str">
        <f t="shared" si="28"/>
        <v>107</v>
      </c>
    </row>
    <row r="1374" spans="1:5" hidden="1" x14ac:dyDescent="0.3">
      <c r="A1374" s="316" t="s">
        <v>1827</v>
      </c>
      <c r="B1374" s="324">
        <v>718050</v>
      </c>
      <c r="C1374" s="324">
        <v>1020</v>
      </c>
      <c r="D1374" s="317">
        <v>7610</v>
      </c>
      <c r="E1374" s="320" t="str">
        <f t="shared" si="28"/>
        <v>107</v>
      </c>
    </row>
    <row r="1375" spans="1:5" hidden="1" x14ac:dyDescent="0.3">
      <c r="A1375" s="316" t="s">
        <v>1827</v>
      </c>
      <c r="B1375" s="324">
        <v>718050</v>
      </c>
      <c r="C1375" s="324">
        <v>1026</v>
      </c>
      <c r="D1375" s="317">
        <v>54732.99</v>
      </c>
      <c r="E1375" s="320" t="str">
        <f t="shared" si="28"/>
        <v>107</v>
      </c>
    </row>
    <row r="1376" spans="1:5" hidden="1" x14ac:dyDescent="0.3">
      <c r="A1376" s="316" t="s">
        <v>1827</v>
      </c>
      <c r="B1376" s="324">
        <v>718060</v>
      </c>
      <c r="C1376" s="324"/>
      <c r="D1376" s="317">
        <v>58404</v>
      </c>
      <c r="E1376" s="320" t="str">
        <f t="shared" si="28"/>
        <v>107</v>
      </c>
    </row>
    <row r="1377" spans="1:5" hidden="1" x14ac:dyDescent="0.3">
      <c r="A1377" s="316" t="s">
        <v>1827</v>
      </c>
      <c r="B1377" s="324">
        <v>718070</v>
      </c>
      <c r="C1377" s="324"/>
      <c r="D1377" s="317">
        <v>456385.54</v>
      </c>
      <c r="E1377" s="320" t="str">
        <f t="shared" si="28"/>
        <v>107</v>
      </c>
    </row>
    <row r="1378" spans="1:5" hidden="1" x14ac:dyDescent="0.3">
      <c r="A1378" s="316" t="s">
        <v>1829</v>
      </c>
      <c r="B1378" s="324">
        <v>718050</v>
      </c>
      <c r="C1378" s="324"/>
      <c r="D1378" s="317">
        <v>3059.63</v>
      </c>
      <c r="E1378" s="320" t="str">
        <f t="shared" si="28"/>
        <v>107</v>
      </c>
    </row>
    <row r="1379" spans="1:5" hidden="1" x14ac:dyDescent="0.3">
      <c r="A1379" s="316" t="s">
        <v>1829</v>
      </c>
      <c r="B1379" s="324">
        <v>718050</v>
      </c>
      <c r="C1379" s="324">
        <v>1020</v>
      </c>
      <c r="D1379" s="317">
        <v>49.67</v>
      </c>
      <c r="E1379" s="320" t="str">
        <f t="shared" si="28"/>
        <v>107</v>
      </c>
    </row>
    <row r="1380" spans="1:5" hidden="1" x14ac:dyDescent="0.3">
      <c r="A1380" s="316" t="s">
        <v>1829</v>
      </c>
      <c r="B1380" s="324">
        <v>718050</v>
      </c>
      <c r="C1380" s="324">
        <v>1026</v>
      </c>
      <c r="D1380" s="317">
        <v>10024.959999999999</v>
      </c>
      <c r="E1380" s="320" t="str">
        <f t="shared" si="28"/>
        <v>107</v>
      </c>
    </row>
    <row r="1381" spans="1:5" hidden="1" x14ac:dyDescent="0.3">
      <c r="A1381" s="316" t="s">
        <v>1829</v>
      </c>
      <c r="B1381" s="324">
        <v>718070</v>
      </c>
      <c r="C1381" s="324"/>
      <c r="D1381" s="317">
        <v>19104.36</v>
      </c>
      <c r="E1381" s="320" t="str">
        <f t="shared" si="28"/>
        <v>107</v>
      </c>
    </row>
    <row r="1382" spans="1:5" hidden="1" x14ac:dyDescent="0.3">
      <c r="A1382" s="316" t="s">
        <v>1836</v>
      </c>
      <c r="B1382" s="324">
        <v>718050</v>
      </c>
      <c r="C1382" s="324"/>
      <c r="D1382" s="317">
        <v>456.64</v>
      </c>
      <c r="E1382" s="320" t="str">
        <f t="shared" si="28"/>
        <v>107</v>
      </c>
    </row>
    <row r="1383" spans="1:5" hidden="1" x14ac:dyDescent="0.3">
      <c r="A1383" s="316" t="s">
        <v>1836</v>
      </c>
      <c r="B1383" s="324">
        <v>718050</v>
      </c>
      <c r="C1383" s="324">
        <v>1020</v>
      </c>
      <c r="D1383" s="317">
        <v>2502.5</v>
      </c>
      <c r="E1383" s="320" t="str">
        <f t="shared" si="28"/>
        <v>107</v>
      </c>
    </row>
    <row r="1384" spans="1:5" hidden="1" x14ac:dyDescent="0.3">
      <c r="A1384" s="316" t="s">
        <v>1836</v>
      </c>
      <c r="B1384" s="324">
        <v>718070</v>
      </c>
      <c r="C1384" s="324"/>
      <c r="D1384" s="317">
        <v>1908.56</v>
      </c>
      <c r="E1384" s="320" t="str">
        <f t="shared" si="28"/>
        <v>107</v>
      </c>
    </row>
    <row r="1385" spans="1:5" hidden="1" x14ac:dyDescent="0.3">
      <c r="A1385" s="316" t="s">
        <v>1838</v>
      </c>
      <c r="B1385" s="324">
        <v>718050</v>
      </c>
      <c r="C1385" s="324"/>
      <c r="D1385" s="317">
        <v>9918.5300000000007</v>
      </c>
      <c r="E1385" s="320" t="str">
        <f t="shared" si="28"/>
        <v>107</v>
      </c>
    </row>
    <row r="1386" spans="1:5" hidden="1" x14ac:dyDescent="0.3">
      <c r="A1386" s="316" t="s">
        <v>1838</v>
      </c>
      <c r="B1386" s="324">
        <v>718050</v>
      </c>
      <c r="C1386" s="324">
        <v>1026</v>
      </c>
      <c r="D1386" s="317">
        <v>10024.85</v>
      </c>
      <c r="E1386" s="320" t="str">
        <f t="shared" si="28"/>
        <v>107</v>
      </c>
    </row>
    <row r="1387" spans="1:5" hidden="1" x14ac:dyDescent="0.3">
      <c r="A1387" s="316" t="s">
        <v>1845</v>
      </c>
      <c r="B1387" s="324">
        <v>718050</v>
      </c>
      <c r="C1387" s="324"/>
      <c r="D1387" s="317">
        <v>19875.5</v>
      </c>
      <c r="E1387" s="320" t="str">
        <f t="shared" si="28"/>
        <v>107</v>
      </c>
    </row>
    <row r="1388" spans="1:5" hidden="1" x14ac:dyDescent="0.3">
      <c r="A1388" s="316" t="s">
        <v>1845</v>
      </c>
      <c r="B1388" s="324">
        <v>718070</v>
      </c>
      <c r="C1388" s="324"/>
      <c r="D1388" s="317">
        <v>45461.63</v>
      </c>
      <c r="E1388" s="320" t="str">
        <f t="shared" si="28"/>
        <v>107</v>
      </c>
    </row>
    <row r="1389" spans="1:5" hidden="1" x14ac:dyDescent="0.3">
      <c r="A1389" s="316" t="s">
        <v>1852</v>
      </c>
      <c r="B1389" s="324">
        <v>718077</v>
      </c>
      <c r="C1389" s="324">
        <v>1000</v>
      </c>
      <c r="D1389" s="317">
        <v>287265.42</v>
      </c>
      <c r="E1389" s="320" t="str">
        <f t="shared" si="28"/>
        <v>107</v>
      </c>
    </row>
    <row r="1390" spans="1:5" hidden="1" x14ac:dyDescent="0.3">
      <c r="A1390" s="316" t="s">
        <v>1861</v>
      </c>
      <c r="B1390" s="324">
        <v>718050</v>
      </c>
      <c r="C1390" s="324"/>
      <c r="D1390" s="317">
        <v>4831.78</v>
      </c>
      <c r="E1390" s="320" t="str">
        <f t="shared" si="28"/>
        <v>107</v>
      </c>
    </row>
    <row r="1391" spans="1:5" hidden="1" x14ac:dyDescent="0.3">
      <c r="A1391" s="316" t="s">
        <v>1861</v>
      </c>
      <c r="B1391" s="324">
        <v>718050</v>
      </c>
      <c r="C1391" s="324">
        <v>1026</v>
      </c>
      <c r="D1391" s="317">
        <v>9997.81</v>
      </c>
      <c r="E1391" s="320" t="str">
        <f t="shared" si="28"/>
        <v>107</v>
      </c>
    </row>
    <row r="1392" spans="1:5" hidden="1" x14ac:dyDescent="0.3">
      <c r="A1392" s="316" t="s">
        <v>1862</v>
      </c>
      <c r="B1392" s="324">
        <v>718050</v>
      </c>
      <c r="C1392" s="324"/>
      <c r="D1392" s="317">
        <v>1064.1600000000001</v>
      </c>
      <c r="E1392" s="320" t="str">
        <f t="shared" si="28"/>
        <v>107</v>
      </c>
    </row>
    <row r="1393" spans="1:5" hidden="1" x14ac:dyDescent="0.3">
      <c r="A1393" s="316" t="s">
        <v>1869</v>
      </c>
      <c r="B1393" s="324">
        <v>718050</v>
      </c>
      <c r="C1393" s="324"/>
      <c r="D1393" s="317">
        <v>56.15</v>
      </c>
      <c r="E1393" s="320" t="str">
        <f t="shared" si="28"/>
        <v>107</v>
      </c>
    </row>
    <row r="1394" spans="1:5" hidden="1" x14ac:dyDescent="0.3">
      <c r="A1394" s="316" t="s">
        <v>1869</v>
      </c>
      <c r="B1394" s="324">
        <v>718070</v>
      </c>
      <c r="C1394" s="324"/>
      <c r="D1394" s="317">
        <v>50946.03</v>
      </c>
      <c r="E1394" s="320" t="str">
        <f t="shared" si="28"/>
        <v>107</v>
      </c>
    </row>
    <row r="1395" spans="1:5" hidden="1" x14ac:dyDescent="0.3">
      <c r="A1395" s="316" t="s">
        <v>1869</v>
      </c>
      <c r="B1395" s="324">
        <v>718091</v>
      </c>
      <c r="C1395" s="324"/>
      <c r="D1395" s="317">
        <v>34170.639999999999</v>
      </c>
      <c r="E1395" s="320" t="str">
        <f t="shared" si="28"/>
        <v>107</v>
      </c>
    </row>
    <row r="1396" spans="1:5" hidden="1" x14ac:dyDescent="0.3">
      <c r="A1396" s="316" t="s">
        <v>1876</v>
      </c>
      <c r="B1396" s="324">
        <v>718050</v>
      </c>
      <c r="C1396" s="324"/>
      <c r="D1396" s="317">
        <v>4048.09</v>
      </c>
      <c r="E1396" s="320" t="str">
        <f t="shared" si="28"/>
        <v>107</v>
      </c>
    </row>
    <row r="1397" spans="1:5" hidden="1" x14ac:dyDescent="0.3">
      <c r="A1397" s="316" t="s">
        <v>1876</v>
      </c>
      <c r="B1397" s="324">
        <v>718050</v>
      </c>
      <c r="C1397" s="324">
        <v>1020</v>
      </c>
      <c r="D1397" s="317">
        <v>3010.15</v>
      </c>
      <c r="E1397" s="320" t="str">
        <f t="shared" si="28"/>
        <v>107</v>
      </c>
    </row>
    <row r="1398" spans="1:5" hidden="1" x14ac:dyDescent="0.3">
      <c r="A1398" s="316" t="s">
        <v>1876</v>
      </c>
      <c r="B1398" s="324">
        <v>718050</v>
      </c>
      <c r="C1398" s="324">
        <v>1026</v>
      </c>
      <c r="D1398" s="317">
        <v>38479.54</v>
      </c>
      <c r="E1398" s="320" t="str">
        <f t="shared" si="28"/>
        <v>107</v>
      </c>
    </row>
    <row r="1399" spans="1:5" hidden="1" x14ac:dyDescent="0.3">
      <c r="A1399" s="316" t="s">
        <v>1876</v>
      </c>
      <c r="B1399" s="324">
        <v>718070</v>
      </c>
      <c r="C1399" s="324"/>
      <c r="D1399" s="317">
        <v>335612.8</v>
      </c>
      <c r="E1399" s="320" t="str">
        <f t="shared" si="28"/>
        <v>107</v>
      </c>
    </row>
    <row r="1400" spans="1:5" hidden="1" x14ac:dyDescent="0.3">
      <c r="A1400" s="316" t="s">
        <v>1876</v>
      </c>
      <c r="B1400" s="324">
        <v>718091</v>
      </c>
      <c r="C1400" s="324"/>
      <c r="D1400" s="317">
        <v>723278.54</v>
      </c>
      <c r="E1400" s="320" t="str">
        <f t="shared" si="28"/>
        <v>107</v>
      </c>
    </row>
    <row r="1401" spans="1:5" hidden="1" x14ac:dyDescent="0.3">
      <c r="A1401" s="316" t="s">
        <v>1880</v>
      </c>
      <c r="B1401" s="324">
        <v>718050</v>
      </c>
      <c r="C1401" s="324">
        <v>1020</v>
      </c>
      <c r="D1401" s="317">
        <v>2600</v>
      </c>
      <c r="E1401" s="320" t="str">
        <f t="shared" si="28"/>
        <v>107</v>
      </c>
    </row>
    <row r="1402" spans="1:5" hidden="1" x14ac:dyDescent="0.3">
      <c r="A1402" s="316" t="s">
        <v>1880</v>
      </c>
      <c r="B1402" s="324">
        <v>718091</v>
      </c>
      <c r="C1402" s="324"/>
      <c r="D1402" s="317">
        <v>31323.09</v>
      </c>
      <c r="E1402" s="320" t="str">
        <f t="shared" si="28"/>
        <v>107</v>
      </c>
    </row>
    <row r="1403" spans="1:5" hidden="1" x14ac:dyDescent="0.3">
      <c r="A1403" s="316" t="s">
        <v>1886</v>
      </c>
      <c r="B1403" s="324">
        <v>718050</v>
      </c>
      <c r="C1403" s="324"/>
      <c r="D1403" s="317">
        <v>168.95</v>
      </c>
      <c r="E1403" s="320" t="str">
        <f t="shared" si="28"/>
        <v>107</v>
      </c>
    </row>
    <row r="1404" spans="1:5" hidden="1" x14ac:dyDescent="0.3">
      <c r="A1404" s="316" t="s">
        <v>1886</v>
      </c>
      <c r="B1404" s="324">
        <v>718070</v>
      </c>
      <c r="C1404" s="324"/>
      <c r="D1404" s="317">
        <v>21417.17</v>
      </c>
      <c r="E1404" s="320" t="str">
        <f t="shared" si="28"/>
        <v>107</v>
      </c>
    </row>
    <row r="1405" spans="1:5" hidden="1" x14ac:dyDescent="0.3">
      <c r="A1405" s="316" t="s">
        <v>1889</v>
      </c>
      <c r="B1405" s="324">
        <v>718070</v>
      </c>
      <c r="C1405" s="324"/>
      <c r="D1405" s="317">
        <v>116.72</v>
      </c>
      <c r="E1405" s="320" t="str">
        <f t="shared" si="28"/>
        <v>107</v>
      </c>
    </row>
    <row r="1406" spans="1:5" hidden="1" x14ac:dyDescent="0.3">
      <c r="A1406" s="316" t="s">
        <v>1895</v>
      </c>
      <c r="B1406" s="324">
        <v>718050</v>
      </c>
      <c r="C1406" s="324">
        <v>1026</v>
      </c>
      <c r="D1406" s="317">
        <v>11599.67</v>
      </c>
      <c r="E1406" s="320" t="str">
        <f t="shared" si="28"/>
        <v>107</v>
      </c>
    </row>
    <row r="1407" spans="1:5" hidden="1" x14ac:dyDescent="0.3">
      <c r="A1407" s="316" t="s">
        <v>1895</v>
      </c>
      <c r="B1407" s="324">
        <v>718060</v>
      </c>
      <c r="C1407" s="324"/>
      <c r="D1407" s="317">
        <v>17511</v>
      </c>
      <c r="E1407" s="320" t="str">
        <f t="shared" si="28"/>
        <v>107</v>
      </c>
    </row>
    <row r="1408" spans="1:5" hidden="1" x14ac:dyDescent="0.3">
      <c r="A1408" s="316" t="s">
        <v>1896</v>
      </c>
      <c r="B1408" s="324">
        <v>718050</v>
      </c>
      <c r="C1408" s="324">
        <v>1026</v>
      </c>
      <c r="D1408" s="317">
        <v>7501.11</v>
      </c>
      <c r="E1408" s="320" t="str">
        <f t="shared" si="28"/>
        <v>107</v>
      </c>
    </row>
    <row r="1409" spans="1:5" hidden="1" x14ac:dyDescent="0.3">
      <c r="A1409" s="316" t="s">
        <v>1903</v>
      </c>
      <c r="B1409" s="324">
        <v>718050</v>
      </c>
      <c r="C1409" s="324"/>
      <c r="D1409" s="317">
        <v>3615</v>
      </c>
      <c r="E1409" s="320" t="str">
        <f t="shared" si="28"/>
        <v>107</v>
      </c>
    </row>
    <row r="1410" spans="1:5" hidden="1" x14ac:dyDescent="0.3">
      <c r="A1410" s="316" t="s">
        <v>1903</v>
      </c>
      <c r="B1410" s="324">
        <v>718050</v>
      </c>
      <c r="C1410" s="324">
        <v>1020</v>
      </c>
      <c r="D1410" s="317">
        <v>54920.25</v>
      </c>
      <c r="E1410" s="320" t="str">
        <f t="shared" ref="E1410:E1473" si="29">RIGHT(A1410,3)</f>
        <v>107</v>
      </c>
    </row>
    <row r="1411" spans="1:5" hidden="1" x14ac:dyDescent="0.3">
      <c r="A1411" s="316" t="s">
        <v>1903</v>
      </c>
      <c r="B1411" s="324">
        <v>718070</v>
      </c>
      <c r="C1411" s="324"/>
      <c r="D1411" s="317">
        <v>49587.59</v>
      </c>
      <c r="E1411" s="320" t="str">
        <f t="shared" si="29"/>
        <v>107</v>
      </c>
    </row>
    <row r="1412" spans="1:5" hidden="1" x14ac:dyDescent="0.3">
      <c r="A1412" s="316" t="s">
        <v>1903</v>
      </c>
      <c r="B1412" s="324">
        <v>718091</v>
      </c>
      <c r="C1412" s="324"/>
      <c r="D1412" s="317">
        <v>340183.83</v>
      </c>
      <c r="E1412" s="320" t="str">
        <f t="shared" si="29"/>
        <v>107</v>
      </c>
    </row>
    <row r="1413" spans="1:5" hidden="1" x14ac:dyDescent="0.3">
      <c r="A1413" s="316" t="s">
        <v>1906</v>
      </c>
      <c r="B1413" s="324">
        <v>718050</v>
      </c>
      <c r="C1413" s="324"/>
      <c r="D1413" s="317">
        <v>675.8</v>
      </c>
      <c r="E1413" s="320" t="str">
        <f t="shared" si="29"/>
        <v>107</v>
      </c>
    </row>
    <row r="1414" spans="1:5" hidden="1" x14ac:dyDescent="0.3">
      <c r="A1414" s="316" t="s">
        <v>1906</v>
      </c>
      <c r="B1414" s="324">
        <v>718050</v>
      </c>
      <c r="C1414" s="324">
        <v>1020</v>
      </c>
      <c r="D1414" s="317">
        <v>17794.55</v>
      </c>
      <c r="E1414" s="320" t="str">
        <f t="shared" si="29"/>
        <v>107</v>
      </c>
    </row>
    <row r="1415" spans="1:5" hidden="1" x14ac:dyDescent="0.3">
      <c r="A1415" s="316" t="s">
        <v>1906</v>
      </c>
      <c r="B1415" s="324">
        <v>718091</v>
      </c>
      <c r="C1415" s="324"/>
      <c r="D1415" s="317">
        <v>210738.44</v>
      </c>
      <c r="E1415" s="320" t="str">
        <f t="shared" si="29"/>
        <v>107</v>
      </c>
    </row>
    <row r="1416" spans="1:5" hidden="1" x14ac:dyDescent="0.3">
      <c r="A1416" s="316" t="s">
        <v>1907</v>
      </c>
      <c r="B1416" s="324">
        <v>718050</v>
      </c>
      <c r="C1416" s="324"/>
      <c r="D1416" s="317">
        <v>515.20000000000005</v>
      </c>
      <c r="E1416" s="320" t="str">
        <f t="shared" si="29"/>
        <v>107</v>
      </c>
    </row>
    <row r="1417" spans="1:5" hidden="1" x14ac:dyDescent="0.3">
      <c r="A1417" s="316" t="s">
        <v>1907</v>
      </c>
      <c r="B1417" s="324">
        <v>718050</v>
      </c>
      <c r="C1417" s="324">
        <v>1020</v>
      </c>
      <c r="D1417" s="317">
        <v>23843.98</v>
      </c>
      <c r="E1417" s="320" t="str">
        <f t="shared" si="29"/>
        <v>107</v>
      </c>
    </row>
    <row r="1418" spans="1:5" hidden="1" x14ac:dyDescent="0.3">
      <c r="A1418" s="316" t="s">
        <v>1907</v>
      </c>
      <c r="B1418" s="324">
        <v>718070</v>
      </c>
      <c r="C1418" s="324"/>
      <c r="D1418" s="317">
        <v>33423</v>
      </c>
      <c r="E1418" s="320" t="str">
        <f t="shared" si="29"/>
        <v>107</v>
      </c>
    </row>
    <row r="1419" spans="1:5" hidden="1" x14ac:dyDescent="0.3">
      <c r="A1419" s="316" t="s">
        <v>1907</v>
      </c>
      <c r="B1419" s="324">
        <v>718091</v>
      </c>
      <c r="C1419" s="324"/>
      <c r="D1419" s="317">
        <v>20488.46</v>
      </c>
      <c r="E1419" s="320" t="str">
        <f t="shared" si="29"/>
        <v>107</v>
      </c>
    </row>
    <row r="1420" spans="1:5" hidden="1" x14ac:dyDescent="0.3">
      <c r="A1420" s="316" t="s">
        <v>1908</v>
      </c>
      <c r="B1420" s="324">
        <v>718050</v>
      </c>
      <c r="C1420" s="324">
        <v>1020</v>
      </c>
      <c r="D1420" s="317">
        <v>19952.439999999999</v>
      </c>
      <c r="E1420" s="320" t="str">
        <f t="shared" si="29"/>
        <v>107</v>
      </c>
    </row>
    <row r="1421" spans="1:5" hidden="1" x14ac:dyDescent="0.3">
      <c r="A1421" s="316" t="s">
        <v>1908</v>
      </c>
      <c r="B1421" s="324">
        <v>718091</v>
      </c>
      <c r="C1421" s="324"/>
      <c r="D1421" s="317">
        <v>112686.53</v>
      </c>
      <c r="E1421" s="320" t="str">
        <f t="shared" si="29"/>
        <v>107</v>
      </c>
    </row>
    <row r="1422" spans="1:5" hidden="1" x14ac:dyDescent="0.3">
      <c r="A1422" s="316" t="s">
        <v>1917</v>
      </c>
      <c r="B1422" s="324">
        <v>718050</v>
      </c>
      <c r="C1422" s="324"/>
      <c r="D1422" s="317">
        <v>415624.35</v>
      </c>
      <c r="E1422" s="320" t="str">
        <f t="shared" si="29"/>
        <v>107</v>
      </c>
    </row>
    <row r="1423" spans="1:5" hidden="1" x14ac:dyDescent="0.3">
      <c r="A1423" s="316" t="s">
        <v>1917</v>
      </c>
      <c r="B1423" s="324">
        <v>718050</v>
      </c>
      <c r="C1423" s="324">
        <v>1026</v>
      </c>
      <c r="D1423" s="317">
        <v>15749.76</v>
      </c>
      <c r="E1423" s="320" t="str">
        <f t="shared" si="29"/>
        <v>107</v>
      </c>
    </row>
    <row r="1424" spans="1:5" hidden="1" x14ac:dyDescent="0.3">
      <c r="A1424" s="316" t="s">
        <v>1917</v>
      </c>
      <c r="B1424" s="324">
        <v>718060</v>
      </c>
      <c r="C1424" s="324"/>
      <c r="D1424" s="317">
        <v>47172</v>
      </c>
      <c r="E1424" s="320" t="str">
        <f t="shared" si="29"/>
        <v>107</v>
      </c>
    </row>
    <row r="1425" spans="1:5" hidden="1" x14ac:dyDescent="0.3">
      <c r="A1425" s="316" t="s">
        <v>1917</v>
      </c>
      <c r="B1425" s="324">
        <v>718070</v>
      </c>
      <c r="C1425" s="324"/>
      <c r="D1425" s="317">
        <v>400095.23</v>
      </c>
      <c r="E1425" s="320" t="str">
        <f t="shared" si="29"/>
        <v>107</v>
      </c>
    </row>
    <row r="1426" spans="1:5" hidden="1" x14ac:dyDescent="0.3">
      <c r="A1426" s="316" t="s">
        <v>1917</v>
      </c>
      <c r="B1426" s="324">
        <v>718091</v>
      </c>
      <c r="C1426" s="324"/>
      <c r="D1426" s="317">
        <v>281127.09000000003</v>
      </c>
      <c r="E1426" s="320" t="str">
        <f t="shared" si="29"/>
        <v>107</v>
      </c>
    </row>
    <row r="1427" spans="1:5" hidden="1" x14ac:dyDescent="0.3">
      <c r="A1427" s="316" t="s">
        <v>1923</v>
      </c>
      <c r="B1427" s="324">
        <v>718050</v>
      </c>
      <c r="C1427" s="324"/>
      <c r="D1427" s="317">
        <v>423.15</v>
      </c>
      <c r="E1427" s="320" t="str">
        <f t="shared" si="29"/>
        <v>107</v>
      </c>
    </row>
    <row r="1428" spans="1:5" hidden="1" x14ac:dyDescent="0.3">
      <c r="A1428" s="316" t="s">
        <v>1923</v>
      </c>
      <c r="B1428" s="324">
        <v>718050</v>
      </c>
      <c r="C1428" s="324">
        <v>1020</v>
      </c>
      <c r="D1428" s="317">
        <v>15031.9</v>
      </c>
      <c r="E1428" s="320" t="str">
        <f t="shared" si="29"/>
        <v>107</v>
      </c>
    </row>
    <row r="1429" spans="1:5" hidden="1" x14ac:dyDescent="0.3">
      <c r="A1429" s="316" t="s">
        <v>1924</v>
      </c>
      <c r="B1429" s="324">
        <v>718050</v>
      </c>
      <c r="C1429" s="324">
        <v>1020</v>
      </c>
      <c r="D1429" s="317">
        <v>12156.5</v>
      </c>
      <c r="E1429" s="320" t="str">
        <f t="shared" si="29"/>
        <v>107</v>
      </c>
    </row>
    <row r="1430" spans="1:5" hidden="1" x14ac:dyDescent="0.3">
      <c r="A1430" s="316" t="s">
        <v>1924</v>
      </c>
      <c r="B1430" s="324">
        <v>718050</v>
      </c>
      <c r="C1430" s="324">
        <v>1026</v>
      </c>
      <c r="D1430" s="317">
        <v>380.09</v>
      </c>
      <c r="E1430" s="320" t="str">
        <f t="shared" si="29"/>
        <v>107</v>
      </c>
    </row>
    <row r="1431" spans="1:5" hidden="1" x14ac:dyDescent="0.3">
      <c r="A1431" s="316" t="s">
        <v>1925</v>
      </c>
      <c r="B1431" s="324">
        <v>718050</v>
      </c>
      <c r="C1431" s="324">
        <v>1020</v>
      </c>
      <c r="D1431" s="317">
        <v>13756.5</v>
      </c>
      <c r="E1431" s="320" t="str">
        <f t="shared" si="29"/>
        <v>107</v>
      </c>
    </row>
    <row r="1432" spans="1:5" hidden="1" x14ac:dyDescent="0.3">
      <c r="A1432" s="316" t="s">
        <v>2406</v>
      </c>
      <c r="B1432" s="324">
        <v>718050</v>
      </c>
      <c r="C1432" s="324">
        <v>1020</v>
      </c>
      <c r="D1432" s="317">
        <v>914905.62</v>
      </c>
      <c r="E1432" s="320" t="str">
        <f t="shared" si="29"/>
        <v>107</v>
      </c>
    </row>
    <row r="1433" spans="1:5" hidden="1" x14ac:dyDescent="0.3">
      <c r="A1433" s="316" t="s">
        <v>1932</v>
      </c>
      <c r="B1433" s="324">
        <v>718050</v>
      </c>
      <c r="C1433" s="324">
        <v>1020</v>
      </c>
      <c r="D1433" s="317">
        <v>0</v>
      </c>
      <c r="E1433" s="320" t="str">
        <f t="shared" si="29"/>
        <v>107</v>
      </c>
    </row>
    <row r="1434" spans="1:5" hidden="1" x14ac:dyDescent="0.3">
      <c r="A1434" s="316" t="s">
        <v>1934</v>
      </c>
      <c r="B1434" s="324">
        <v>718050</v>
      </c>
      <c r="C1434" s="324"/>
      <c r="D1434" s="317">
        <v>882</v>
      </c>
      <c r="E1434" s="320" t="str">
        <f t="shared" si="29"/>
        <v>107</v>
      </c>
    </row>
    <row r="1435" spans="1:5" hidden="1" x14ac:dyDescent="0.3">
      <c r="A1435" s="316" t="s">
        <v>1934</v>
      </c>
      <c r="B1435" s="324">
        <v>718060</v>
      </c>
      <c r="C1435" s="324"/>
      <c r="D1435" s="317">
        <v>71004</v>
      </c>
      <c r="E1435" s="320" t="str">
        <f t="shared" si="29"/>
        <v>107</v>
      </c>
    </row>
    <row r="1436" spans="1:5" hidden="1" x14ac:dyDescent="0.3">
      <c r="A1436" s="316" t="s">
        <v>1944</v>
      </c>
      <c r="B1436" s="324">
        <v>718050</v>
      </c>
      <c r="C1436" s="324">
        <v>1020</v>
      </c>
      <c r="D1436" s="317">
        <v>1110154.8</v>
      </c>
      <c r="E1436" s="320" t="str">
        <f t="shared" si="29"/>
        <v>107</v>
      </c>
    </row>
    <row r="1437" spans="1:5" hidden="1" x14ac:dyDescent="0.3">
      <c r="A1437" s="316" t="s">
        <v>1944</v>
      </c>
      <c r="B1437" s="324">
        <v>718050</v>
      </c>
      <c r="C1437" s="324">
        <v>1026</v>
      </c>
      <c r="D1437" s="317">
        <v>42302.69</v>
      </c>
      <c r="E1437" s="320" t="str">
        <f t="shared" si="29"/>
        <v>107</v>
      </c>
    </row>
    <row r="1438" spans="1:5" hidden="1" x14ac:dyDescent="0.3">
      <c r="A1438" s="316" t="s">
        <v>2120</v>
      </c>
      <c r="B1438" s="324">
        <v>718050</v>
      </c>
      <c r="C1438" s="324"/>
      <c r="D1438" s="317">
        <v>1529.42</v>
      </c>
      <c r="E1438" s="320" t="str">
        <f t="shared" si="29"/>
        <v>107</v>
      </c>
    </row>
    <row r="1439" spans="1:5" hidden="1" x14ac:dyDescent="0.3">
      <c r="A1439" s="316" t="s">
        <v>2120</v>
      </c>
      <c r="B1439" s="324">
        <v>718050</v>
      </c>
      <c r="C1439" s="324">
        <v>1020</v>
      </c>
      <c r="D1439" s="317">
        <v>27562.82</v>
      </c>
      <c r="E1439" s="320" t="str">
        <f t="shared" si="29"/>
        <v>107</v>
      </c>
    </row>
    <row r="1440" spans="1:5" hidden="1" x14ac:dyDescent="0.3">
      <c r="A1440" s="316" t="s">
        <v>2120</v>
      </c>
      <c r="B1440" s="324">
        <v>718050</v>
      </c>
      <c r="C1440" s="324">
        <v>1027</v>
      </c>
      <c r="D1440" s="317">
        <v>0</v>
      </c>
      <c r="E1440" s="320" t="str">
        <f t="shared" si="29"/>
        <v>107</v>
      </c>
    </row>
    <row r="1441" spans="1:5" hidden="1" x14ac:dyDescent="0.3">
      <c r="A1441" s="316" t="s">
        <v>2122</v>
      </c>
      <c r="B1441" s="324">
        <v>718050</v>
      </c>
      <c r="C1441" s="324">
        <v>1020</v>
      </c>
      <c r="D1441" s="317">
        <v>20440.650000000001</v>
      </c>
      <c r="E1441" s="320" t="str">
        <f t="shared" si="29"/>
        <v>107</v>
      </c>
    </row>
    <row r="1442" spans="1:5" hidden="1" x14ac:dyDescent="0.3">
      <c r="A1442" s="316" t="s">
        <v>2125</v>
      </c>
      <c r="B1442" s="324">
        <v>718050</v>
      </c>
      <c r="C1442" s="324">
        <v>1020</v>
      </c>
      <c r="D1442" s="317">
        <v>0.04</v>
      </c>
      <c r="E1442" s="320" t="str">
        <f t="shared" si="29"/>
        <v>107</v>
      </c>
    </row>
    <row r="1443" spans="1:5" hidden="1" x14ac:dyDescent="0.3">
      <c r="A1443" s="316" t="s">
        <v>2132</v>
      </c>
      <c r="B1443" s="324">
        <v>718050</v>
      </c>
      <c r="C1443" s="324">
        <v>1020</v>
      </c>
      <c r="D1443" s="317">
        <v>0</v>
      </c>
      <c r="E1443" s="320" t="str">
        <f t="shared" si="29"/>
        <v>107</v>
      </c>
    </row>
    <row r="1444" spans="1:5" hidden="1" x14ac:dyDescent="0.3">
      <c r="A1444" s="316" t="s">
        <v>2135</v>
      </c>
      <c r="B1444" s="324">
        <v>718050</v>
      </c>
      <c r="C1444" s="324">
        <v>1011</v>
      </c>
      <c r="D1444" s="317">
        <v>41569.19</v>
      </c>
      <c r="E1444" s="320" t="str">
        <f t="shared" si="29"/>
        <v>107</v>
      </c>
    </row>
    <row r="1445" spans="1:5" hidden="1" x14ac:dyDescent="0.3">
      <c r="A1445" s="316" t="s">
        <v>2136</v>
      </c>
      <c r="B1445" s="324">
        <v>718050</v>
      </c>
      <c r="C1445" s="324">
        <v>1020</v>
      </c>
      <c r="D1445" s="317">
        <v>0</v>
      </c>
      <c r="E1445" s="320" t="str">
        <f t="shared" si="29"/>
        <v>107</v>
      </c>
    </row>
    <row r="1446" spans="1:5" hidden="1" x14ac:dyDescent="0.3">
      <c r="A1446" s="316" t="s">
        <v>2142</v>
      </c>
      <c r="B1446" s="324">
        <v>718050</v>
      </c>
      <c r="C1446" s="324"/>
      <c r="D1446" s="317">
        <v>14637.9</v>
      </c>
      <c r="E1446" s="320" t="str">
        <f t="shared" si="29"/>
        <v>107</v>
      </c>
    </row>
    <row r="1447" spans="1:5" hidden="1" x14ac:dyDescent="0.3">
      <c r="A1447" s="316" t="s">
        <v>2142</v>
      </c>
      <c r="B1447" s="324">
        <v>718050</v>
      </c>
      <c r="C1447" s="324">
        <v>1012</v>
      </c>
      <c r="D1447" s="317">
        <v>21062.25</v>
      </c>
      <c r="E1447" s="320" t="str">
        <f t="shared" si="29"/>
        <v>107</v>
      </c>
    </row>
    <row r="1448" spans="1:5" hidden="1" x14ac:dyDescent="0.3">
      <c r="A1448" s="316" t="s">
        <v>2142</v>
      </c>
      <c r="B1448" s="324">
        <v>718050</v>
      </c>
      <c r="C1448" s="324">
        <v>1013</v>
      </c>
      <c r="D1448" s="317">
        <v>19637.560000000001</v>
      </c>
      <c r="E1448" s="320" t="str">
        <f t="shared" si="29"/>
        <v>107</v>
      </c>
    </row>
    <row r="1449" spans="1:5" hidden="1" x14ac:dyDescent="0.3">
      <c r="A1449" s="316" t="s">
        <v>2142</v>
      </c>
      <c r="B1449" s="324">
        <v>718050</v>
      </c>
      <c r="C1449" s="324">
        <v>1014</v>
      </c>
      <c r="D1449" s="317">
        <v>8534.9699999999993</v>
      </c>
      <c r="E1449" s="320" t="str">
        <f t="shared" si="29"/>
        <v>107</v>
      </c>
    </row>
    <row r="1450" spans="1:5" hidden="1" x14ac:dyDescent="0.3">
      <c r="A1450" s="316" t="s">
        <v>2142</v>
      </c>
      <c r="B1450" s="324">
        <v>718050</v>
      </c>
      <c r="C1450" s="324">
        <v>1020</v>
      </c>
      <c r="D1450" s="317">
        <v>148356.62</v>
      </c>
      <c r="E1450" s="320" t="str">
        <f t="shared" si="29"/>
        <v>107</v>
      </c>
    </row>
    <row r="1451" spans="1:5" hidden="1" x14ac:dyDescent="0.3">
      <c r="A1451" s="316" t="s">
        <v>2142</v>
      </c>
      <c r="B1451" s="324">
        <v>718050</v>
      </c>
      <c r="C1451" s="324">
        <v>1027</v>
      </c>
      <c r="D1451" s="317">
        <v>416865.85</v>
      </c>
      <c r="E1451" s="320" t="str">
        <f t="shared" si="29"/>
        <v>107</v>
      </c>
    </row>
    <row r="1452" spans="1:5" hidden="1" x14ac:dyDescent="0.3">
      <c r="A1452" s="316" t="s">
        <v>2142</v>
      </c>
      <c r="B1452" s="324">
        <v>718050</v>
      </c>
      <c r="C1452" s="324">
        <v>1028</v>
      </c>
      <c r="D1452" s="317">
        <v>-43013.35</v>
      </c>
      <c r="E1452" s="320" t="str">
        <f t="shared" si="29"/>
        <v>107</v>
      </c>
    </row>
    <row r="1453" spans="1:5" hidden="1" x14ac:dyDescent="0.3">
      <c r="A1453" s="316" t="s">
        <v>2142</v>
      </c>
      <c r="B1453" s="324">
        <v>718050</v>
      </c>
      <c r="C1453" s="324">
        <v>5101</v>
      </c>
      <c r="D1453" s="317">
        <v>101472.99</v>
      </c>
      <c r="E1453" s="320" t="str">
        <f t="shared" si="29"/>
        <v>107</v>
      </c>
    </row>
    <row r="1454" spans="1:5" hidden="1" x14ac:dyDescent="0.3">
      <c r="A1454" s="316" t="s">
        <v>2142</v>
      </c>
      <c r="B1454" s="324">
        <v>718071</v>
      </c>
      <c r="C1454" s="324"/>
      <c r="D1454" s="317">
        <v>350928.01</v>
      </c>
      <c r="E1454" s="320" t="str">
        <f t="shared" si="29"/>
        <v>107</v>
      </c>
    </row>
    <row r="1455" spans="1:5" hidden="1" x14ac:dyDescent="0.3">
      <c r="A1455" s="316" t="s">
        <v>2144</v>
      </c>
      <c r="B1455" s="324">
        <v>718050</v>
      </c>
      <c r="C1455" s="324"/>
      <c r="D1455" s="317">
        <v>11868.13</v>
      </c>
      <c r="E1455" s="320" t="str">
        <f t="shared" si="29"/>
        <v>107</v>
      </c>
    </row>
    <row r="1456" spans="1:5" hidden="1" x14ac:dyDescent="0.3">
      <c r="A1456" s="316" t="s">
        <v>2144</v>
      </c>
      <c r="B1456" s="324">
        <v>718050</v>
      </c>
      <c r="C1456" s="324">
        <v>1013</v>
      </c>
      <c r="D1456" s="317">
        <v>51131.24</v>
      </c>
      <c r="E1456" s="320" t="str">
        <f t="shared" si="29"/>
        <v>107</v>
      </c>
    </row>
    <row r="1457" spans="1:5" hidden="1" x14ac:dyDescent="0.3">
      <c r="A1457" s="316" t="s">
        <v>2144</v>
      </c>
      <c r="B1457" s="324">
        <v>718050</v>
      </c>
      <c r="C1457" s="324">
        <v>1014</v>
      </c>
      <c r="D1457" s="317">
        <v>2081.9</v>
      </c>
      <c r="E1457" s="320" t="str">
        <f t="shared" si="29"/>
        <v>107</v>
      </c>
    </row>
    <row r="1458" spans="1:5" hidden="1" x14ac:dyDescent="0.3">
      <c r="A1458" s="316" t="s">
        <v>2144</v>
      </c>
      <c r="B1458" s="324">
        <v>718050</v>
      </c>
      <c r="C1458" s="324">
        <v>1020</v>
      </c>
      <c r="D1458" s="317">
        <v>137739.38</v>
      </c>
      <c r="E1458" s="320" t="str">
        <f t="shared" si="29"/>
        <v>107</v>
      </c>
    </row>
    <row r="1459" spans="1:5" hidden="1" x14ac:dyDescent="0.3">
      <c r="A1459" s="316" t="s">
        <v>2144</v>
      </c>
      <c r="B1459" s="324">
        <v>718050</v>
      </c>
      <c r="C1459" s="324">
        <v>1027</v>
      </c>
      <c r="D1459" s="317">
        <v>146687.46</v>
      </c>
      <c r="E1459" s="320" t="str">
        <f t="shared" si="29"/>
        <v>107</v>
      </c>
    </row>
    <row r="1460" spans="1:5" hidden="1" x14ac:dyDescent="0.3">
      <c r="A1460" s="316" t="s">
        <v>2144</v>
      </c>
      <c r="B1460" s="324">
        <v>718050</v>
      </c>
      <c r="C1460" s="324">
        <v>5101</v>
      </c>
      <c r="D1460" s="317">
        <v>92242.33</v>
      </c>
      <c r="E1460" s="320" t="str">
        <f t="shared" si="29"/>
        <v>107</v>
      </c>
    </row>
    <row r="1461" spans="1:5" hidden="1" x14ac:dyDescent="0.3">
      <c r="A1461" s="316" t="s">
        <v>2144</v>
      </c>
      <c r="B1461" s="324">
        <v>718071</v>
      </c>
      <c r="C1461" s="324"/>
      <c r="D1461" s="317">
        <v>16303.83</v>
      </c>
      <c r="E1461" s="320" t="str">
        <f t="shared" si="29"/>
        <v>107</v>
      </c>
    </row>
    <row r="1462" spans="1:5" hidden="1" x14ac:dyDescent="0.3">
      <c r="A1462" s="316" t="s">
        <v>2153</v>
      </c>
      <c r="B1462" s="324">
        <v>718070</v>
      </c>
      <c r="C1462" s="324"/>
      <c r="D1462" s="317">
        <v>4079236.13</v>
      </c>
      <c r="E1462" s="320" t="str">
        <f t="shared" si="29"/>
        <v>107</v>
      </c>
    </row>
    <row r="1463" spans="1:5" hidden="1" x14ac:dyDescent="0.3">
      <c r="A1463" s="316" t="s">
        <v>2154</v>
      </c>
      <c r="B1463" s="324">
        <v>718070</v>
      </c>
      <c r="C1463" s="324"/>
      <c r="D1463" s="317">
        <v>973373.76</v>
      </c>
      <c r="E1463" s="320" t="str">
        <f t="shared" si="29"/>
        <v>107</v>
      </c>
    </row>
    <row r="1464" spans="1:5" hidden="1" x14ac:dyDescent="0.3">
      <c r="A1464" s="316" t="s">
        <v>2160</v>
      </c>
      <c r="B1464" s="324">
        <v>718010</v>
      </c>
      <c r="C1464" s="324"/>
      <c r="D1464" s="317">
        <v>2237.09</v>
      </c>
      <c r="E1464" s="320" t="str">
        <f t="shared" si="29"/>
        <v>107</v>
      </c>
    </row>
    <row r="1465" spans="1:5" hidden="1" x14ac:dyDescent="0.3">
      <c r="A1465" s="316" t="s">
        <v>2160</v>
      </c>
      <c r="B1465" s="324">
        <v>718010</v>
      </c>
      <c r="C1465" s="324">
        <v>1002</v>
      </c>
      <c r="D1465" s="317">
        <v>494.09</v>
      </c>
      <c r="E1465" s="320" t="str">
        <f t="shared" si="29"/>
        <v>107</v>
      </c>
    </row>
    <row r="1466" spans="1:5" hidden="1" x14ac:dyDescent="0.3">
      <c r="A1466" s="316" t="s">
        <v>2160</v>
      </c>
      <c r="B1466" s="324">
        <v>718050</v>
      </c>
      <c r="C1466" s="324"/>
      <c r="D1466" s="317">
        <v>328.44</v>
      </c>
      <c r="E1466" s="320" t="str">
        <f t="shared" si="29"/>
        <v>107</v>
      </c>
    </row>
    <row r="1467" spans="1:5" hidden="1" x14ac:dyDescent="0.3">
      <c r="A1467" s="316" t="s">
        <v>2160</v>
      </c>
      <c r="B1467" s="324">
        <v>718050</v>
      </c>
      <c r="C1467" s="324">
        <v>1011</v>
      </c>
      <c r="D1467" s="317">
        <v>6133.9</v>
      </c>
      <c r="E1467" s="320" t="str">
        <f t="shared" si="29"/>
        <v>107</v>
      </c>
    </row>
    <row r="1468" spans="1:5" hidden="1" x14ac:dyDescent="0.3">
      <c r="A1468" s="316" t="s">
        <v>2160</v>
      </c>
      <c r="B1468" s="324">
        <v>718050</v>
      </c>
      <c r="C1468" s="324">
        <v>1020</v>
      </c>
      <c r="D1468" s="317">
        <v>6278.05</v>
      </c>
      <c r="E1468" s="320" t="str">
        <f t="shared" si="29"/>
        <v>107</v>
      </c>
    </row>
    <row r="1469" spans="1:5" hidden="1" x14ac:dyDescent="0.3">
      <c r="A1469" s="316" t="s">
        <v>2160</v>
      </c>
      <c r="B1469" s="324">
        <v>718050</v>
      </c>
      <c r="C1469" s="324">
        <v>1026</v>
      </c>
      <c r="D1469" s="317">
        <v>31974.99</v>
      </c>
      <c r="E1469" s="320" t="str">
        <f t="shared" si="29"/>
        <v>107</v>
      </c>
    </row>
    <row r="1470" spans="1:5" hidden="1" x14ac:dyDescent="0.3">
      <c r="A1470" s="316" t="s">
        <v>2160</v>
      </c>
      <c r="B1470" s="324">
        <v>718050</v>
      </c>
      <c r="C1470" s="324">
        <v>1030</v>
      </c>
      <c r="D1470" s="317">
        <v>634614.12</v>
      </c>
      <c r="E1470" s="320" t="str">
        <f t="shared" si="29"/>
        <v>107</v>
      </c>
    </row>
    <row r="1471" spans="1:5" hidden="1" x14ac:dyDescent="0.3">
      <c r="A1471" s="316" t="s">
        <v>2162</v>
      </c>
      <c r="B1471" s="324">
        <v>718010</v>
      </c>
      <c r="C1471" s="324"/>
      <c r="D1471" s="317">
        <v>1722.97</v>
      </c>
      <c r="E1471" s="320" t="str">
        <f t="shared" si="29"/>
        <v>107</v>
      </c>
    </row>
    <row r="1472" spans="1:5" hidden="1" x14ac:dyDescent="0.3">
      <c r="A1472" s="316" t="s">
        <v>2162</v>
      </c>
      <c r="B1472" s="324">
        <v>718050</v>
      </c>
      <c r="C1472" s="324"/>
      <c r="D1472" s="317">
        <v>2043.09</v>
      </c>
      <c r="E1472" s="320" t="str">
        <f t="shared" si="29"/>
        <v>107</v>
      </c>
    </row>
    <row r="1473" spans="1:5" hidden="1" x14ac:dyDescent="0.3">
      <c r="A1473" s="316" t="s">
        <v>2162</v>
      </c>
      <c r="B1473" s="324">
        <v>718050</v>
      </c>
      <c r="C1473" s="324">
        <v>1011</v>
      </c>
      <c r="D1473" s="317">
        <v>3643.9</v>
      </c>
      <c r="E1473" s="320" t="str">
        <f t="shared" si="29"/>
        <v>107</v>
      </c>
    </row>
    <row r="1474" spans="1:5" hidden="1" x14ac:dyDescent="0.3">
      <c r="A1474" s="316" t="s">
        <v>2162</v>
      </c>
      <c r="B1474" s="324">
        <v>718050</v>
      </c>
      <c r="C1474" s="324">
        <v>1020</v>
      </c>
      <c r="D1474" s="317">
        <v>0</v>
      </c>
      <c r="E1474" s="320" t="str">
        <f t="shared" ref="E1474:E1537" si="30">RIGHT(A1474,3)</f>
        <v>107</v>
      </c>
    </row>
    <row r="1475" spans="1:5" hidden="1" x14ac:dyDescent="0.3">
      <c r="A1475" s="316" t="s">
        <v>2162</v>
      </c>
      <c r="B1475" s="324">
        <v>718050</v>
      </c>
      <c r="C1475" s="324">
        <v>1026</v>
      </c>
      <c r="D1475" s="317">
        <v>17209.54</v>
      </c>
      <c r="E1475" s="320" t="str">
        <f t="shared" si="30"/>
        <v>107</v>
      </c>
    </row>
    <row r="1476" spans="1:5" hidden="1" x14ac:dyDescent="0.3">
      <c r="A1476" s="316" t="s">
        <v>2162</v>
      </c>
      <c r="B1476" s="324">
        <v>718050</v>
      </c>
      <c r="C1476" s="324">
        <v>1030</v>
      </c>
      <c r="D1476" s="317">
        <v>232960.44</v>
      </c>
      <c r="E1476" s="320" t="str">
        <f t="shared" si="30"/>
        <v>107</v>
      </c>
    </row>
    <row r="1477" spans="1:5" hidden="1" x14ac:dyDescent="0.3">
      <c r="A1477" s="316" t="s">
        <v>2170</v>
      </c>
      <c r="B1477" s="324">
        <v>718050</v>
      </c>
      <c r="C1477" s="324"/>
      <c r="D1477" s="317">
        <v>12481.04</v>
      </c>
      <c r="E1477" s="320" t="str">
        <f t="shared" si="30"/>
        <v>107</v>
      </c>
    </row>
    <row r="1478" spans="1:5" hidden="1" x14ac:dyDescent="0.3">
      <c r="A1478" s="316" t="s">
        <v>2174</v>
      </c>
      <c r="B1478" s="324">
        <v>718050</v>
      </c>
      <c r="C1478" s="324">
        <v>1012</v>
      </c>
      <c r="D1478" s="317">
        <v>51366.13</v>
      </c>
      <c r="E1478" s="320" t="str">
        <f t="shared" si="30"/>
        <v>107</v>
      </c>
    </row>
    <row r="1479" spans="1:5" hidden="1" x14ac:dyDescent="0.3">
      <c r="A1479" s="316" t="s">
        <v>2174</v>
      </c>
      <c r="B1479" s="324">
        <v>718050</v>
      </c>
      <c r="C1479" s="324">
        <v>1020</v>
      </c>
      <c r="D1479" s="317">
        <v>42.81</v>
      </c>
      <c r="E1479" s="320" t="str">
        <f t="shared" si="30"/>
        <v>107</v>
      </c>
    </row>
    <row r="1480" spans="1:5" hidden="1" x14ac:dyDescent="0.3">
      <c r="A1480" s="316" t="s">
        <v>2174</v>
      </c>
      <c r="B1480" s="324">
        <v>718060</v>
      </c>
      <c r="C1480" s="324"/>
      <c r="D1480" s="317">
        <v>3321420</v>
      </c>
      <c r="E1480" s="320" t="str">
        <f t="shared" si="30"/>
        <v>107</v>
      </c>
    </row>
    <row r="1481" spans="1:5" hidden="1" x14ac:dyDescent="0.3">
      <c r="A1481" s="316" t="s">
        <v>2184</v>
      </c>
      <c r="B1481" s="324">
        <v>718060</v>
      </c>
      <c r="C1481" s="324"/>
      <c r="D1481" s="317">
        <v>1703352</v>
      </c>
      <c r="E1481" s="320" t="str">
        <f t="shared" si="30"/>
        <v>107</v>
      </c>
    </row>
    <row r="1482" spans="1:5" hidden="1" x14ac:dyDescent="0.3">
      <c r="A1482" s="316" t="s">
        <v>2189</v>
      </c>
      <c r="B1482" s="324">
        <v>718060</v>
      </c>
      <c r="C1482" s="324"/>
      <c r="D1482" s="317">
        <v>843108</v>
      </c>
      <c r="E1482" s="320" t="str">
        <f t="shared" si="30"/>
        <v>107</v>
      </c>
    </row>
    <row r="1483" spans="1:5" hidden="1" x14ac:dyDescent="0.3">
      <c r="A1483" s="316" t="s">
        <v>2190</v>
      </c>
      <c r="B1483" s="324">
        <v>718060</v>
      </c>
      <c r="C1483" s="324"/>
      <c r="D1483" s="317">
        <v>286416</v>
      </c>
      <c r="E1483" s="320" t="str">
        <f t="shared" si="30"/>
        <v>107</v>
      </c>
    </row>
    <row r="1484" spans="1:5" hidden="1" x14ac:dyDescent="0.3">
      <c r="A1484" s="316" t="s">
        <v>2448</v>
      </c>
      <c r="B1484" s="324">
        <v>718060</v>
      </c>
      <c r="C1484" s="324"/>
      <c r="D1484" s="317">
        <v>387564</v>
      </c>
      <c r="E1484" s="320" t="str">
        <f t="shared" si="30"/>
        <v>107</v>
      </c>
    </row>
    <row r="1485" spans="1:5" hidden="1" x14ac:dyDescent="0.3">
      <c r="A1485" s="316" t="s">
        <v>2192</v>
      </c>
      <c r="B1485" s="324">
        <v>718060</v>
      </c>
      <c r="C1485" s="324"/>
      <c r="D1485" s="317">
        <v>483012</v>
      </c>
      <c r="E1485" s="320" t="str">
        <f t="shared" si="30"/>
        <v>107</v>
      </c>
    </row>
    <row r="1486" spans="1:5" hidden="1" x14ac:dyDescent="0.3">
      <c r="A1486" s="316" t="s">
        <v>2201</v>
      </c>
      <c r="B1486" s="324">
        <v>718050</v>
      </c>
      <c r="C1486" s="324"/>
      <c r="D1486" s="317">
        <v>502.32</v>
      </c>
      <c r="E1486" s="320" t="str">
        <f t="shared" si="30"/>
        <v>107</v>
      </c>
    </row>
    <row r="1487" spans="1:5" hidden="1" x14ac:dyDescent="0.3">
      <c r="A1487" s="316" t="s">
        <v>2201</v>
      </c>
      <c r="B1487" s="324">
        <v>718050</v>
      </c>
      <c r="C1487" s="324">
        <v>1020</v>
      </c>
      <c r="D1487" s="317">
        <v>416.38</v>
      </c>
      <c r="E1487" s="320" t="str">
        <f t="shared" si="30"/>
        <v>107</v>
      </c>
    </row>
    <row r="1488" spans="1:5" hidden="1" x14ac:dyDescent="0.3">
      <c r="A1488" s="316" t="s">
        <v>2210</v>
      </c>
      <c r="B1488" s="324">
        <v>718045</v>
      </c>
      <c r="C1488" s="324"/>
      <c r="D1488" s="317">
        <v>39172.17</v>
      </c>
      <c r="E1488" s="320" t="str">
        <f t="shared" si="30"/>
        <v>107</v>
      </c>
    </row>
    <row r="1489" spans="1:5" hidden="1" x14ac:dyDescent="0.3">
      <c r="A1489" s="316" t="s">
        <v>2210</v>
      </c>
      <c r="B1489" s="324">
        <v>718060</v>
      </c>
      <c r="C1489" s="324"/>
      <c r="D1489" s="317">
        <v>6055204</v>
      </c>
      <c r="E1489" s="320" t="str">
        <f t="shared" si="30"/>
        <v>107</v>
      </c>
    </row>
    <row r="1490" spans="1:5" hidden="1" x14ac:dyDescent="0.3">
      <c r="A1490" s="316" t="s">
        <v>2241</v>
      </c>
      <c r="B1490" s="324">
        <v>718050</v>
      </c>
      <c r="C1490" s="324"/>
      <c r="D1490" s="317">
        <v>7935</v>
      </c>
      <c r="E1490" s="320" t="str">
        <f t="shared" si="30"/>
        <v>107</v>
      </c>
    </row>
    <row r="1491" spans="1:5" hidden="1" x14ac:dyDescent="0.3">
      <c r="A1491" s="316" t="s">
        <v>2241</v>
      </c>
      <c r="B1491" s="324">
        <v>718050</v>
      </c>
      <c r="C1491" s="324">
        <v>1020</v>
      </c>
      <c r="D1491" s="317">
        <v>287043.78999999998</v>
      </c>
      <c r="E1491" s="320" t="str">
        <f t="shared" si="30"/>
        <v>107</v>
      </c>
    </row>
    <row r="1492" spans="1:5" hidden="1" x14ac:dyDescent="0.3">
      <c r="A1492" s="316" t="s">
        <v>2241</v>
      </c>
      <c r="B1492" s="324">
        <v>718070</v>
      </c>
      <c r="C1492" s="324"/>
      <c r="D1492" s="317">
        <v>598.08000000000004</v>
      </c>
      <c r="E1492" s="320" t="str">
        <f t="shared" si="30"/>
        <v>107</v>
      </c>
    </row>
    <row r="1493" spans="1:5" hidden="1" x14ac:dyDescent="0.3">
      <c r="A1493" s="316" t="s">
        <v>2241</v>
      </c>
      <c r="B1493" s="324">
        <v>718091</v>
      </c>
      <c r="C1493" s="324"/>
      <c r="D1493" s="317">
        <v>-168000</v>
      </c>
      <c r="E1493" s="320" t="str">
        <f t="shared" si="30"/>
        <v>107</v>
      </c>
    </row>
    <row r="1494" spans="1:5" hidden="1" x14ac:dyDescent="0.3">
      <c r="A1494" s="316" t="s">
        <v>2252</v>
      </c>
      <c r="B1494" s="324">
        <v>718050</v>
      </c>
      <c r="C1494" s="324">
        <v>1020</v>
      </c>
      <c r="D1494" s="317">
        <v>0</v>
      </c>
      <c r="E1494" s="320" t="str">
        <f t="shared" si="30"/>
        <v>107</v>
      </c>
    </row>
    <row r="1495" spans="1:5" hidden="1" x14ac:dyDescent="0.3">
      <c r="A1495" s="316" t="s">
        <v>2258</v>
      </c>
      <c r="B1495" s="324">
        <v>718050</v>
      </c>
      <c r="C1495" s="324"/>
      <c r="D1495" s="317">
        <v>110774.99</v>
      </c>
      <c r="E1495" s="320" t="str">
        <f t="shared" si="30"/>
        <v>107</v>
      </c>
    </row>
    <row r="1496" spans="1:5" hidden="1" x14ac:dyDescent="0.3">
      <c r="A1496" s="316" t="s">
        <v>2276</v>
      </c>
      <c r="B1496" s="324">
        <v>718050</v>
      </c>
      <c r="C1496" s="324"/>
      <c r="D1496" s="317">
        <v>0</v>
      </c>
      <c r="E1496" s="320" t="str">
        <f t="shared" si="30"/>
        <v>107</v>
      </c>
    </row>
    <row r="1497" spans="1:5" hidden="1" x14ac:dyDescent="0.3">
      <c r="A1497" s="316" t="s">
        <v>2289</v>
      </c>
      <c r="B1497" s="324">
        <v>718050</v>
      </c>
      <c r="C1497" s="324">
        <v>1020</v>
      </c>
      <c r="D1497" s="317">
        <v>448831.5</v>
      </c>
      <c r="E1497" s="320" t="str">
        <f t="shared" si="30"/>
        <v>107</v>
      </c>
    </row>
    <row r="1498" spans="1:5" hidden="1" x14ac:dyDescent="0.3">
      <c r="A1498" s="316" t="s">
        <v>2289</v>
      </c>
      <c r="B1498" s="324">
        <v>718050</v>
      </c>
      <c r="C1498" s="324">
        <v>1025</v>
      </c>
      <c r="D1498" s="317">
        <v>132</v>
      </c>
      <c r="E1498" s="320" t="str">
        <f t="shared" si="30"/>
        <v>107</v>
      </c>
    </row>
    <row r="1499" spans="1:5" hidden="1" x14ac:dyDescent="0.3">
      <c r="A1499" s="316" t="s">
        <v>2289</v>
      </c>
      <c r="B1499" s="324">
        <v>718061</v>
      </c>
      <c r="C1499" s="324"/>
      <c r="D1499" s="317">
        <v>503112</v>
      </c>
      <c r="E1499" s="320" t="str">
        <f t="shared" si="30"/>
        <v>107</v>
      </c>
    </row>
    <row r="1500" spans="1:5" hidden="1" x14ac:dyDescent="0.3">
      <c r="A1500" s="316" t="s">
        <v>2289</v>
      </c>
      <c r="B1500" s="324">
        <v>718065</v>
      </c>
      <c r="C1500" s="324"/>
      <c r="D1500" s="317">
        <v>663894</v>
      </c>
      <c r="E1500" s="320" t="str">
        <f t="shared" si="30"/>
        <v>107</v>
      </c>
    </row>
    <row r="1501" spans="1:5" hidden="1" x14ac:dyDescent="0.3">
      <c r="A1501" s="316" t="s">
        <v>2289</v>
      </c>
      <c r="B1501" s="324">
        <v>718066</v>
      </c>
      <c r="C1501" s="324"/>
      <c r="D1501" s="317">
        <v>22295.4</v>
      </c>
      <c r="E1501" s="320" t="str">
        <f t="shared" si="30"/>
        <v>107</v>
      </c>
    </row>
    <row r="1502" spans="1:5" hidden="1" x14ac:dyDescent="0.3">
      <c r="A1502" s="316" t="s">
        <v>2289</v>
      </c>
      <c r="B1502" s="324">
        <v>718070</v>
      </c>
      <c r="C1502" s="324"/>
      <c r="D1502" s="317">
        <v>-3349997.63</v>
      </c>
      <c r="E1502" s="320" t="str">
        <f t="shared" si="30"/>
        <v>107</v>
      </c>
    </row>
    <row r="1503" spans="1:5" hidden="1" x14ac:dyDescent="0.3">
      <c r="A1503" s="316" t="s">
        <v>2289</v>
      </c>
      <c r="B1503" s="324">
        <v>718075</v>
      </c>
      <c r="C1503" s="324"/>
      <c r="D1503" s="317">
        <v>23063280</v>
      </c>
      <c r="E1503" s="320" t="str">
        <f t="shared" si="30"/>
        <v>107</v>
      </c>
    </row>
    <row r="1504" spans="1:5" hidden="1" x14ac:dyDescent="0.3">
      <c r="A1504" s="316" t="s">
        <v>2299</v>
      </c>
      <c r="B1504" s="324">
        <v>718050</v>
      </c>
      <c r="C1504" s="324">
        <v>1020</v>
      </c>
      <c r="D1504" s="317">
        <v>779.35</v>
      </c>
      <c r="E1504" s="320" t="str">
        <f t="shared" si="30"/>
        <v>107</v>
      </c>
    </row>
    <row r="1505" spans="1:5" hidden="1" x14ac:dyDescent="0.3">
      <c r="A1505" s="316" t="s">
        <v>2468</v>
      </c>
      <c r="B1505" s="324">
        <v>718091</v>
      </c>
      <c r="C1505" s="324"/>
      <c r="D1505" s="317">
        <v>35713503.520000003</v>
      </c>
      <c r="E1505" s="320" t="str">
        <f t="shared" si="30"/>
        <v>107</v>
      </c>
    </row>
    <row r="1506" spans="1:5" hidden="1" x14ac:dyDescent="0.3">
      <c r="A1506" s="316" t="s">
        <v>2323</v>
      </c>
      <c r="B1506" s="324">
        <v>718050</v>
      </c>
      <c r="C1506" s="324">
        <v>1020</v>
      </c>
      <c r="D1506" s="317">
        <v>172575</v>
      </c>
      <c r="E1506" s="320" t="str">
        <f t="shared" si="30"/>
        <v>107</v>
      </c>
    </row>
    <row r="1507" spans="1:5" hidden="1" x14ac:dyDescent="0.3">
      <c r="A1507" s="316" t="s">
        <v>2325</v>
      </c>
      <c r="B1507" s="324">
        <v>718040</v>
      </c>
      <c r="C1507" s="324"/>
      <c r="D1507" s="317">
        <v>301</v>
      </c>
      <c r="E1507" s="320" t="str">
        <f t="shared" si="30"/>
        <v>107</v>
      </c>
    </row>
    <row r="1508" spans="1:5" hidden="1" x14ac:dyDescent="0.3">
      <c r="A1508" s="316" t="s">
        <v>2325</v>
      </c>
      <c r="B1508" s="324">
        <v>718050</v>
      </c>
      <c r="C1508" s="324"/>
      <c r="D1508" s="317">
        <v>19197.03</v>
      </c>
      <c r="E1508" s="320" t="str">
        <f t="shared" si="30"/>
        <v>107</v>
      </c>
    </row>
    <row r="1509" spans="1:5" hidden="1" x14ac:dyDescent="0.3">
      <c r="A1509" s="316" t="s">
        <v>2325</v>
      </c>
      <c r="B1509" s="324">
        <v>718050</v>
      </c>
      <c r="C1509" s="324">
        <v>1020</v>
      </c>
      <c r="D1509" s="317">
        <v>3143.63</v>
      </c>
      <c r="E1509" s="320" t="str">
        <f t="shared" si="30"/>
        <v>107</v>
      </c>
    </row>
    <row r="1510" spans="1:5" hidden="1" x14ac:dyDescent="0.3">
      <c r="A1510" s="316" t="s">
        <v>2325</v>
      </c>
      <c r="B1510" s="324">
        <v>718050</v>
      </c>
      <c r="C1510" s="324">
        <v>1026</v>
      </c>
      <c r="D1510" s="317">
        <v>118.88</v>
      </c>
      <c r="E1510" s="320" t="str">
        <f t="shared" si="30"/>
        <v>107</v>
      </c>
    </row>
    <row r="1511" spans="1:5" hidden="1" x14ac:dyDescent="0.3">
      <c r="A1511" s="316" t="s">
        <v>2327</v>
      </c>
      <c r="B1511" s="324">
        <v>718040</v>
      </c>
      <c r="C1511" s="324"/>
      <c r="D1511" s="317">
        <v>185.4</v>
      </c>
      <c r="E1511" s="320" t="str">
        <f t="shared" si="30"/>
        <v>107</v>
      </c>
    </row>
    <row r="1512" spans="1:5" hidden="1" x14ac:dyDescent="0.3">
      <c r="A1512" s="316" t="s">
        <v>2327</v>
      </c>
      <c r="B1512" s="324">
        <v>718050</v>
      </c>
      <c r="C1512" s="324"/>
      <c r="D1512" s="317">
        <v>3045.6</v>
      </c>
      <c r="E1512" s="320" t="str">
        <f t="shared" si="30"/>
        <v>107</v>
      </c>
    </row>
    <row r="1513" spans="1:5" hidden="1" x14ac:dyDescent="0.3">
      <c r="A1513" s="316" t="s">
        <v>2327</v>
      </c>
      <c r="B1513" s="324">
        <v>718050</v>
      </c>
      <c r="C1513" s="324">
        <v>1020</v>
      </c>
      <c r="D1513" s="317">
        <v>2511.46</v>
      </c>
      <c r="E1513" s="320" t="str">
        <f t="shared" si="30"/>
        <v>107</v>
      </c>
    </row>
    <row r="1514" spans="1:5" hidden="1" x14ac:dyDescent="0.3">
      <c r="A1514" s="316" t="s">
        <v>2327</v>
      </c>
      <c r="B1514" s="324">
        <v>718050</v>
      </c>
      <c r="C1514" s="324">
        <v>1026</v>
      </c>
      <c r="D1514" s="317">
        <v>5050.6099999999997</v>
      </c>
      <c r="E1514" s="320" t="str">
        <f t="shared" si="30"/>
        <v>107</v>
      </c>
    </row>
    <row r="1515" spans="1:5" hidden="1" x14ac:dyDescent="0.3">
      <c r="A1515" s="316" t="s">
        <v>2343</v>
      </c>
      <c r="B1515" s="324">
        <v>718050</v>
      </c>
      <c r="C1515" s="324"/>
      <c r="D1515" s="317">
        <v>3469.38</v>
      </c>
      <c r="E1515" s="320" t="str">
        <f t="shared" si="30"/>
        <v>107</v>
      </c>
    </row>
    <row r="1516" spans="1:5" hidden="1" x14ac:dyDescent="0.3">
      <c r="A1516" s="316" t="s">
        <v>2343</v>
      </c>
      <c r="B1516" s="324">
        <v>718050</v>
      </c>
      <c r="C1516" s="324">
        <v>1011</v>
      </c>
      <c r="D1516" s="317">
        <v>65622.52</v>
      </c>
      <c r="E1516" s="320" t="str">
        <f t="shared" si="30"/>
        <v>107</v>
      </c>
    </row>
    <row r="1517" spans="1:5" hidden="1" x14ac:dyDescent="0.3">
      <c r="A1517" s="316" t="s">
        <v>1634</v>
      </c>
      <c r="B1517" s="324">
        <v>718050</v>
      </c>
      <c r="C1517" s="324"/>
      <c r="D1517" s="317">
        <v>231</v>
      </c>
      <c r="E1517" s="320" t="str">
        <f t="shared" si="30"/>
        <v>150</v>
      </c>
    </row>
    <row r="1518" spans="1:5" hidden="1" x14ac:dyDescent="0.3">
      <c r="A1518" s="316" t="s">
        <v>1634</v>
      </c>
      <c r="B1518" s="324">
        <v>718050</v>
      </c>
      <c r="C1518" s="324">
        <v>1020</v>
      </c>
      <c r="D1518" s="317">
        <v>585.41999999999996</v>
      </c>
      <c r="E1518" s="320" t="str">
        <f t="shared" si="30"/>
        <v>150</v>
      </c>
    </row>
    <row r="1519" spans="1:5" hidden="1" x14ac:dyDescent="0.3">
      <c r="A1519" s="316" t="s">
        <v>1634</v>
      </c>
      <c r="B1519" s="324">
        <v>718050</v>
      </c>
      <c r="C1519" s="324">
        <v>1026</v>
      </c>
      <c r="D1519" s="317">
        <v>35477.11</v>
      </c>
      <c r="E1519" s="320" t="str">
        <f t="shared" si="30"/>
        <v>150</v>
      </c>
    </row>
    <row r="1520" spans="1:5" hidden="1" x14ac:dyDescent="0.3">
      <c r="A1520" s="316" t="s">
        <v>1695</v>
      </c>
      <c r="B1520" s="324">
        <v>718050</v>
      </c>
      <c r="C1520" s="324"/>
      <c r="D1520" s="317">
        <v>598.67999999999995</v>
      </c>
      <c r="E1520" s="320" t="str">
        <f t="shared" si="30"/>
        <v>150</v>
      </c>
    </row>
    <row r="1521" spans="1:5" hidden="1" x14ac:dyDescent="0.3">
      <c r="A1521" s="316" t="s">
        <v>1695</v>
      </c>
      <c r="B1521" s="324">
        <v>718050</v>
      </c>
      <c r="C1521" s="324">
        <v>1020</v>
      </c>
      <c r="D1521" s="317">
        <v>23940.45</v>
      </c>
      <c r="E1521" s="320" t="str">
        <f t="shared" si="30"/>
        <v>150</v>
      </c>
    </row>
    <row r="1522" spans="1:5" hidden="1" x14ac:dyDescent="0.3">
      <c r="A1522" s="316" t="s">
        <v>1695</v>
      </c>
      <c r="B1522" s="324">
        <v>718050</v>
      </c>
      <c r="C1522" s="324">
        <v>1026</v>
      </c>
      <c r="D1522" s="317">
        <v>4225.6899999999996</v>
      </c>
      <c r="E1522" s="320" t="str">
        <f t="shared" si="30"/>
        <v>150</v>
      </c>
    </row>
    <row r="1523" spans="1:5" hidden="1" x14ac:dyDescent="0.3">
      <c r="A1523" s="316" t="s">
        <v>1695</v>
      </c>
      <c r="B1523" s="324">
        <v>718091</v>
      </c>
      <c r="C1523" s="324"/>
      <c r="D1523" s="317">
        <v>31307.23</v>
      </c>
      <c r="E1523" s="320" t="str">
        <f t="shared" si="30"/>
        <v>150</v>
      </c>
    </row>
    <row r="1524" spans="1:5" hidden="1" x14ac:dyDescent="0.3">
      <c r="A1524" s="316" t="s">
        <v>1703</v>
      </c>
      <c r="B1524" s="324">
        <v>718050</v>
      </c>
      <c r="C1524" s="324"/>
      <c r="D1524" s="317">
        <v>3736.92</v>
      </c>
      <c r="E1524" s="320" t="str">
        <f t="shared" si="30"/>
        <v>150</v>
      </c>
    </row>
    <row r="1525" spans="1:5" hidden="1" x14ac:dyDescent="0.3">
      <c r="A1525" s="316" t="s">
        <v>1703</v>
      </c>
      <c r="B1525" s="324">
        <v>718050</v>
      </c>
      <c r="C1525" s="324">
        <v>1020</v>
      </c>
      <c r="D1525" s="317">
        <v>84566.19</v>
      </c>
      <c r="E1525" s="320" t="str">
        <f t="shared" si="30"/>
        <v>150</v>
      </c>
    </row>
    <row r="1526" spans="1:5" hidden="1" x14ac:dyDescent="0.3">
      <c r="A1526" s="316" t="s">
        <v>1703</v>
      </c>
      <c r="B1526" s="324">
        <v>718050</v>
      </c>
      <c r="C1526" s="324">
        <v>1026</v>
      </c>
      <c r="D1526" s="317">
        <v>40832.239999999998</v>
      </c>
      <c r="E1526" s="320" t="str">
        <f t="shared" si="30"/>
        <v>150</v>
      </c>
    </row>
    <row r="1527" spans="1:5" hidden="1" x14ac:dyDescent="0.3">
      <c r="A1527" s="316" t="s">
        <v>2375</v>
      </c>
      <c r="B1527" s="324">
        <v>718050</v>
      </c>
      <c r="C1527" s="324"/>
      <c r="D1527" s="317">
        <v>103137.26</v>
      </c>
      <c r="E1527" s="320" t="str">
        <f t="shared" si="30"/>
        <v>150</v>
      </c>
    </row>
    <row r="1528" spans="1:5" hidden="1" x14ac:dyDescent="0.3">
      <c r="A1528" s="316" t="s">
        <v>2375</v>
      </c>
      <c r="B1528" s="324">
        <v>718091</v>
      </c>
      <c r="C1528" s="324"/>
      <c r="D1528" s="317">
        <v>26326.95</v>
      </c>
      <c r="E1528" s="320" t="str">
        <f t="shared" si="30"/>
        <v>150</v>
      </c>
    </row>
    <row r="1529" spans="1:5" hidden="1" x14ac:dyDescent="0.3">
      <c r="A1529" s="316" t="s">
        <v>2376</v>
      </c>
      <c r="B1529" s="324">
        <v>718050</v>
      </c>
      <c r="C1529" s="324"/>
      <c r="D1529" s="317">
        <v>66540.460000000006</v>
      </c>
      <c r="E1529" s="320" t="str">
        <f t="shared" si="30"/>
        <v>150</v>
      </c>
    </row>
    <row r="1530" spans="1:5" hidden="1" x14ac:dyDescent="0.3">
      <c r="A1530" s="316" t="s">
        <v>1739</v>
      </c>
      <c r="B1530" s="324">
        <v>718050</v>
      </c>
      <c r="C1530" s="324"/>
      <c r="D1530" s="317">
        <v>21219.3</v>
      </c>
      <c r="E1530" s="320" t="str">
        <f t="shared" si="30"/>
        <v>150</v>
      </c>
    </row>
    <row r="1531" spans="1:5" hidden="1" x14ac:dyDescent="0.3">
      <c r="A1531" s="316" t="s">
        <v>1755</v>
      </c>
      <c r="B1531" s="324">
        <v>718050</v>
      </c>
      <c r="C1531" s="324"/>
      <c r="D1531" s="317">
        <v>6197.27</v>
      </c>
      <c r="E1531" s="320" t="str">
        <f t="shared" si="30"/>
        <v>150</v>
      </c>
    </row>
    <row r="1532" spans="1:5" hidden="1" x14ac:dyDescent="0.3">
      <c r="A1532" s="316" t="s">
        <v>1755</v>
      </c>
      <c r="B1532" s="324">
        <v>718050</v>
      </c>
      <c r="C1532" s="324">
        <v>1020</v>
      </c>
      <c r="D1532" s="317">
        <v>4945.58</v>
      </c>
      <c r="E1532" s="320" t="str">
        <f t="shared" si="30"/>
        <v>150</v>
      </c>
    </row>
    <row r="1533" spans="1:5" hidden="1" x14ac:dyDescent="0.3">
      <c r="A1533" s="316" t="s">
        <v>1755</v>
      </c>
      <c r="B1533" s="324">
        <v>718050</v>
      </c>
      <c r="C1533" s="324">
        <v>1025</v>
      </c>
      <c r="D1533" s="317">
        <v>1288.23</v>
      </c>
      <c r="E1533" s="320" t="str">
        <f t="shared" si="30"/>
        <v>150</v>
      </c>
    </row>
    <row r="1534" spans="1:5" hidden="1" x14ac:dyDescent="0.3">
      <c r="A1534" s="316" t="s">
        <v>1755</v>
      </c>
      <c r="B1534" s="324">
        <v>718050</v>
      </c>
      <c r="C1534" s="324">
        <v>1026</v>
      </c>
      <c r="D1534" s="317">
        <v>17128.16</v>
      </c>
      <c r="E1534" s="320" t="str">
        <f t="shared" si="30"/>
        <v>150</v>
      </c>
    </row>
    <row r="1535" spans="1:5" hidden="1" x14ac:dyDescent="0.3">
      <c r="A1535" s="316" t="s">
        <v>1755</v>
      </c>
      <c r="B1535" s="324">
        <v>718070</v>
      </c>
      <c r="C1535" s="324"/>
      <c r="D1535" s="317">
        <v>49704.92</v>
      </c>
      <c r="E1535" s="320" t="str">
        <f t="shared" si="30"/>
        <v>150</v>
      </c>
    </row>
    <row r="1536" spans="1:5" hidden="1" x14ac:dyDescent="0.3">
      <c r="A1536" s="316" t="s">
        <v>1755</v>
      </c>
      <c r="B1536" s="324">
        <v>718091</v>
      </c>
      <c r="C1536" s="324"/>
      <c r="D1536" s="317">
        <v>50590.01</v>
      </c>
      <c r="E1536" s="320" t="str">
        <f t="shared" si="30"/>
        <v>150</v>
      </c>
    </row>
    <row r="1537" spans="1:5" hidden="1" x14ac:dyDescent="0.3">
      <c r="A1537" s="316" t="s">
        <v>1764</v>
      </c>
      <c r="B1537" s="324">
        <v>718050</v>
      </c>
      <c r="C1537" s="324">
        <v>1020</v>
      </c>
      <c r="D1537" s="317">
        <v>18997.919999999998</v>
      </c>
      <c r="E1537" s="320" t="str">
        <f t="shared" si="30"/>
        <v>150</v>
      </c>
    </row>
    <row r="1538" spans="1:5" hidden="1" x14ac:dyDescent="0.3">
      <c r="A1538" s="316" t="s">
        <v>1771</v>
      </c>
      <c r="B1538" s="324">
        <v>718050</v>
      </c>
      <c r="C1538" s="324"/>
      <c r="D1538" s="317">
        <v>1265</v>
      </c>
      <c r="E1538" s="320" t="str">
        <f t="shared" ref="E1538:E1601" si="31">RIGHT(A1538,3)</f>
        <v>150</v>
      </c>
    </row>
    <row r="1539" spans="1:5" hidden="1" x14ac:dyDescent="0.3">
      <c r="A1539" s="316" t="s">
        <v>1771</v>
      </c>
      <c r="B1539" s="324">
        <v>718050</v>
      </c>
      <c r="C1539" s="324">
        <v>1026</v>
      </c>
      <c r="D1539" s="317">
        <v>8902.4699999999993</v>
      </c>
      <c r="E1539" s="320" t="str">
        <f t="shared" si="31"/>
        <v>150</v>
      </c>
    </row>
    <row r="1540" spans="1:5" hidden="1" x14ac:dyDescent="0.3">
      <c r="A1540" s="316" t="s">
        <v>1787</v>
      </c>
      <c r="B1540" s="324">
        <v>718050</v>
      </c>
      <c r="C1540" s="324">
        <v>1020</v>
      </c>
      <c r="D1540" s="317">
        <v>1101.08</v>
      </c>
      <c r="E1540" s="320" t="str">
        <f t="shared" si="31"/>
        <v>150</v>
      </c>
    </row>
    <row r="1541" spans="1:5" hidden="1" x14ac:dyDescent="0.3">
      <c r="A1541" s="316" t="s">
        <v>1787</v>
      </c>
      <c r="B1541" s="324">
        <v>718050</v>
      </c>
      <c r="C1541" s="324">
        <v>1025</v>
      </c>
      <c r="D1541" s="317">
        <v>1750.29</v>
      </c>
      <c r="E1541" s="320" t="str">
        <f t="shared" si="31"/>
        <v>150</v>
      </c>
    </row>
    <row r="1542" spans="1:5" hidden="1" x14ac:dyDescent="0.3">
      <c r="A1542" s="316" t="s">
        <v>1787</v>
      </c>
      <c r="B1542" s="324">
        <v>718050</v>
      </c>
      <c r="C1542" s="324">
        <v>1026</v>
      </c>
      <c r="D1542" s="317">
        <v>14934.46</v>
      </c>
      <c r="E1542" s="320" t="str">
        <f t="shared" si="31"/>
        <v>150</v>
      </c>
    </row>
    <row r="1543" spans="1:5" hidden="1" x14ac:dyDescent="0.3">
      <c r="A1543" s="316" t="s">
        <v>1787</v>
      </c>
      <c r="B1543" s="324">
        <v>718070</v>
      </c>
      <c r="C1543" s="324"/>
      <c r="D1543" s="317">
        <v>11877.71</v>
      </c>
      <c r="E1543" s="320" t="str">
        <f t="shared" si="31"/>
        <v>150</v>
      </c>
    </row>
    <row r="1544" spans="1:5" hidden="1" x14ac:dyDescent="0.3">
      <c r="A1544" s="316" t="s">
        <v>1787</v>
      </c>
      <c r="B1544" s="324">
        <v>718091</v>
      </c>
      <c r="C1544" s="324"/>
      <c r="D1544" s="317">
        <v>27247.7</v>
      </c>
      <c r="E1544" s="320" t="str">
        <f t="shared" si="31"/>
        <v>150</v>
      </c>
    </row>
    <row r="1545" spans="1:5" hidden="1" x14ac:dyDescent="0.3">
      <c r="A1545" s="316" t="s">
        <v>1798</v>
      </c>
      <c r="B1545" s="324">
        <v>718040</v>
      </c>
      <c r="C1545" s="324"/>
      <c r="D1545" s="317">
        <v>94023.679999999993</v>
      </c>
      <c r="E1545" s="320" t="str">
        <f t="shared" si="31"/>
        <v>150</v>
      </c>
    </row>
    <row r="1546" spans="1:5" hidden="1" x14ac:dyDescent="0.3">
      <c r="A1546" s="316" t="s">
        <v>1798</v>
      </c>
      <c r="B1546" s="324">
        <v>718040</v>
      </c>
      <c r="C1546" s="324">
        <v>1001</v>
      </c>
      <c r="D1546" s="317">
        <v>19077.669999999998</v>
      </c>
      <c r="E1546" s="320" t="str">
        <f t="shared" si="31"/>
        <v>150</v>
      </c>
    </row>
    <row r="1547" spans="1:5" hidden="1" x14ac:dyDescent="0.3">
      <c r="A1547" s="316" t="s">
        <v>1798</v>
      </c>
      <c r="B1547" s="324">
        <v>718050</v>
      </c>
      <c r="C1547" s="324"/>
      <c r="D1547" s="317">
        <v>9260.4</v>
      </c>
      <c r="E1547" s="320" t="str">
        <f t="shared" si="31"/>
        <v>150</v>
      </c>
    </row>
    <row r="1548" spans="1:5" hidden="1" x14ac:dyDescent="0.3">
      <c r="A1548" s="316" t="s">
        <v>1798</v>
      </c>
      <c r="B1548" s="324">
        <v>718050</v>
      </c>
      <c r="C1548" s="324">
        <v>1012</v>
      </c>
      <c r="D1548" s="317">
        <v>338.2</v>
      </c>
      <c r="E1548" s="320" t="str">
        <f t="shared" si="31"/>
        <v>150</v>
      </c>
    </row>
    <row r="1549" spans="1:5" hidden="1" x14ac:dyDescent="0.3">
      <c r="A1549" s="316" t="s">
        <v>1798</v>
      </c>
      <c r="B1549" s="324">
        <v>718050</v>
      </c>
      <c r="C1549" s="324">
        <v>1020</v>
      </c>
      <c r="D1549" s="317">
        <v>25365.41</v>
      </c>
      <c r="E1549" s="320" t="str">
        <f t="shared" si="31"/>
        <v>150</v>
      </c>
    </row>
    <row r="1550" spans="1:5" hidden="1" x14ac:dyDescent="0.3">
      <c r="A1550" s="316" t="s">
        <v>1798</v>
      </c>
      <c r="B1550" s="324">
        <v>718050</v>
      </c>
      <c r="C1550" s="324">
        <v>1024</v>
      </c>
      <c r="D1550" s="317">
        <v>25703.38</v>
      </c>
      <c r="E1550" s="320" t="str">
        <f t="shared" si="31"/>
        <v>150</v>
      </c>
    </row>
    <row r="1551" spans="1:5" hidden="1" x14ac:dyDescent="0.3">
      <c r="A1551" s="316" t="s">
        <v>1798</v>
      </c>
      <c r="B1551" s="324">
        <v>718070</v>
      </c>
      <c r="C1551" s="324"/>
      <c r="D1551" s="317">
        <v>23584.42</v>
      </c>
      <c r="E1551" s="320" t="str">
        <f t="shared" si="31"/>
        <v>150</v>
      </c>
    </row>
    <row r="1552" spans="1:5" hidden="1" x14ac:dyDescent="0.3">
      <c r="A1552" s="316" t="s">
        <v>1798</v>
      </c>
      <c r="B1552" s="324">
        <v>718091</v>
      </c>
      <c r="C1552" s="324"/>
      <c r="D1552" s="317">
        <v>98208.43</v>
      </c>
      <c r="E1552" s="320" t="str">
        <f t="shared" si="31"/>
        <v>150</v>
      </c>
    </row>
    <row r="1553" spans="1:5" hidden="1" x14ac:dyDescent="0.3">
      <c r="A1553" s="316" t="s">
        <v>1818</v>
      </c>
      <c r="B1553" s="324">
        <v>718050</v>
      </c>
      <c r="C1553" s="324"/>
      <c r="D1553" s="317">
        <v>3158.95</v>
      </c>
      <c r="E1553" s="320" t="str">
        <f t="shared" si="31"/>
        <v>150</v>
      </c>
    </row>
    <row r="1554" spans="1:5" hidden="1" x14ac:dyDescent="0.3">
      <c r="A1554" s="316" t="s">
        <v>1818</v>
      </c>
      <c r="B1554" s="324">
        <v>718070</v>
      </c>
      <c r="C1554" s="324"/>
      <c r="D1554" s="317">
        <v>98075.4</v>
      </c>
      <c r="E1554" s="320" t="str">
        <f t="shared" si="31"/>
        <v>150</v>
      </c>
    </row>
    <row r="1555" spans="1:5" hidden="1" x14ac:dyDescent="0.3">
      <c r="A1555" s="316" t="s">
        <v>1828</v>
      </c>
      <c r="B1555" s="324">
        <v>718050</v>
      </c>
      <c r="C1555" s="324"/>
      <c r="D1555" s="317">
        <v>3083</v>
      </c>
      <c r="E1555" s="320" t="str">
        <f t="shared" si="31"/>
        <v>150</v>
      </c>
    </row>
    <row r="1556" spans="1:5" hidden="1" x14ac:dyDescent="0.3">
      <c r="A1556" s="316" t="s">
        <v>1828</v>
      </c>
      <c r="B1556" s="324">
        <v>718050</v>
      </c>
      <c r="C1556" s="324">
        <v>1012</v>
      </c>
      <c r="D1556" s="317">
        <v>5546.49</v>
      </c>
      <c r="E1556" s="320" t="str">
        <f t="shared" si="31"/>
        <v>150</v>
      </c>
    </row>
    <row r="1557" spans="1:5" hidden="1" x14ac:dyDescent="0.3">
      <c r="A1557" s="316" t="s">
        <v>1828</v>
      </c>
      <c r="B1557" s="324">
        <v>718050</v>
      </c>
      <c r="C1557" s="324">
        <v>1020</v>
      </c>
      <c r="D1557" s="317">
        <v>3330.41</v>
      </c>
      <c r="E1557" s="320" t="str">
        <f t="shared" si="31"/>
        <v>150</v>
      </c>
    </row>
    <row r="1558" spans="1:5" hidden="1" x14ac:dyDescent="0.3">
      <c r="A1558" s="316" t="s">
        <v>1828</v>
      </c>
      <c r="B1558" s="324">
        <v>718050</v>
      </c>
      <c r="C1558" s="324">
        <v>1025</v>
      </c>
      <c r="D1558" s="317">
        <v>248</v>
      </c>
      <c r="E1558" s="320" t="str">
        <f t="shared" si="31"/>
        <v>150</v>
      </c>
    </row>
    <row r="1559" spans="1:5" hidden="1" x14ac:dyDescent="0.3">
      <c r="A1559" s="316" t="s">
        <v>1828</v>
      </c>
      <c r="B1559" s="324">
        <v>718050</v>
      </c>
      <c r="C1559" s="324">
        <v>1026</v>
      </c>
      <c r="D1559" s="317">
        <v>16703.919999999998</v>
      </c>
      <c r="E1559" s="320" t="str">
        <f t="shared" si="31"/>
        <v>150</v>
      </c>
    </row>
    <row r="1560" spans="1:5" hidden="1" x14ac:dyDescent="0.3">
      <c r="A1560" s="316" t="s">
        <v>1828</v>
      </c>
      <c r="B1560" s="324">
        <v>718070</v>
      </c>
      <c r="C1560" s="324"/>
      <c r="D1560" s="317">
        <v>10559.71</v>
      </c>
      <c r="E1560" s="320" t="str">
        <f t="shared" si="31"/>
        <v>150</v>
      </c>
    </row>
    <row r="1561" spans="1:5" hidden="1" x14ac:dyDescent="0.3">
      <c r="A1561" s="316" t="s">
        <v>1828</v>
      </c>
      <c r="B1561" s="324">
        <v>718077</v>
      </c>
      <c r="C1561" s="324">
        <v>1000</v>
      </c>
      <c r="D1561" s="317">
        <v>50172.75</v>
      </c>
      <c r="E1561" s="320" t="str">
        <f t="shared" si="31"/>
        <v>150</v>
      </c>
    </row>
    <row r="1562" spans="1:5" hidden="1" x14ac:dyDescent="0.3">
      <c r="A1562" s="316" t="s">
        <v>1837</v>
      </c>
      <c r="B1562" s="324">
        <v>718050</v>
      </c>
      <c r="C1562" s="324">
        <v>1020</v>
      </c>
      <c r="D1562" s="317">
        <v>2965.05</v>
      </c>
      <c r="E1562" s="320" t="str">
        <f t="shared" si="31"/>
        <v>150</v>
      </c>
    </row>
    <row r="1563" spans="1:5" hidden="1" x14ac:dyDescent="0.3">
      <c r="A1563" s="316" t="s">
        <v>1837</v>
      </c>
      <c r="B1563" s="324">
        <v>718070</v>
      </c>
      <c r="C1563" s="324"/>
      <c r="D1563" s="317">
        <v>131703.96</v>
      </c>
      <c r="E1563" s="320" t="str">
        <f t="shared" si="31"/>
        <v>150</v>
      </c>
    </row>
    <row r="1564" spans="1:5" hidden="1" x14ac:dyDescent="0.3">
      <c r="A1564" s="316" t="s">
        <v>1846</v>
      </c>
      <c r="B1564" s="324">
        <v>718050</v>
      </c>
      <c r="C1564" s="324">
        <v>1020</v>
      </c>
      <c r="D1564" s="317">
        <v>145</v>
      </c>
      <c r="E1564" s="320" t="str">
        <f t="shared" si="31"/>
        <v>150</v>
      </c>
    </row>
    <row r="1565" spans="1:5" hidden="1" x14ac:dyDescent="0.3">
      <c r="A1565" s="316" t="s">
        <v>1846</v>
      </c>
      <c r="B1565" s="324">
        <v>718070</v>
      </c>
      <c r="C1565" s="324"/>
      <c r="D1565" s="317">
        <v>21297.89</v>
      </c>
      <c r="E1565" s="320" t="str">
        <f t="shared" si="31"/>
        <v>150</v>
      </c>
    </row>
    <row r="1566" spans="1:5" hidden="1" x14ac:dyDescent="0.3">
      <c r="A1566" s="316" t="s">
        <v>2395</v>
      </c>
      <c r="B1566" s="324">
        <v>718091</v>
      </c>
      <c r="C1566" s="324"/>
      <c r="D1566" s="317">
        <v>26736.240000000002</v>
      </c>
      <c r="E1566" s="320" t="str">
        <f t="shared" si="31"/>
        <v>150</v>
      </c>
    </row>
    <row r="1567" spans="1:5" hidden="1" x14ac:dyDescent="0.3">
      <c r="A1567" s="316" t="s">
        <v>1859</v>
      </c>
      <c r="B1567" s="324">
        <v>718070</v>
      </c>
      <c r="C1567" s="324"/>
      <c r="D1567" s="317">
        <v>2670.48</v>
      </c>
      <c r="E1567" s="320" t="str">
        <f t="shared" si="31"/>
        <v>150</v>
      </c>
    </row>
    <row r="1568" spans="1:5" hidden="1" x14ac:dyDescent="0.3">
      <c r="A1568" s="316" t="s">
        <v>2401</v>
      </c>
      <c r="B1568" s="324">
        <v>718050</v>
      </c>
      <c r="C1568" s="324">
        <v>1020</v>
      </c>
      <c r="D1568" s="317">
        <v>39184</v>
      </c>
      <c r="E1568" s="320" t="str">
        <f t="shared" si="31"/>
        <v>150</v>
      </c>
    </row>
    <row r="1569" spans="1:5" hidden="1" x14ac:dyDescent="0.3">
      <c r="A1569" s="316" t="s">
        <v>1887</v>
      </c>
      <c r="B1569" s="324">
        <v>718050</v>
      </c>
      <c r="C1569" s="324"/>
      <c r="D1569" s="317">
        <v>173.04</v>
      </c>
      <c r="E1569" s="320" t="str">
        <f t="shared" si="31"/>
        <v>150</v>
      </c>
    </row>
    <row r="1570" spans="1:5" hidden="1" x14ac:dyDescent="0.3">
      <c r="A1570" s="316" t="s">
        <v>1887</v>
      </c>
      <c r="B1570" s="324">
        <v>718050</v>
      </c>
      <c r="C1570" s="324">
        <v>1025</v>
      </c>
      <c r="D1570" s="317">
        <v>40</v>
      </c>
      <c r="E1570" s="320" t="str">
        <f t="shared" si="31"/>
        <v>150</v>
      </c>
    </row>
    <row r="1571" spans="1:5" hidden="1" x14ac:dyDescent="0.3">
      <c r="A1571" s="316" t="s">
        <v>1904</v>
      </c>
      <c r="B1571" s="324">
        <v>718050</v>
      </c>
      <c r="C1571" s="324"/>
      <c r="D1571" s="317">
        <v>5407.83</v>
      </c>
      <c r="E1571" s="320" t="str">
        <f t="shared" si="31"/>
        <v>150</v>
      </c>
    </row>
    <row r="1572" spans="1:5" hidden="1" x14ac:dyDescent="0.3">
      <c r="A1572" s="316" t="s">
        <v>1904</v>
      </c>
      <c r="B1572" s="324">
        <v>718050</v>
      </c>
      <c r="C1572" s="324">
        <v>1020</v>
      </c>
      <c r="D1572" s="317">
        <v>32278.55</v>
      </c>
      <c r="E1572" s="320" t="str">
        <f t="shared" si="31"/>
        <v>150</v>
      </c>
    </row>
    <row r="1573" spans="1:5" hidden="1" x14ac:dyDescent="0.3">
      <c r="A1573" s="316" t="s">
        <v>1904</v>
      </c>
      <c r="B1573" s="324">
        <v>718070</v>
      </c>
      <c r="C1573" s="324"/>
      <c r="D1573" s="317">
        <v>15696</v>
      </c>
      <c r="E1573" s="320" t="str">
        <f t="shared" si="31"/>
        <v>150</v>
      </c>
    </row>
    <row r="1574" spans="1:5" hidden="1" x14ac:dyDescent="0.3">
      <c r="A1574" s="316" t="s">
        <v>1904</v>
      </c>
      <c r="B1574" s="324">
        <v>718091</v>
      </c>
      <c r="C1574" s="324"/>
      <c r="D1574" s="317">
        <v>37549.160000000003</v>
      </c>
      <c r="E1574" s="320" t="str">
        <f t="shared" si="31"/>
        <v>150</v>
      </c>
    </row>
    <row r="1575" spans="1:5" hidden="1" x14ac:dyDescent="0.3">
      <c r="A1575" s="316" t="s">
        <v>2121</v>
      </c>
      <c r="B1575" s="324">
        <v>718050</v>
      </c>
      <c r="C1575" s="324"/>
      <c r="D1575" s="317">
        <v>49631.56</v>
      </c>
      <c r="E1575" s="320" t="str">
        <f t="shared" si="31"/>
        <v>150</v>
      </c>
    </row>
    <row r="1576" spans="1:5" hidden="1" x14ac:dyDescent="0.3">
      <c r="A1576" s="316" t="s">
        <v>2121</v>
      </c>
      <c r="B1576" s="324">
        <v>718050</v>
      </c>
      <c r="C1576" s="324">
        <v>1020</v>
      </c>
      <c r="D1576" s="317">
        <v>13982.16</v>
      </c>
      <c r="E1576" s="320" t="str">
        <f t="shared" si="31"/>
        <v>150</v>
      </c>
    </row>
    <row r="1577" spans="1:5" hidden="1" x14ac:dyDescent="0.3">
      <c r="A1577" s="316" t="s">
        <v>2143</v>
      </c>
      <c r="B1577" s="324">
        <v>718050</v>
      </c>
      <c r="C1577" s="324"/>
      <c r="D1577" s="317">
        <v>10624.83</v>
      </c>
      <c r="E1577" s="320" t="str">
        <f t="shared" si="31"/>
        <v>150</v>
      </c>
    </row>
    <row r="1578" spans="1:5" hidden="1" x14ac:dyDescent="0.3">
      <c r="A1578" s="316" t="s">
        <v>2143</v>
      </c>
      <c r="B1578" s="324">
        <v>718050</v>
      </c>
      <c r="C1578" s="324">
        <v>1011</v>
      </c>
      <c r="D1578" s="317">
        <v>1304.4000000000001</v>
      </c>
      <c r="E1578" s="320" t="str">
        <f t="shared" si="31"/>
        <v>150</v>
      </c>
    </row>
    <row r="1579" spans="1:5" hidden="1" x14ac:dyDescent="0.3">
      <c r="A1579" s="316" t="s">
        <v>2143</v>
      </c>
      <c r="B1579" s="324">
        <v>718050</v>
      </c>
      <c r="C1579" s="324">
        <v>1012</v>
      </c>
      <c r="D1579" s="317">
        <v>2866.5</v>
      </c>
      <c r="E1579" s="320" t="str">
        <f t="shared" si="31"/>
        <v>150</v>
      </c>
    </row>
    <row r="1580" spans="1:5" hidden="1" x14ac:dyDescent="0.3">
      <c r="A1580" s="316" t="s">
        <v>2143</v>
      </c>
      <c r="B1580" s="324">
        <v>718050</v>
      </c>
      <c r="C1580" s="324">
        <v>1013</v>
      </c>
      <c r="D1580" s="317">
        <v>32551.65</v>
      </c>
      <c r="E1580" s="320" t="str">
        <f t="shared" si="31"/>
        <v>150</v>
      </c>
    </row>
    <row r="1581" spans="1:5" hidden="1" x14ac:dyDescent="0.3">
      <c r="A1581" s="316" t="s">
        <v>2143</v>
      </c>
      <c r="B1581" s="324">
        <v>718050</v>
      </c>
      <c r="C1581" s="324">
        <v>1014</v>
      </c>
      <c r="D1581" s="317">
        <v>2425.8200000000002</v>
      </c>
      <c r="E1581" s="320" t="str">
        <f t="shared" si="31"/>
        <v>150</v>
      </c>
    </row>
    <row r="1582" spans="1:5" hidden="1" x14ac:dyDescent="0.3">
      <c r="A1582" s="316" t="s">
        <v>2143</v>
      </c>
      <c r="B1582" s="324">
        <v>718050</v>
      </c>
      <c r="C1582" s="324">
        <v>1020</v>
      </c>
      <c r="D1582" s="317">
        <v>52338.97</v>
      </c>
      <c r="E1582" s="320" t="str">
        <f t="shared" si="31"/>
        <v>150</v>
      </c>
    </row>
    <row r="1583" spans="1:5" hidden="1" x14ac:dyDescent="0.3">
      <c r="A1583" s="316" t="s">
        <v>2143</v>
      </c>
      <c r="B1583" s="324">
        <v>718050</v>
      </c>
      <c r="C1583" s="324">
        <v>1027</v>
      </c>
      <c r="D1583" s="317">
        <v>74512.53</v>
      </c>
      <c r="E1583" s="320" t="str">
        <f t="shared" si="31"/>
        <v>150</v>
      </c>
    </row>
    <row r="1584" spans="1:5" hidden="1" x14ac:dyDescent="0.3">
      <c r="A1584" s="316" t="s">
        <v>2143</v>
      </c>
      <c r="B1584" s="324">
        <v>718050</v>
      </c>
      <c r="C1584" s="324">
        <v>5101</v>
      </c>
      <c r="D1584" s="317">
        <v>41720.79</v>
      </c>
      <c r="E1584" s="320" t="str">
        <f t="shared" si="31"/>
        <v>150</v>
      </c>
    </row>
    <row r="1585" spans="1:5" hidden="1" x14ac:dyDescent="0.3">
      <c r="A1585" s="316" t="s">
        <v>2143</v>
      </c>
      <c r="B1585" s="324">
        <v>718071</v>
      </c>
      <c r="C1585" s="324"/>
      <c r="D1585" s="317">
        <v>195266.03</v>
      </c>
      <c r="E1585" s="320" t="str">
        <f t="shared" si="31"/>
        <v>150</v>
      </c>
    </row>
    <row r="1586" spans="1:5" hidden="1" x14ac:dyDescent="0.3">
      <c r="A1586" s="316" t="s">
        <v>2444</v>
      </c>
      <c r="B1586" s="324">
        <v>718070</v>
      </c>
      <c r="C1586" s="324"/>
      <c r="D1586" s="317">
        <v>582852.73</v>
      </c>
      <c r="E1586" s="320" t="str">
        <f t="shared" si="31"/>
        <v>150</v>
      </c>
    </row>
    <row r="1587" spans="1:5" hidden="1" x14ac:dyDescent="0.3">
      <c r="A1587" s="316" t="s">
        <v>2161</v>
      </c>
      <c r="B1587" s="324">
        <v>718010</v>
      </c>
      <c r="C1587" s="324">
        <v>1002</v>
      </c>
      <c r="D1587" s="317">
        <v>239.22</v>
      </c>
      <c r="E1587" s="320" t="str">
        <f t="shared" si="31"/>
        <v>150</v>
      </c>
    </row>
    <row r="1588" spans="1:5" hidden="1" x14ac:dyDescent="0.3">
      <c r="A1588" s="316" t="s">
        <v>2161</v>
      </c>
      <c r="B1588" s="324">
        <v>718050</v>
      </c>
      <c r="C1588" s="324">
        <v>1020</v>
      </c>
      <c r="D1588" s="317">
        <v>1918.99</v>
      </c>
      <c r="E1588" s="320" t="str">
        <f t="shared" si="31"/>
        <v>150</v>
      </c>
    </row>
    <row r="1589" spans="1:5" hidden="1" x14ac:dyDescent="0.3">
      <c r="A1589" s="316" t="s">
        <v>2161</v>
      </c>
      <c r="B1589" s="324">
        <v>718050</v>
      </c>
      <c r="C1589" s="324">
        <v>1026</v>
      </c>
      <c r="D1589" s="317">
        <v>4152.4799999999996</v>
      </c>
      <c r="E1589" s="320" t="str">
        <f t="shared" si="31"/>
        <v>150</v>
      </c>
    </row>
    <row r="1590" spans="1:5" hidden="1" x14ac:dyDescent="0.3">
      <c r="A1590" s="316" t="s">
        <v>2161</v>
      </c>
      <c r="B1590" s="324">
        <v>718050</v>
      </c>
      <c r="C1590" s="324">
        <v>1030</v>
      </c>
      <c r="D1590" s="317">
        <v>219127.96</v>
      </c>
      <c r="E1590" s="320" t="str">
        <f t="shared" si="31"/>
        <v>150</v>
      </c>
    </row>
    <row r="1591" spans="1:5" hidden="1" x14ac:dyDescent="0.3">
      <c r="A1591" s="316" t="s">
        <v>2161</v>
      </c>
      <c r="B1591" s="324">
        <v>718091</v>
      </c>
      <c r="C1591" s="324"/>
      <c r="D1591" s="317">
        <v>74267.23</v>
      </c>
      <c r="E1591" s="320" t="str">
        <f t="shared" si="31"/>
        <v>150</v>
      </c>
    </row>
    <row r="1592" spans="1:5" hidden="1" x14ac:dyDescent="0.3">
      <c r="A1592" s="316" t="s">
        <v>2185</v>
      </c>
      <c r="B1592" s="324">
        <v>718050</v>
      </c>
      <c r="C1592" s="324"/>
      <c r="D1592" s="317">
        <v>1324.55</v>
      </c>
      <c r="E1592" s="320" t="str">
        <f t="shared" si="31"/>
        <v>150</v>
      </c>
    </row>
    <row r="1593" spans="1:5" hidden="1" x14ac:dyDescent="0.3">
      <c r="A1593" s="316" t="s">
        <v>2185</v>
      </c>
      <c r="B1593" s="324">
        <v>718050</v>
      </c>
      <c r="C1593" s="324">
        <v>1020</v>
      </c>
      <c r="D1593" s="317">
        <v>26.41</v>
      </c>
      <c r="E1593" s="320" t="str">
        <f t="shared" si="31"/>
        <v>150</v>
      </c>
    </row>
    <row r="1594" spans="1:5" hidden="1" x14ac:dyDescent="0.3">
      <c r="A1594" s="316" t="s">
        <v>2185</v>
      </c>
      <c r="B1594" s="324">
        <v>718050</v>
      </c>
      <c r="C1594" s="324">
        <v>1025</v>
      </c>
      <c r="D1594" s="317">
        <v>541.91999999999996</v>
      </c>
      <c r="E1594" s="320" t="str">
        <f t="shared" si="31"/>
        <v>150</v>
      </c>
    </row>
    <row r="1595" spans="1:5" hidden="1" x14ac:dyDescent="0.3">
      <c r="A1595" s="316" t="s">
        <v>2185</v>
      </c>
      <c r="B1595" s="324">
        <v>718060</v>
      </c>
      <c r="C1595" s="324"/>
      <c r="D1595" s="317">
        <v>1107672</v>
      </c>
      <c r="E1595" s="320" t="str">
        <f t="shared" si="31"/>
        <v>150</v>
      </c>
    </row>
    <row r="1596" spans="1:5" hidden="1" x14ac:dyDescent="0.3">
      <c r="A1596" s="316" t="s">
        <v>2196</v>
      </c>
      <c r="B1596" s="324">
        <v>718050</v>
      </c>
      <c r="C1596" s="324">
        <v>1020</v>
      </c>
      <c r="D1596" s="317">
        <v>149.13999999999999</v>
      </c>
      <c r="E1596" s="320" t="str">
        <f t="shared" si="31"/>
        <v>150</v>
      </c>
    </row>
    <row r="1597" spans="1:5" hidden="1" x14ac:dyDescent="0.3">
      <c r="A1597" s="316" t="s">
        <v>2220</v>
      </c>
      <c r="B1597" s="324">
        <v>718050</v>
      </c>
      <c r="C1597" s="324"/>
      <c r="D1597" s="317">
        <v>234564.38</v>
      </c>
      <c r="E1597" s="320" t="str">
        <f t="shared" si="31"/>
        <v>150</v>
      </c>
    </row>
    <row r="1598" spans="1:5" hidden="1" x14ac:dyDescent="0.3">
      <c r="A1598" s="316" t="s">
        <v>2220</v>
      </c>
      <c r="B1598" s="324">
        <v>718050</v>
      </c>
      <c r="C1598" s="324">
        <v>1020</v>
      </c>
      <c r="D1598" s="317">
        <v>-12061</v>
      </c>
      <c r="E1598" s="320" t="str">
        <f t="shared" si="31"/>
        <v>150</v>
      </c>
    </row>
    <row r="1599" spans="1:5" hidden="1" x14ac:dyDescent="0.3">
      <c r="A1599" s="316" t="s">
        <v>2242</v>
      </c>
      <c r="B1599" s="324">
        <v>718050</v>
      </c>
      <c r="C1599" s="324"/>
      <c r="D1599" s="317">
        <v>14268.91</v>
      </c>
      <c r="E1599" s="320" t="str">
        <f t="shared" si="31"/>
        <v>150</v>
      </c>
    </row>
    <row r="1600" spans="1:5" hidden="1" x14ac:dyDescent="0.3">
      <c r="A1600" s="316" t="s">
        <v>2242</v>
      </c>
      <c r="B1600" s="324">
        <v>718050</v>
      </c>
      <c r="C1600" s="324">
        <v>1020</v>
      </c>
      <c r="D1600" s="317">
        <v>91299.35</v>
      </c>
      <c r="E1600" s="320" t="str">
        <f t="shared" si="31"/>
        <v>150</v>
      </c>
    </row>
    <row r="1601" spans="1:8" hidden="1" x14ac:dyDescent="0.3">
      <c r="A1601" s="316" t="s">
        <v>2242</v>
      </c>
      <c r="B1601" s="324">
        <v>718091</v>
      </c>
      <c r="C1601" s="324"/>
      <c r="D1601" s="317">
        <v>60000</v>
      </c>
      <c r="E1601" s="320" t="str">
        <f t="shared" si="31"/>
        <v>150</v>
      </c>
    </row>
    <row r="1602" spans="1:8" hidden="1" x14ac:dyDescent="0.3">
      <c r="A1602" s="316" t="s">
        <v>2290</v>
      </c>
      <c r="B1602" s="324">
        <v>718050</v>
      </c>
      <c r="C1602" s="324"/>
      <c r="D1602" s="317">
        <v>571.5</v>
      </c>
      <c r="E1602" s="320" t="str">
        <f t="shared" ref="E1602:E1665" si="32">RIGHT(A1602,3)</f>
        <v>150</v>
      </c>
    </row>
    <row r="1603" spans="1:8" hidden="1" x14ac:dyDescent="0.3">
      <c r="A1603" s="316" t="s">
        <v>2290</v>
      </c>
      <c r="B1603" s="324">
        <v>718050</v>
      </c>
      <c r="C1603" s="324">
        <v>1020</v>
      </c>
      <c r="D1603" s="317">
        <v>35913.14</v>
      </c>
      <c r="E1603" s="320" t="str">
        <f t="shared" si="32"/>
        <v>150</v>
      </c>
    </row>
    <row r="1604" spans="1:8" hidden="1" x14ac:dyDescent="0.3">
      <c r="A1604" s="316" t="s">
        <v>2290</v>
      </c>
      <c r="B1604" s="324">
        <v>718050</v>
      </c>
      <c r="C1604" s="324">
        <v>1032</v>
      </c>
      <c r="D1604" s="317">
        <v>5520</v>
      </c>
      <c r="E1604" s="320" t="str">
        <f t="shared" si="32"/>
        <v>150</v>
      </c>
    </row>
    <row r="1605" spans="1:8" hidden="1" x14ac:dyDescent="0.3">
      <c r="A1605" s="316" t="s">
        <v>2290</v>
      </c>
      <c r="B1605" s="324">
        <v>718061</v>
      </c>
      <c r="C1605" s="324"/>
      <c r="D1605" s="317">
        <v>41928</v>
      </c>
      <c r="E1605" s="320" t="str">
        <f t="shared" si="32"/>
        <v>150</v>
      </c>
    </row>
    <row r="1606" spans="1:8" hidden="1" x14ac:dyDescent="0.3">
      <c r="A1606" s="316" t="s">
        <v>2290</v>
      </c>
      <c r="B1606" s="324">
        <v>718065</v>
      </c>
      <c r="C1606" s="324"/>
      <c r="D1606" s="317">
        <v>55325.04</v>
      </c>
      <c r="E1606" s="320" t="str">
        <f t="shared" si="32"/>
        <v>150</v>
      </c>
    </row>
    <row r="1607" spans="1:8" hidden="1" x14ac:dyDescent="0.3">
      <c r="A1607" s="316" t="s">
        <v>2290</v>
      </c>
      <c r="B1607" s="324">
        <v>718066</v>
      </c>
      <c r="C1607" s="324"/>
      <c r="D1607" s="317">
        <v>12744</v>
      </c>
      <c r="E1607" s="320" t="str">
        <f t="shared" si="32"/>
        <v>150</v>
      </c>
    </row>
    <row r="1608" spans="1:8" hidden="1" x14ac:dyDescent="0.3">
      <c r="A1608" s="316" t="s">
        <v>2290</v>
      </c>
      <c r="B1608" s="324">
        <v>718070</v>
      </c>
      <c r="C1608" s="324"/>
      <c r="D1608" s="317">
        <v>-365170.49</v>
      </c>
      <c r="E1608" s="320" t="str">
        <f t="shared" si="32"/>
        <v>150</v>
      </c>
    </row>
    <row r="1609" spans="1:8" hidden="1" x14ac:dyDescent="0.3">
      <c r="A1609" s="316" t="s">
        <v>2290</v>
      </c>
      <c r="B1609" s="324">
        <v>718075</v>
      </c>
      <c r="C1609" s="324"/>
      <c r="D1609" s="317">
        <v>1921944</v>
      </c>
      <c r="E1609" s="320" t="str">
        <f t="shared" si="32"/>
        <v>150</v>
      </c>
    </row>
    <row r="1610" spans="1:8" hidden="1" x14ac:dyDescent="0.3">
      <c r="A1610" s="316" t="s">
        <v>2290</v>
      </c>
      <c r="B1610" s="324">
        <v>718091</v>
      </c>
      <c r="C1610" s="324"/>
      <c r="D1610" s="317">
        <v>122636.46</v>
      </c>
      <c r="E1610" s="320" t="str">
        <f t="shared" si="32"/>
        <v>150</v>
      </c>
    </row>
    <row r="1611" spans="1:8" hidden="1" x14ac:dyDescent="0.3">
      <c r="A1611" s="316" t="s">
        <v>2469</v>
      </c>
      <c r="B1611" s="324">
        <v>718091</v>
      </c>
      <c r="C1611" s="324"/>
      <c r="D1611" s="317">
        <v>5269602.6399999997</v>
      </c>
      <c r="E1611" s="320" t="str">
        <f t="shared" si="32"/>
        <v>150</v>
      </c>
    </row>
    <row r="1612" spans="1:8" hidden="1" x14ac:dyDescent="0.3">
      <c r="A1612" s="316" t="s">
        <v>1509</v>
      </c>
      <c r="B1612" s="324">
        <v>718040</v>
      </c>
      <c r="C1612" s="324"/>
      <c r="D1612" s="317">
        <v>94.2</v>
      </c>
      <c r="E1612" s="320" t="str">
        <f t="shared" si="32"/>
        <v>200</v>
      </c>
      <c r="F1612" s="303" t="e">
        <f>VLOOKUP(G1612,Lookup!#REF!,2,0)</f>
        <v>#REF!</v>
      </c>
      <c r="G1612" s="318" t="e">
        <f>#REF!*1</f>
        <v>#REF!</v>
      </c>
      <c r="H1612" s="318" t="e">
        <f>LEFT(F1612,4)*1</f>
        <v>#REF!</v>
      </c>
    </row>
    <row r="1613" spans="1:8" hidden="1" x14ac:dyDescent="0.3">
      <c r="A1613" s="316" t="s">
        <v>1510</v>
      </c>
      <c r="B1613" s="324">
        <v>718040</v>
      </c>
      <c r="C1613" s="324"/>
      <c r="D1613" s="317">
        <v>145.4</v>
      </c>
      <c r="E1613" s="320" t="str">
        <f t="shared" si="32"/>
        <v>200</v>
      </c>
    </row>
    <row r="1614" spans="1:8" hidden="1" x14ac:dyDescent="0.3">
      <c r="A1614" s="316" t="s">
        <v>1511</v>
      </c>
      <c r="B1614" s="324">
        <v>718040</v>
      </c>
      <c r="C1614" s="324"/>
      <c r="D1614" s="317">
        <v>43</v>
      </c>
      <c r="E1614" s="320" t="str">
        <f t="shared" si="32"/>
        <v>200</v>
      </c>
    </row>
    <row r="1615" spans="1:8" hidden="1" x14ac:dyDescent="0.3">
      <c r="A1615" s="316" t="s">
        <v>1511</v>
      </c>
      <c r="B1615" s="324">
        <v>718050</v>
      </c>
      <c r="C1615" s="324">
        <v>1020</v>
      </c>
      <c r="D1615" s="317">
        <v>178.7</v>
      </c>
      <c r="E1615" s="320" t="str">
        <f t="shared" si="32"/>
        <v>200</v>
      </c>
    </row>
    <row r="1616" spans="1:8" hidden="1" x14ac:dyDescent="0.3">
      <c r="A1616" s="316" t="s">
        <v>1512</v>
      </c>
      <c r="B1616" s="324">
        <v>718050</v>
      </c>
      <c r="C1616" s="324"/>
      <c r="D1616" s="317">
        <v>76.05</v>
      </c>
      <c r="E1616" s="320" t="str">
        <f t="shared" si="32"/>
        <v>200</v>
      </c>
    </row>
    <row r="1617" spans="1:5" hidden="1" x14ac:dyDescent="0.3">
      <c r="A1617" s="316" t="s">
        <v>1513</v>
      </c>
      <c r="B1617" s="324">
        <v>718040</v>
      </c>
      <c r="C1617" s="324"/>
      <c r="D1617" s="317">
        <v>51.2</v>
      </c>
      <c r="E1617" s="320" t="str">
        <f t="shared" si="32"/>
        <v>200</v>
      </c>
    </row>
    <row r="1618" spans="1:5" hidden="1" x14ac:dyDescent="0.3">
      <c r="A1618" s="316" t="s">
        <v>1514</v>
      </c>
      <c r="B1618" s="324">
        <v>718040</v>
      </c>
      <c r="C1618" s="324"/>
      <c r="D1618" s="317">
        <v>20</v>
      </c>
      <c r="E1618" s="320" t="str">
        <f t="shared" si="32"/>
        <v>200</v>
      </c>
    </row>
    <row r="1619" spans="1:5" hidden="1" x14ac:dyDescent="0.3">
      <c r="A1619" s="316" t="s">
        <v>1514</v>
      </c>
      <c r="B1619" s="324">
        <v>718050</v>
      </c>
      <c r="C1619" s="324">
        <v>1020</v>
      </c>
      <c r="D1619" s="317">
        <v>5776.45</v>
      </c>
      <c r="E1619" s="320" t="str">
        <f t="shared" si="32"/>
        <v>200</v>
      </c>
    </row>
    <row r="1620" spans="1:5" hidden="1" x14ac:dyDescent="0.3">
      <c r="A1620" s="316" t="s">
        <v>1515</v>
      </c>
      <c r="B1620" s="324">
        <v>718040</v>
      </c>
      <c r="C1620" s="324"/>
      <c r="D1620" s="317">
        <v>69.12</v>
      </c>
      <c r="E1620" s="320" t="str">
        <f t="shared" si="32"/>
        <v>200</v>
      </c>
    </row>
    <row r="1621" spans="1:5" hidden="1" x14ac:dyDescent="0.3">
      <c r="A1621" s="316" t="s">
        <v>1515</v>
      </c>
      <c r="B1621" s="324">
        <v>718050</v>
      </c>
      <c r="C1621" s="324">
        <v>1020</v>
      </c>
      <c r="D1621" s="317">
        <v>1036.8699999999999</v>
      </c>
      <c r="E1621" s="320" t="str">
        <f t="shared" si="32"/>
        <v>200</v>
      </c>
    </row>
    <row r="1622" spans="1:5" hidden="1" x14ac:dyDescent="0.3">
      <c r="A1622" s="316" t="s">
        <v>1516</v>
      </c>
      <c r="B1622" s="324">
        <v>718040</v>
      </c>
      <c r="C1622" s="324"/>
      <c r="D1622" s="317">
        <v>51.2</v>
      </c>
      <c r="E1622" s="320" t="str">
        <f t="shared" si="32"/>
        <v>200</v>
      </c>
    </row>
    <row r="1623" spans="1:5" hidden="1" x14ac:dyDescent="0.3">
      <c r="A1623" s="316" t="s">
        <v>1516</v>
      </c>
      <c r="B1623" s="324">
        <v>718050</v>
      </c>
      <c r="C1623" s="324"/>
      <c r="D1623" s="317">
        <v>405</v>
      </c>
      <c r="E1623" s="320" t="str">
        <f t="shared" si="32"/>
        <v>200</v>
      </c>
    </row>
    <row r="1624" spans="1:5" hidden="1" x14ac:dyDescent="0.3">
      <c r="A1624" s="316" t="s">
        <v>1516</v>
      </c>
      <c r="B1624" s="324">
        <v>718050</v>
      </c>
      <c r="C1624" s="324">
        <v>1020</v>
      </c>
      <c r="D1624" s="317">
        <v>5450.83</v>
      </c>
      <c r="E1624" s="320" t="str">
        <f t="shared" si="32"/>
        <v>200</v>
      </c>
    </row>
    <row r="1625" spans="1:5" hidden="1" x14ac:dyDescent="0.3">
      <c r="A1625" s="316" t="s">
        <v>1516</v>
      </c>
      <c r="B1625" s="324">
        <v>718050</v>
      </c>
      <c r="C1625" s="324">
        <v>1025</v>
      </c>
      <c r="D1625" s="317">
        <v>58.5</v>
      </c>
      <c r="E1625" s="320" t="str">
        <f t="shared" si="32"/>
        <v>200</v>
      </c>
    </row>
    <row r="1626" spans="1:5" hidden="1" x14ac:dyDescent="0.3">
      <c r="A1626" s="316" t="s">
        <v>1517</v>
      </c>
      <c r="B1626" s="324">
        <v>718040</v>
      </c>
      <c r="C1626" s="324"/>
      <c r="D1626" s="317">
        <v>141.19999999999999</v>
      </c>
      <c r="E1626" s="320" t="str">
        <f t="shared" si="32"/>
        <v>200</v>
      </c>
    </row>
    <row r="1627" spans="1:5" hidden="1" x14ac:dyDescent="0.3">
      <c r="A1627" s="316" t="s">
        <v>1517</v>
      </c>
      <c r="B1627" s="324">
        <v>718050</v>
      </c>
      <c r="C1627" s="324"/>
      <c r="D1627" s="317">
        <v>83.44</v>
      </c>
      <c r="E1627" s="320" t="str">
        <f t="shared" si="32"/>
        <v>200</v>
      </c>
    </row>
    <row r="1628" spans="1:5" hidden="1" x14ac:dyDescent="0.3">
      <c r="A1628" s="316" t="s">
        <v>1518</v>
      </c>
      <c r="B1628" s="324">
        <v>718040</v>
      </c>
      <c r="C1628" s="324"/>
      <c r="D1628" s="317">
        <v>51.2</v>
      </c>
      <c r="E1628" s="320" t="str">
        <f t="shared" si="32"/>
        <v>200</v>
      </c>
    </row>
    <row r="1629" spans="1:5" hidden="1" x14ac:dyDescent="0.3">
      <c r="A1629" s="316" t="s">
        <v>1518</v>
      </c>
      <c r="B1629" s="324">
        <v>718050</v>
      </c>
      <c r="C1629" s="324">
        <v>1025</v>
      </c>
      <c r="D1629" s="317">
        <v>26.86</v>
      </c>
      <c r="E1629" s="320" t="str">
        <f t="shared" si="32"/>
        <v>200</v>
      </c>
    </row>
    <row r="1630" spans="1:5" hidden="1" x14ac:dyDescent="0.3">
      <c r="A1630" s="316" t="s">
        <v>1519</v>
      </c>
      <c r="B1630" s="324">
        <v>718050</v>
      </c>
      <c r="C1630" s="324">
        <v>1025</v>
      </c>
      <c r="D1630" s="317">
        <v>118.03</v>
      </c>
      <c r="E1630" s="320" t="str">
        <f t="shared" si="32"/>
        <v>200</v>
      </c>
    </row>
    <row r="1631" spans="1:5" hidden="1" x14ac:dyDescent="0.3">
      <c r="A1631" s="316" t="s">
        <v>1520</v>
      </c>
      <c r="B1631" s="324">
        <v>718040</v>
      </c>
      <c r="C1631" s="324"/>
      <c r="D1631" s="317">
        <v>51.2</v>
      </c>
      <c r="E1631" s="320" t="str">
        <f t="shared" si="32"/>
        <v>200</v>
      </c>
    </row>
    <row r="1632" spans="1:5" hidden="1" x14ac:dyDescent="0.3">
      <c r="A1632" s="316" t="s">
        <v>1520</v>
      </c>
      <c r="B1632" s="324">
        <v>718050</v>
      </c>
      <c r="C1632" s="324"/>
      <c r="D1632" s="317">
        <v>294.38</v>
      </c>
      <c r="E1632" s="320" t="str">
        <f t="shared" si="32"/>
        <v>200</v>
      </c>
    </row>
    <row r="1633" spans="1:5" hidden="1" x14ac:dyDescent="0.3">
      <c r="A1633" s="316" t="s">
        <v>1521</v>
      </c>
      <c r="B1633" s="324">
        <v>718050</v>
      </c>
      <c r="C1633" s="324"/>
      <c r="D1633" s="317">
        <v>45</v>
      </c>
      <c r="E1633" s="320" t="str">
        <f t="shared" si="32"/>
        <v>200</v>
      </c>
    </row>
    <row r="1634" spans="1:5" hidden="1" x14ac:dyDescent="0.3">
      <c r="A1634" s="316" t="s">
        <v>1522</v>
      </c>
      <c r="B1634" s="324">
        <v>718040</v>
      </c>
      <c r="C1634" s="324"/>
      <c r="D1634" s="317">
        <v>67.650000000000006</v>
      </c>
      <c r="E1634" s="320" t="str">
        <f t="shared" si="32"/>
        <v>200</v>
      </c>
    </row>
    <row r="1635" spans="1:5" hidden="1" x14ac:dyDescent="0.3">
      <c r="A1635" s="316" t="s">
        <v>1522</v>
      </c>
      <c r="B1635" s="324">
        <v>718050</v>
      </c>
      <c r="C1635" s="324">
        <v>1020</v>
      </c>
      <c r="D1635" s="317">
        <v>297.95999999999998</v>
      </c>
      <c r="E1635" s="320" t="str">
        <f t="shared" si="32"/>
        <v>200</v>
      </c>
    </row>
    <row r="1636" spans="1:5" hidden="1" x14ac:dyDescent="0.3">
      <c r="A1636" s="316" t="s">
        <v>1523</v>
      </c>
      <c r="B1636" s="324">
        <v>718050</v>
      </c>
      <c r="C1636" s="324">
        <v>1020</v>
      </c>
      <c r="D1636" s="317">
        <v>3153.55</v>
      </c>
      <c r="E1636" s="320" t="str">
        <f t="shared" si="32"/>
        <v>200</v>
      </c>
    </row>
    <row r="1637" spans="1:5" hidden="1" x14ac:dyDescent="0.3">
      <c r="A1637" s="316" t="s">
        <v>1524</v>
      </c>
      <c r="B1637" s="324">
        <v>718040</v>
      </c>
      <c r="C1637" s="324"/>
      <c r="D1637" s="317">
        <v>20</v>
      </c>
      <c r="E1637" s="320" t="str">
        <f t="shared" si="32"/>
        <v>200</v>
      </c>
    </row>
    <row r="1638" spans="1:5" hidden="1" x14ac:dyDescent="0.3">
      <c r="A1638" s="316" t="s">
        <v>1524</v>
      </c>
      <c r="B1638" s="324">
        <v>718050</v>
      </c>
      <c r="C1638" s="324">
        <v>1020</v>
      </c>
      <c r="D1638" s="317">
        <v>476.12</v>
      </c>
      <c r="E1638" s="320" t="str">
        <f t="shared" si="32"/>
        <v>200</v>
      </c>
    </row>
    <row r="1639" spans="1:5" hidden="1" x14ac:dyDescent="0.3">
      <c r="A1639" s="316" t="s">
        <v>1525</v>
      </c>
      <c r="B1639" s="324">
        <v>718040</v>
      </c>
      <c r="C1639" s="324"/>
      <c r="D1639" s="317">
        <v>51.2</v>
      </c>
      <c r="E1639" s="320" t="str">
        <f t="shared" si="32"/>
        <v>200</v>
      </c>
    </row>
    <row r="1640" spans="1:5" hidden="1" x14ac:dyDescent="0.3">
      <c r="A1640" s="316" t="s">
        <v>1525</v>
      </c>
      <c r="B1640" s="324">
        <v>718050</v>
      </c>
      <c r="C1640" s="324">
        <v>1027</v>
      </c>
      <c r="D1640" s="317">
        <v>87.18</v>
      </c>
      <c r="E1640" s="320" t="str">
        <f t="shared" si="32"/>
        <v>200</v>
      </c>
    </row>
    <row r="1641" spans="1:5" hidden="1" x14ac:dyDescent="0.3">
      <c r="A1641" s="316" t="s">
        <v>1526</v>
      </c>
      <c r="B1641" s="324">
        <v>718050</v>
      </c>
      <c r="C1641" s="324">
        <v>1012</v>
      </c>
      <c r="D1641" s="317">
        <v>156.19</v>
      </c>
      <c r="E1641" s="320" t="str">
        <f t="shared" si="32"/>
        <v>200</v>
      </c>
    </row>
    <row r="1642" spans="1:5" hidden="1" x14ac:dyDescent="0.3">
      <c r="A1642" s="316" t="s">
        <v>1527</v>
      </c>
      <c r="B1642" s="324">
        <v>718040</v>
      </c>
      <c r="C1642" s="324"/>
      <c r="D1642" s="317">
        <v>51.2</v>
      </c>
      <c r="E1642" s="320" t="str">
        <f t="shared" si="32"/>
        <v>200</v>
      </c>
    </row>
    <row r="1643" spans="1:5" hidden="1" x14ac:dyDescent="0.3">
      <c r="A1643" s="316" t="s">
        <v>1527</v>
      </c>
      <c r="B1643" s="324">
        <v>718050</v>
      </c>
      <c r="C1643" s="324"/>
      <c r="D1643" s="317">
        <v>28.5</v>
      </c>
      <c r="E1643" s="320" t="str">
        <f t="shared" si="32"/>
        <v>200</v>
      </c>
    </row>
    <row r="1644" spans="1:5" hidden="1" x14ac:dyDescent="0.3">
      <c r="A1644" s="316" t="s">
        <v>1527</v>
      </c>
      <c r="B1644" s="324">
        <v>718050</v>
      </c>
      <c r="C1644" s="324">
        <v>1026</v>
      </c>
      <c r="D1644" s="317">
        <v>3907.27</v>
      </c>
      <c r="E1644" s="320" t="str">
        <f t="shared" si="32"/>
        <v>200</v>
      </c>
    </row>
    <row r="1645" spans="1:5" hidden="1" x14ac:dyDescent="0.3">
      <c r="A1645" s="316" t="s">
        <v>1528</v>
      </c>
      <c r="B1645" s="324">
        <v>718010</v>
      </c>
      <c r="C1645" s="324">
        <v>1004</v>
      </c>
      <c r="D1645" s="317">
        <v>686.6</v>
      </c>
      <c r="E1645" s="320" t="str">
        <f t="shared" si="32"/>
        <v>200</v>
      </c>
    </row>
    <row r="1646" spans="1:5" hidden="1" x14ac:dyDescent="0.3">
      <c r="A1646" s="316" t="s">
        <v>1528</v>
      </c>
      <c r="B1646" s="324">
        <v>718050</v>
      </c>
      <c r="C1646" s="324">
        <v>1004</v>
      </c>
      <c r="D1646" s="317">
        <v>99.65</v>
      </c>
      <c r="E1646" s="320" t="str">
        <f t="shared" si="32"/>
        <v>200</v>
      </c>
    </row>
    <row r="1647" spans="1:5" hidden="1" x14ac:dyDescent="0.3">
      <c r="A1647" s="316" t="s">
        <v>1528</v>
      </c>
      <c r="B1647" s="324">
        <v>718050</v>
      </c>
      <c r="C1647" s="324">
        <v>1012</v>
      </c>
      <c r="D1647" s="317">
        <v>4.54</v>
      </c>
      <c r="E1647" s="320" t="str">
        <f t="shared" si="32"/>
        <v>200</v>
      </c>
    </row>
    <row r="1648" spans="1:5" hidden="1" x14ac:dyDescent="0.3">
      <c r="A1648" s="316" t="s">
        <v>1528</v>
      </c>
      <c r="B1648" s="324">
        <v>718050</v>
      </c>
      <c r="C1648" s="324">
        <v>1025</v>
      </c>
      <c r="D1648" s="317">
        <v>448.5</v>
      </c>
      <c r="E1648" s="320" t="str">
        <f t="shared" si="32"/>
        <v>200</v>
      </c>
    </row>
    <row r="1649" spans="1:5" hidden="1" x14ac:dyDescent="0.3">
      <c r="A1649" s="316" t="s">
        <v>1528</v>
      </c>
      <c r="B1649" s="324">
        <v>718050</v>
      </c>
      <c r="C1649" s="324">
        <v>1026</v>
      </c>
      <c r="D1649" s="317">
        <v>98.09</v>
      </c>
      <c r="E1649" s="320" t="str">
        <f t="shared" si="32"/>
        <v>200</v>
      </c>
    </row>
    <row r="1650" spans="1:5" hidden="1" x14ac:dyDescent="0.3">
      <c r="A1650" s="316" t="s">
        <v>1529</v>
      </c>
      <c r="B1650" s="324">
        <v>718040</v>
      </c>
      <c r="C1650" s="324"/>
      <c r="D1650" s="317">
        <v>74.2</v>
      </c>
      <c r="E1650" s="320" t="str">
        <f t="shared" si="32"/>
        <v>200</v>
      </c>
    </row>
    <row r="1651" spans="1:5" hidden="1" x14ac:dyDescent="0.3">
      <c r="A1651" s="316" t="s">
        <v>1529</v>
      </c>
      <c r="B1651" s="324">
        <v>718050</v>
      </c>
      <c r="C1651" s="324">
        <v>1011</v>
      </c>
      <c r="D1651" s="317">
        <v>4428</v>
      </c>
      <c r="E1651" s="320" t="str">
        <f t="shared" si="32"/>
        <v>200</v>
      </c>
    </row>
    <row r="1652" spans="1:5" hidden="1" x14ac:dyDescent="0.3">
      <c r="A1652" s="316" t="s">
        <v>1529</v>
      </c>
      <c r="B1652" s="324">
        <v>718050</v>
      </c>
      <c r="C1652" s="324">
        <v>1020</v>
      </c>
      <c r="D1652" s="317">
        <v>45</v>
      </c>
      <c r="E1652" s="320" t="str">
        <f t="shared" si="32"/>
        <v>200</v>
      </c>
    </row>
    <row r="1653" spans="1:5" hidden="1" x14ac:dyDescent="0.3">
      <c r="A1653" s="316" t="s">
        <v>1529</v>
      </c>
      <c r="B1653" s="324">
        <v>718050</v>
      </c>
      <c r="C1653" s="324">
        <v>1026</v>
      </c>
      <c r="D1653" s="317">
        <v>295.02</v>
      </c>
      <c r="E1653" s="320" t="str">
        <f t="shared" si="32"/>
        <v>200</v>
      </c>
    </row>
    <row r="1654" spans="1:5" hidden="1" x14ac:dyDescent="0.3">
      <c r="A1654" s="316" t="s">
        <v>1529</v>
      </c>
      <c r="B1654" s="324">
        <v>718050</v>
      </c>
      <c r="C1654" s="324">
        <v>1027</v>
      </c>
      <c r="D1654" s="317">
        <v>97.53</v>
      </c>
      <c r="E1654" s="320" t="str">
        <f t="shared" si="32"/>
        <v>200</v>
      </c>
    </row>
    <row r="1655" spans="1:5" hidden="1" x14ac:dyDescent="0.3">
      <c r="A1655" s="316" t="s">
        <v>2363</v>
      </c>
      <c r="B1655" s="324">
        <v>718077</v>
      </c>
      <c r="C1655" s="324">
        <v>1000</v>
      </c>
      <c r="D1655" s="317">
        <v>15.75</v>
      </c>
      <c r="E1655" s="320" t="str">
        <f t="shared" si="32"/>
        <v>200</v>
      </c>
    </row>
    <row r="1656" spans="1:5" hidden="1" x14ac:dyDescent="0.3">
      <c r="A1656" s="316" t="s">
        <v>1530</v>
      </c>
      <c r="B1656" s="324">
        <v>718050</v>
      </c>
      <c r="C1656" s="324">
        <v>1011</v>
      </c>
      <c r="D1656" s="317">
        <v>429.54</v>
      </c>
      <c r="E1656" s="320" t="str">
        <f t="shared" si="32"/>
        <v>200</v>
      </c>
    </row>
    <row r="1657" spans="1:5" hidden="1" x14ac:dyDescent="0.3">
      <c r="A1657" s="316" t="s">
        <v>1531</v>
      </c>
      <c r="B1657" s="324">
        <v>718050</v>
      </c>
      <c r="C1657" s="324">
        <v>1015</v>
      </c>
      <c r="D1657" s="317">
        <v>1286.5</v>
      </c>
      <c r="E1657" s="320" t="str">
        <f t="shared" si="32"/>
        <v>200</v>
      </c>
    </row>
    <row r="1658" spans="1:5" hidden="1" x14ac:dyDescent="0.3">
      <c r="A1658" s="316" t="s">
        <v>1531</v>
      </c>
      <c r="B1658" s="324">
        <v>718050</v>
      </c>
      <c r="C1658" s="324">
        <v>1025</v>
      </c>
      <c r="D1658" s="317">
        <v>277.5</v>
      </c>
      <c r="E1658" s="320" t="str">
        <f t="shared" si="32"/>
        <v>200</v>
      </c>
    </row>
    <row r="1659" spans="1:5" hidden="1" x14ac:dyDescent="0.3">
      <c r="A1659" s="316" t="s">
        <v>1531</v>
      </c>
      <c r="B1659" s="324">
        <v>718050</v>
      </c>
      <c r="C1659" s="324">
        <v>1026</v>
      </c>
      <c r="D1659" s="317">
        <v>106</v>
      </c>
      <c r="E1659" s="320" t="str">
        <f t="shared" si="32"/>
        <v>200</v>
      </c>
    </row>
    <row r="1660" spans="1:5" hidden="1" x14ac:dyDescent="0.3">
      <c r="A1660" s="316" t="s">
        <v>1532</v>
      </c>
      <c r="B1660" s="324">
        <v>718040</v>
      </c>
      <c r="C1660" s="324"/>
      <c r="D1660" s="317">
        <v>20</v>
      </c>
      <c r="E1660" s="320" t="str">
        <f t="shared" si="32"/>
        <v>200</v>
      </c>
    </row>
    <row r="1661" spans="1:5" hidden="1" x14ac:dyDescent="0.3">
      <c r="A1661" s="316" t="s">
        <v>1532</v>
      </c>
      <c r="B1661" s="324">
        <v>718050</v>
      </c>
      <c r="C1661" s="324">
        <v>1020</v>
      </c>
      <c r="D1661" s="317">
        <v>5450.83</v>
      </c>
      <c r="E1661" s="320" t="str">
        <f t="shared" si="32"/>
        <v>200</v>
      </c>
    </row>
    <row r="1662" spans="1:5" hidden="1" x14ac:dyDescent="0.3">
      <c r="A1662" s="316" t="s">
        <v>1533</v>
      </c>
      <c r="B1662" s="324">
        <v>718040</v>
      </c>
      <c r="C1662" s="324"/>
      <c r="D1662" s="317">
        <v>114.2</v>
      </c>
      <c r="E1662" s="320" t="str">
        <f t="shared" si="32"/>
        <v>200</v>
      </c>
    </row>
    <row r="1663" spans="1:5" hidden="1" x14ac:dyDescent="0.3">
      <c r="A1663" s="316" t="s">
        <v>1533</v>
      </c>
      <c r="B1663" s="324">
        <v>718050</v>
      </c>
      <c r="C1663" s="324">
        <v>1011</v>
      </c>
      <c r="D1663" s="317">
        <v>6394.5</v>
      </c>
      <c r="E1663" s="320" t="str">
        <f t="shared" si="32"/>
        <v>200</v>
      </c>
    </row>
    <row r="1664" spans="1:5" hidden="1" x14ac:dyDescent="0.3">
      <c r="A1664" s="316" t="s">
        <v>1533</v>
      </c>
      <c r="B1664" s="324">
        <v>718050</v>
      </c>
      <c r="C1664" s="324">
        <v>1020</v>
      </c>
      <c r="D1664" s="317">
        <v>627.32000000000005</v>
      </c>
      <c r="E1664" s="320" t="str">
        <f t="shared" si="32"/>
        <v>200</v>
      </c>
    </row>
    <row r="1665" spans="1:5" hidden="1" x14ac:dyDescent="0.3">
      <c r="A1665" s="316" t="s">
        <v>1533</v>
      </c>
      <c r="B1665" s="324">
        <v>718050</v>
      </c>
      <c r="C1665" s="324">
        <v>1025</v>
      </c>
      <c r="D1665" s="317">
        <v>408</v>
      </c>
      <c r="E1665" s="320" t="str">
        <f t="shared" si="32"/>
        <v>200</v>
      </c>
    </row>
    <row r="1666" spans="1:5" hidden="1" x14ac:dyDescent="0.3">
      <c r="A1666" s="316" t="s">
        <v>1533</v>
      </c>
      <c r="B1666" s="324">
        <v>718050</v>
      </c>
      <c r="C1666" s="324">
        <v>1026</v>
      </c>
      <c r="D1666" s="317">
        <v>1385.17</v>
      </c>
      <c r="E1666" s="320" t="str">
        <f t="shared" ref="E1666:E1729" si="33">RIGHT(A1666,3)</f>
        <v>200</v>
      </c>
    </row>
    <row r="1667" spans="1:5" hidden="1" x14ac:dyDescent="0.3">
      <c r="A1667" s="316" t="s">
        <v>1533</v>
      </c>
      <c r="B1667" s="324">
        <v>718050</v>
      </c>
      <c r="C1667" s="324">
        <v>1027</v>
      </c>
      <c r="D1667" s="317">
        <v>923.98</v>
      </c>
      <c r="E1667" s="320" t="str">
        <f t="shared" si="33"/>
        <v>200</v>
      </c>
    </row>
    <row r="1668" spans="1:5" hidden="1" x14ac:dyDescent="0.3">
      <c r="A1668" s="316" t="s">
        <v>1534</v>
      </c>
      <c r="B1668" s="324">
        <v>718040</v>
      </c>
      <c r="C1668" s="324"/>
      <c r="D1668" s="317">
        <v>145.4</v>
      </c>
      <c r="E1668" s="320" t="str">
        <f t="shared" si="33"/>
        <v>200</v>
      </c>
    </row>
    <row r="1669" spans="1:5" hidden="1" x14ac:dyDescent="0.3">
      <c r="A1669" s="316" t="s">
        <v>1534</v>
      </c>
      <c r="B1669" s="324">
        <v>718050</v>
      </c>
      <c r="C1669" s="324">
        <v>1027</v>
      </c>
      <c r="D1669" s="317">
        <v>191.4</v>
      </c>
      <c r="E1669" s="320" t="str">
        <f t="shared" si="33"/>
        <v>200</v>
      </c>
    </row>
    <row r="1670" spans="1:5" hidden="1" x14ac:dyDescent="0.3">
      <c r="A1670" s="316" t="s">
        <v>1535</v>
      </c>
      <c r="B1670" s="324">
        <v>718050</v>
      </c>
      <c r="C1670" s="324">
        <v>1011</v>
      </c>
      <c r="D1670" s="317">
        <v>2498.94</v>
      </c>
      <c r="E1670" s="320" t="str">
        <f t="shared" si="33"/>
        <v>200</v>
      </c>
    </row>
    <row r="1671" spans="1:5" hidden="1" x14ac:dyDescent="0.3">
      <c r="A1671" s="316" t="s">
        <v>1535</v>
      </c>
      <c r="B1671" s="324">
        <v>718050</v>
      </c>
      <c r="C1671" s="324">
        <v>1020</v>
      </c>
      <c r="D1671" s="317">
        <v>1522.44</v>
      </c>
      <c r="E1671" s="320" t="str">
        <f t="shared" si="33"/>
        <v>200</v>
      </c>
    </row>
    <row r="1672" spans="1:5" hidden="1" x14ac:dyDescent="0.3">
      <c r="A1672" s="316" t="s">
        <v>1536</v>
      </c>
      <c r="B1672" s="324">
        <v>718070</v>
      </c>
      <c r="C1672" s="324"/>
      <c r="D1672" s="317">
        <v>1321.5</v>
      </c>
      <c r="E1672" s="320" t="str">
        <f t="shared" si="33"/>
        <v>200</v>
      </c>
    </row>
    <row r="1673" spans="1:5" hidden="1" x14ac:dyDescent="0.3">
      <c r="A1673" s="316" t="s">
        <v>1537</v>
      </c>
      <c r="B1673" s="324">
        <v>718040</v>
      </c>
      <c r="C1673" s="324"/>
      <c r="D1673" s="317">
        <v>51.2</v>
      </c>
      <c r="E1673" s="320" t="str">
        <f t="shared" si="33"/>
        <v>200</v>
      </c>
    </row>
    <row r="1674" spans="1:5" hidden="1" x14ac:dyDescent="0.3">
      <c r="A1674" s="316" t="s">
        <v>1538</v>
      </c>
      <c r="B1674" s="324">
        <v>718010</v>
      </c>
      <c r="C1674" s="324">
        <v>1004</v>
      </c>
      <c r="D1674" s="317">
        <v>779.5</v>
      </c>
      <c r="E1674" s="320" t="str">
        <f t="shared" si="33"/>
        <v>200</v>
      </c>
    </row>
    <row r="1675" spans="1:5" hidden="1" x14ac:dyDescent="0.3">
      <c r="A1675" s="316" t="s">
        <v>1538</v>
      </c>
      <c r="B1675" s="324">
        <v>718040</v>
      </c>
      <c r="C1675" s="324"/>
      <c r="D1675" s="317">
        <v>168.4</v>
      </c>
      <c r="E1675" s="320" t="str">
        <f t="shared" si="33"/>
        <v>200</v>
      </c>
    </row>
    <row r="1676" spans="1:5" hidden="1" x14ac:dyDescent="0.3">
      <c r="A1676" s="316" t="s">
        <v>1538</v>
      </c>
      <c r="B1676" s="324">
        <v>718050</v>
      </c>
      <c r="C1676" s="324"/>
      <c r="D1676" s="317">
        <v>2850.42</v>
      </c>
      <c r="E1676" s="320" t="str">
        <f t="shared" si="33"/>
        <v>200</v>
      </c>
    </row>
    <row r="1677" spans="1:5" hidden="1" x14ac:dyDescent="0.3">
      <c r="A1677" s="316" t="s">
        <v>1538</v>
      </c>
      <c r="B1677" s="324">
        <v>718050</v>
      </c>
      <c r="C1677" s="324">
        <v>1015</v>
      </c>
      <c r="D1677" s="317">
        <v>4672.5</v>
      </c>
      <c r="E1677" s="320" t="str">
        <f t="shared" si="33"/>
        <v>200</v>
      </c>
    </row>
    <row r="1678" spans="1:5" hidden="1" x14ac:dyDescent="0.3">
      <c r="A1678" s="316" t="s">
        <v>1538</v>
      </c>
      <c r="B1678" s="324">
        <v>718050</v>
      </c>
      <c r="C1678" s="324">
        <v>1020</v>
      </c>
      <c r="D1678" s="317">
        <v>2610.96</v>
      </c>
      <c r="E1678" s="320" t="str">
        <f t="shared" si="33"/>
        <v>200</v>
      </c>
    </row>
    <row r="1679" spans="1:5" hidden="1" x14ac:dyDescent="0.3">
      <c r="A1679" s="316" t="s">
        <v>1538</v>
      </c>
      <c r="B1679" s="324">
        <v>718050</v>
      </c>
      <c r="C1679" s="324">
        <v>1025</v>
      </c>
      <c r="D1679" s="317">
        <v>594</v>
      </c>
      <c r="E1679" s="320" t="str">
        <f t="shared" si="33"/>
        <v>200</v>
      </c>
    </row>
    <row r="1680" spans="1:5" hidden="1" x14ac:dyDescent="0.3">
      <c r="A1680" s="316" t="s">
        <v>1538</v>
      </c>
      <c r="B1680" s="324">
        <v>718050</v>
      </c>
      <c r="C1680" s="324">
        <v>1026</v>
      </c>
      <c r="D1680" s="317">
        <v>11272.81</v>
      </c>
      <c r="E1680" s="320" t="str">
        <f t="shared" si="33"/>
        <v>200</v>
      </c>
    </row>
    <row r="1681" spans="1:5" hidden="1" x14ac:dyDescent="0.3">
      <c r="A1681" s="316" t="s">
        <v>1538</v>
      </c>
      <c r="B1681" s="324">
        <v>718050</v>
      </c>
      <c r="C1681" s="324">
        <v>1027</v>
      </c>
      <c r="D1681" s="317">
        <v>14326.69</v>
      </c>
      <c r="E1681" s="320" t="str">
        <f t="shared" si="33"/>
        <v>200</v>
      </c>
    </row>
    <row r="1682" spans="1:5" hidden="1" x14ac:dyDescent="0.3">
      <c r="A1682" s="316" t="s">
        <v>1538</v>
      </c>
      <c r="B1682" s="324">
        <v>718070</v>
      </c>
      <c r="C1682" s="324"/>
      <c r="D1682" s="317">
        <v>22258.75</v>
      </c>
      <c r="E1682" s="320" t="str">
        <f t="shared" si="33"/>
        <v>200</v>
      </c>
    </row>
    <row r="1683" spans="1:5" hidden="1" x14ac:dyDescent="0.3">
      <c r="A1683" s="316" t="s">
        <v>1539</v>
      </c>
      <c r="B1683" s="324">
        <v>718050</v>
      </c>
      <c r="C1683" s="324">
        <v>1004</v>
      </c>
      <c r="D1683" s="317">
        <v>294.5</v>
      </c>
      <c r="E1683" s="320" t="str">
        <f t="shared" si="33"/>
        <v>200</v>
      </c>
    </row>
    <row r="1684" spans="1:5" hidden="1" x14ac:dyDescent="0.3">
      <c r="A1684" s="316" t="s">
        <v>1539</v>
      </c>
      <c r="B1684" s="324">
        <v>718050</v>
      </c>
      <c r="C1684" s="324">
        <v>1020</v>
      </c>
      <c r="D1684" s="317">
        <v>2753.98</v>
      </c>
      <c r="E1684" s="320" t="str">
        <f t="shared" si="33"/>
        <v>200</v>
      </c>
    </row>
    <row r="1685" spans="1:5" hidden="1" x14ac:dyDescent="0.3">
      <c r="A1685" s="316" t="s">
        <v>1539</v>
      </c>
      <c r="B1685" s="324">
        <v>718050</v>
      </c>
      <c r="C1685" s="324">
        <v>1025</v>
      </c>
      <c r="D1685" s="317">
        <v>81</v>
      </c>
      <c r="E1685" s="320" t="str">
        <f t="shared" si="33"/>
        <v>200</v>
      </c>
    </row>
    <row r="1686" spans="1:5" hidden="1" x14ac:dyDescent="0.3">
      <c r="A1686" s="316" t="s">
        <v>1539</v>
      </c>
      <c r="B1686" s="324">
        <v>718050</v>
      </c>
      <c r="C1686" s="324">
        <v>1026</v>
      </c>
      <c r="D1686" s="317">
        <v>2323.3200000000002</v>
      </c>
      <c r="E1686" s="320" t="str">
        <f t="shared" si="33"/>
        <v>200</v>
      </c>
    </row>
    <row r="1687" spans="1:5" hidden="1" x14ac:dyDescent="0.3">
      <c r="A1687" s="316" t="s">
        <v>1539</v>
      </c>
      <c r="B1687" s="324">
        <v>718050</v>
      </c>
      <c r="C1687" s="324">
        <v>1027</v>
      </c>
      <c r="D1687" s="317">
        <v>715.56</v>
      </c>
      <c r="E1687" s="320" t="str">
        <f t="shared" si="33"/>
        <v>200</v>
      </c>
    </row>
    <row r="1688" spans="1:5" hidden="1" x14ac:dyDescent="0.3">
      <c r="A1688" s="316" t="s">
        <v>1540</v>
      </c>
      <c r="B1688" s="324">
        <v>718050</v>
      </c>
      <c r="C1688" s="324"/>
      <c r="D1688" s="317">
        <v>1150.81</v>
      </c>
      <c r="E1688" s="320" t="str">
        <f t="shared" si="33"/>
        <v>200</v>
      </c>
    </row>
    <row r="1689" spans="1:5" hidden="1" x14ac:dyDescent="0.3">
      <c r="A1689" s="316" t="s">
        <v>1540</v>
      </c>
      <c r="B1689" s="324">
        <v>718050</v>
      </c>
      <c r="C1689" s="324">
        <v>1015</v>
      </c>
      <c r="D1689" s="317">
        <v>1367</v>
      </c>
      <c r="E1689" s="320" t="str">
        <f t="shared" si="33"/>
        <v>200</v>
      </c>
    </row>
    <row r="1690" spans="1:5" hidden="1" x14ac:dyDescent="0.3">
      <c r="A1690" s="316" t="s">
        <v>1540</v>
      </c>
      <c r="B1690" s="324">
        <v>718050</v>
      </c>
      <c r="C1690" s="324">
        <v>1026</v>
      </c>
      <c r="D1690" s="317">
        <v>173.03</v>
      </c>
      <c r="E1690" s="320" t="str">
        <f t="shared" si="33"/>
        <v>200</v>
      </c>
    </row>
    <row r="1691" spans="1:5" hidden="1" x14ac:dyDescent="0.3">
      <c r="A1691" s="316" t="s">
        <v>1540</v>
      </c>
      <c r="B1691" s="324">
        <v>718050</v>
      </c>
      <c r="C1691" s="324">
        <v>1027</v>
      </c>
      <c r="D1691" s="317">
        <v>1268.03</v>
      </c>
      <c r="E1691" s="320" t="str">
        <f t="shared" si="33"/>
        <v>200</v>
      </c>
    </row>
    <row r="1692" spans="1:5" hidden="1" x14ac:dyDescent="0.3">
      <c r="A1692" s="316" t="s">
        <v>1541</v>
      </c>
      <c r="B1692" s="324">
        <v>718040</v>
      </c>
      <c r="C1692" s="324"/>
      <c r="D1692" s="317">
        <v>63</v>
      </c>
      <c r="E1692" s="320" t="str">
        <f t="shared" si="33"/>
        <v>200</v>
      </c>
    </row>
    <row r="1693" spans="1:5" hidden="1" x14ac:dyDescent="0.3">
      <c r="A1693" s="316" t="s">
        <v>1541</v>
      </c>
      <c r="B1693" s="324">
        <v>718050</v>
      </c>
      <c r="C1693" s="324"/>
      <c r="D1693" s="317">
        <v>2392.42</v>
      </c>
      <c r="E1693" s="320" t="str">
        <f t="shared" si="33"/>
        <v>200</v>
      </c>
    </row>
    <row r="1694" spans="1:5" hidden="1" x14ac:dyDescent="0.3">
      <c r="A1694" s="316" t="s">
        <v>1541</v>
      </c>
      <c r="B1694" s="324">
        <v>718050</v>
      </c>
      <c r="C1694" s="324">
        <v>1015</v>
      </c>
      <c r="D1694" s="317">
        <v>2421</v>
      </c>
      <c r="E1694" s="320" t="str">
        <f t="shared" si="33"/>
        <v>200</v>
      </c>
    </row>
    <row r="1695" spans="1:5" hidden="1" x14ac:dyDescent="0.3">
      <c r="A1695" s="316" t="s">
        <v>1541</v>
      </c>
      <c r="B1695" s="324">
        <v>718050</v>
      </c>
      <c r="C1695" s="324">
        <v>1020</v>
      </c>
      <c r="D1695" s="317">
        <v>-30.26</v>
      </c>
      <c r="E1695" s="320" t="str">
        <f t="shared" si="33"/>
        <v>200</v>
      </c>
    </row>
    <row r="1696" spans="1:5" hidden="1" x14ac:dyDescent="0.3">
      <c r="A1696" s="316" t="s">
        <v>1541</v>
      </c>
      <c r="B1696" s="324">
        <v>718050</v>
      </c>
      <c r="C1696" s="324">
        <v>1026</v>
      </c>
      <c r="D1696" s="317">
        <v>733.56</v>
      </c>
      <c r="E1696" s="320" t="str">
        <f t="shared" si="33"/>
        <v>200</v>
      </c>
    </row>
    <row r="1697" spans="1:5" hidden="1" x14ac:dyDescent="0.3">
      <c r="A1697" s="316" t="s">
        <v>1541</v>
      </c>
      <c r="B1697" s="324">
        <v>718050</v>
      </c>
      <c r="C1697" s="324">
        <v>1027</v>
      </c>
      <c r="D1697" s="317">
        <v>797.61</v>
      </c>
      <c r="E1697" s="320" t="str">
        <f t="shared" si="33"/>
        <v>200</v>
      </c>
    </row>
    <row r="1698" spans="1:5" hidden="1" x14ac:dyDescent="0.3">
      <c r="A1698" s="316" t="s">
        <v>1542</v>
      </c>
      <c r="B1698" s="324">
        <v>718050</v>
      </c>
      <c r="C1698" s="324">
        <v>1015</v>
      </c>
      <c r="D1698" s="317">
        <v>0</v>
      </c>
      <c r="E1698" s="320" t="str">
        <f t="shared" si="33"/>
        <v>200</v>
      </c>
    </row>
    <row r="1699" spans="1:5" hidden="1" x14ac:dyDescent="0.3">
      <c r="A1699" s="316" t="s">
        <v>1543</v>
      </c>
      <c r="B1699" s="324">
        <v>718010</v>
      </c>
      <c r="C1699" s="324">
        <v>1004</v>
      </c>
      <c r="D1699" s="317">
        <v>425.3</v>
      </c>
      <c r="E1699" s="320" t="str">
        <f t="shared" si="33"/>
        <v>200</v>
      </c>
    </row>
    <row r="1700" spans="1:5" hidden="1" x14ac:dyDescent="0.3">
      <c r="A1700" s="316" t="s">
        <v>1543</v>
      </c>
      <c r="B1700" s="324">
        <v>718050</v>
      </c>
      <c r="C1700" s="324"/>
      <c r="D1700" s="317">
        <v>298.14999999999998</v>
      </c>
      <c r="E1700" s="320" t="str">
        <f t="shared" si="33"/>
        <v>200</v>
      </c>
    </row>
    <row r="1701" spans="1:5" hidden="1" x14ac:dyDescent="0.3">
      <c r="A1701" s="316" t="s">
        <v>1543</v>
      </c>
      <c r="B1701" s="324">
        <v>718050</v>
      </c>
      <c r="C1701" s="324">
        <v>1004</v>
      </c>
      <c r="D1701" s="317">
        <v>183.43</v>
      </c>
      <c r="E1701" s="320" t="str">
        <f t="shared" si="33"/>
        <v>200</v>
      </c>
    </row>
    <row r="1702" spans="1:5" hidden="1" x14ac:dyDescent="0.3">
      <c r="A1702" s="316" t="s">
        <v>1543</v>
      </c>
      <c r="B1702" s="324">
        <v>718050</v>
      </c>
      <c r="C1702" s="324">
        <v>1015</v>
      </c>
      <c r="D1702" s="317">
        <v>2406.5</v>
      </c>
      <c r="E1702" s="320" t="str">
        <f t="shared" si="33"/>
        <v>200</v>
      </c>
    </row>
    <row r="1703" spans="1:5" hidden="1" x14ac:dyDescent="0.3">
      <c r="A1703" s="316" t="s">
        <v>1543</v>
      </c>
      <c r="B1703" s="324">
        <v>718050</v>
      </c>
      <c r="C1703" s="324">
        <v>1020</v>
      </c>
      <c r="D1703" s="317">
        <v>2289.73</v>
      </c>
      <c r="E1703" s="320" t="str">
        <f t="shared" si="33"/>
        <v>200</v>
      </c>
    </row>
    <row r="1704" spans="1:5" hidden="1" x14ac:dyDescent="0.3">
      <c r="A1704" s="316" t="s">
        <v>1543</v>
      </c>
      <c r="B1704" s="324">
        <v>718050</v>
      </c>
      <c r="C1704" s="324">
        <v>1025</v>
      </c>
      <c r="D1704" s="317">
        <v>94</v>
      </c>
      <c r="E1704" s="320" t="str">
        <f t="shared" si="33"/>
        <v>200</v>
      </c>
    </row>
    <row r="1705" spans="1:5" hidden="1" x14ac:dyDescent="0.3">
      <c r="A1705" s="316" t="s">
        <v>1543</v>
      </c>
      <c r="B1705" s="324">
        <v>718050</v>
      </c>
      <c r="C1705" s="324">
        <v>1026</v>
      </c>
      <c r="D1705" s="317">
        <v>4325.01</v>
      </c>
      <c r="E1705" s="320" t="str">
        <f t="shared" si="33"/>
        <v>200</v>
      </c>
    </row>
    <row r="1706" spans="1:5" hidden="1" x14ac:dyDescent="0.3">
      <c r="A1706" s="316" t="s">
        <v>1543</v>
      </c>
      <c r="B1706" s="324">
        <v>718050</v>
      </c>
      <c r="C1706" s="324">
        <v>1027</v>
      </c>
      <c r="D1706" s="317">
        <v>1234.67</v>
      </c>
      <c r="E1706" s="320" t="str">
        <f t="shared" si="33"/>
        <v>200</v>
      </c>
    </row>
    <row r="1707" spans="1:5" hidden="1" x14ac:dyDescent="0.3">
      <c r="A1707" s="316" t="s">
        <v>1543</v>
      </c>
      <c r="B1707" s="324">
        <v>718070</v>
      </c>
      <c r="C1707" s="324"/>
      <c r="D1707" s="317">
        <v>11843.71</v>
      </c>
      <c r="E1707" s="320" t="str">
        <f t="shared" si="33"/>
        <v>200</v>
      </c>
    </row>
    <row r="1708" spans="1:5" hidden="1" x14ac:dyDescent="0.3">
      <c r="A1708" s="316" t="s">
        <v>1544</v>
      </c>
      <c r="B1708" s="324">
        <v>718050</v>
      </c>
      <c r="C1708" s="324">
        <v>1026</v>
      </c>
      <c r="D1708" s="317">
        <v>4073.39</v>
      </c>
      <c r="E1708" s="320" t="str">
        <f t="shared" si="33"/>
        <v>200</v>
      </c>
    </row>
    <row r="1709" spans="1:5" hidden="1" x14ac:dyDescent="0.3">
      <c r="A1709" s="316" t="s">
        <v>1544</v>
      </c>
      <c r="B1709" s="324">
        <v>718050</v>
      </c>
      <c r="C1709" s="324">
        <v>1027</v>
      </c>
      <c r="D1709" s="317">
        <v>873.25</v>
      </c>
      <c r="E1709" s="320" t="str">
        <f t="shared" si="33"/>
        <v>200</v>
      </c>
    </row>
    <row r="1710" spans="1:5" hidden="1" x14ac:dyDescent="0.3">
      <c r="A1710" s="316" t="s">
        <v>1545</v>
      </c>
      <c r="B1710" s="324">
        <v>718050</v>
      </c>
      <c r="C1710" s="324">
        <v>1020</v>
      </c>
      <c r="D1710" s="317">
        <v>6790.21</v>
      </c>
      <c r="E1710" s="320" t="str">
        <f t="shared" si="33"/>
        <v>200</v>
      </c>
    </row>
    <row r="1711" spans="1:5" hidden="1" x14ac:dyDescent="0.3">
      <c r="A1711" s="316" t="s">
        <v>1546</v>
      </c>
      <c r="B1711" s="324">
        <v>718040</v>
      </c>
      <c r="C1711" s="324"/>
      <c r="D1711" s="317">
        <v>0</v>
      </c>
      <c r="E1711" s="320" t="str">
        <f t="shared" si="33"/>
        <v>200</v>
      </c>
    </row>
    <row r="1712" spans="1:5" hidden="1" x14ac:dyDescent="0.3">
      <c r="A1712" s="316" t="s">
        <v>1546</v>
      </c>
      <c r="B1712" s="324">
        <v>718050</v>
      </c>
      <c r="C1712" s="324">
        <v>1020</v>
      </c>
      <c r="D1712" s="317">
        <v>0</v>
      </c>
      <c r="E1712" s="320" t="str">
        <f t="shared" si="33"/>
        <v>200</v>
      </c>
    </row>
    <row r="1713" spans="1:5" hidden="1" x14ac:dyDescent="0.3">
      <c r="A1713" s="316" t="s">
        <v>1547</v>
      </c>
      <c r="B1713" s="324">
        <v>718050</v>
      </c>
      <c r="C1713" s="324">
        <v>1020</v>
      </c>
      <c r="D1713" s="317">
        <v>376.39</v>
      </c>
      <c r="E1713" s="320" t="str">
        <f t="shared" si="33"/>
        <v>200</v>
      </c>
    </row>
    <row r="1714" spans="1:5" hidden="1" x14ac:dyDescent="0.3">
      <c r="A1714" s="316" t="s">
        <v>1547</v>
      </c>
      <c r="B1714" s="324">
        <v>718050</v>
      </c>
      <c r="C1714" s="324">
        <v>1026</v>
      </c>
      <c r="D1714" s="317">
        <v>79</v>
      </c>
      <c r="E1714" s="320" t="str">
        <f t="shared" si="33"/>
        <v>200</v>
      </c>
    </row>
    <row r="1715" spans="1:5" hidden="1" x14ac:dyDescent="0.3">
      <c r="A1715" s="316" t="s">
        <v>1547</v>
      </c>
      <c r="B1715" s="324">
        <v>718050</v>
      </c>
      <c r="C1715" s="324">
        <v>1027</v>
      </c>
      <c r="D1715" s="317">
        <v>498.61</v>
      </c>
      <c r="E1715" s="320" t="str">
        <f t="shared" si="33"/>
        <v>200</v>
      </c>
    </row>
    <row r="1716" spans="1:5" hidden="1" x14ac:dyDescent="0.3">
      <c r="A1716" s="316" t="s">
        <v>1547</v>
      </c>
      <c r="B1716" s="324">
        <v>718070</v>
      </c>
      <c r="C1716" s="324"/>
      <c r="D1716" s="317">
        <v>251.37</v>
      </c>
      <c r="E1716" s="320" t="str">
        <f t="shared" si="33"/>
        <v>200</v>
      </c>
    </row>
    <row r="1717" spans="1:5" hidden="1" x14ac:dyDescent="0.3">
      <c r="A1717" s="316" t="s">
        <v>1548</v>
      </c>
      <c r="B1717" s="324">
        <v>718050</v>
      </c>
      <c r="C1717" s="324"/>
      <c r="D1717" s="317">
        <v>1666.07</v>
      </c>
      <c r="E1717" s="320" t="str">
        <f t="shared" si="33"/>
        <v>200</v>
      </c>
    </row>
    <row r="1718" spans="1:5" hidden="1" x14ac:dyDescent="0.3">
      <c r="A1718" s="316" t="s">
        <v>1548</v>
      </c>
      <c r="B1718" s="324">
        <v>718050</v>
      </c>
      <c r="C1718" s="324">
        <v>1020</v>
      </c>
      <c r="D1718" s="317">
        <v>14711.08</v>
      </c>
      <c r="E1718" s="320" t="str">
        <f t="shared" si="33"/>
        <v>200</v>
      </c>
    </row>
    <row r="1719" spans="1:5" hidden="1" x14ac:dyDescent="0.3">
      <c r="A1719" s="316" t="s">
        <v>1548</v>
      </c>
      <c r="B1719" s="324">
        <v>718050</v>
      </c>
      <c r="C1719" s="324">
        <v>1027</v>
      </c>
      <c r="D1719" s="317">
        <v>312.2</v>
      </c>
      <c r="E1719" s="320" t="str">
        <f t="shared" si="33"/>
        <v>200</v>
      </c>
    </row>
    <row r="1720" spans="1:5" hidden="1" x14ac:dyDescent="0.3">
      <c r="A1720" s="316" t="s">
        <v>1548</v>
      </c>
      <c r="B1720" s="324">
        <v>718070</v>
      </c>
      <c r="C1720" s="324"/>
      <c r="D1720" s="317">
        <v>341.41</v>
      </c>
      <c r="E1720" s="320" t="str">
        <f t="shared" si="33"/>
        <v>200</v>
      </c>
    </row>
    <row r="1721" spans="1:5" hidden="1" x14ac:dyDescent="0.3">
      <c r="A1721" s="316" t="s">
        <v>1549</v>
      </c>
      <c r="B1721" s="324">
        <v>718050</v>
      </c>
      <c r="C1721" s="324">
        <v>1020</v>
      </c>
      <c r="D1721" s="317">
        <v>3020.61</v>
      </c>
      <c r="E1721" s="320" t="str">
        <f t="shared" si="33"/>
        <v>200</v>
      </c>
    </row>
    <row r="1722" spans="1:5" hidden="1" x14ac:dyDescent="0.3">
      <c r="A1722" s="316" t="s">
        <v>1550</v>
      </c>
      <c r="B1722" s="324">
        <v>718050</v>
      </c>
      <c r="C1722" s="324">
        <v>1012</v>
      </c>
      <c r="D1722" s="317">
        <v>3357.52</v>
      </c>
      <c r="E1722" s="320" t="str">
        <f t="shared" si="33"/>
        <v>200</v>
      </c>
    </row>
    <row r="1723" spans="1:5" hidden="1" x14ac:dyDescent="0.3">
      <c r="A1723" s="316" t="s">
        <v>1551</v>
      </c>
      <c r="B1723" s="324">
        <v>718050</v>
      </c>
      <c r="C1723" s="324"/>
      <c r="D1723" s="317">
        <v>8623.59</v>
      </c>
      <c r="E1723" s="320" t="str">
        <f t="shared" si="33"/>
        <v>200</v>
      </c>
    </row>
    <row r="1724" spans="1:5" hidden="1" x14ac:dyDescent="0.3">
      <c r="A1724" s="316" t="s">
        <v>1552</v>
      </c>
      <c r="B1724" s="324">
        <v>718010</v>
      </c>
      <c r="C1724" s="324">
        <v>1004</v>
      </c>
      <c r="D1724" s="317">
        <v>416.17</v>
      </c>
      <c r="E1724" s="320" t="str">
        <f t="shared" si="33"/>
        <v>200</v>
      </c>
    </row>
    <row r="1725" spans="1:5" hidden="1" x14ac:dyDescent="0.3">
      <c r="A1725" s="316" t="s">
        <v>1552</v>
      </c>
      <c r="B1725" s="324">
        <v>718050</v>
      </c>
      <c r="C1725" s="324"/>
      <c r="D1725" s="317">
        <v>18.95</v>
      </c>
      <c r="E1725" s="320" t="str">
        <f t="shared" si="33"/>
        <v>200</v>
      </c>
    </row>
    <row r="1726" spans="1:5" hidden="1" x14ac:dyDescent="0.3">
      <c r="A1726" s="316" t="s">
        <v>1552</v>
      </c>
      <c r="B1726" s="324">
        <v>718050</v>
      </c>
      <c r="C1726" s="324">
        <v>1015</v>
      </c>
      <c r="D1726" s="317">
        <v>1998.6</v>
      </c>
      <c r="E1726" s="320" t="str">
        <f t="shared" si="33"/>
        <v>200</v>
      </c>
    </row>
    <row r="1727" spans="1:5" hidden="1" x14ac:dyDescent="0.3">
      <c r="A1727" s="316" t="s">
        <v>1552</v>
      </c>
      <c r="B1727" s="324">
        <v>718050</v>
      </c>
      <c r="C1727" s="324">
        <v>1026</v>
      </c>
      <c r="D1727" s="317">
        <v>1043.18</v>
      </c>
      <c r="E1727" s="320" t="str">
        <f t="shared" si="33"/>
        <v>200</v>
      </c>
    </row>
    <row r="1728" spans="1:5" hidden="1" x14ac:dyDescent="0.3">
      <c r="A1728" s="316" t="s">
        <v>2365</v>
      </c>
      <c r="B1728" s="324">
        <v>718040</v>
      </c>
      <c r="C1728" s="324"/>
      <c r="D1728" s="317">
        <v>86</v>
      </c>
      <c r="E1728" s="320" t="str">
        <f t="shared" si="33"/>
        <v>200</v>
      </c>
    </row>
    <row r="1729" spans="1:5" hidden="1" x14ac:dyDescent="0.3">
      <c r="A1729" s="316" t="s">
        <v>1553</v>
      </c>
      <c r="B1729" s="324">
        <v>718050</v>
      </c>
      <c r="C1729" s="324">
        <v>1026</v>
      </c>
      <c r="D1729" s="317">
        <v>46.96</v>
      </c>
      <c r="E1729" s="320" t="str">
        <f t="shared" si="33"/>
        <v>200</v>
      </c>
    </row>
    <row r="1730" spans="1:5" hidden="1" x14ac:dyDescent="0.3">
      <c r="A1730" s="316" t="s">
        <v>1554</v>
      </c>
      <c r="B1730" s="324">
        <v>718040</v>
      </c>
      <c r="C1730" s="324"/>
      <c r="D1730" s="317">
        <v>505.83</v>
      </c>
      <c r="E1730" s="320" t="str">
        <f t="shared" ref="E1730:E1793" si="34">RIGHT(A1730,3)</f>
        <v>200</v>
      </c>
    </row>
    <row r="1731" spans="1:5" hidden="1" x14ac:dyDescent="0.3">
      <c r="A1731" s="316" t="s">
        <v>1555</v>
      </c>
      <c r="B1731" s="324">
        <v>718040</v>
      </c>
      <c r="C1731" s="324"/>
      <c r="D1731" s="317">
        <v>-63.1</v>
      </c>
      <c r="E1731" s="320" t="str">
        <f t="shared" si="34"/>
        <v>200</v>
      </c>
    </row>
    <row r="1732" spans="1:5" hidden="1" x14ac:dyDescent="0.3">
      <c r="A1732" s="316" t="s">
        <v>1555</v>
      </c>
      <c r="B1732" s="324">
        <v>718050</v>
      </c>
      <c r="C1732" s="324"/>
      <c r="D1732" s="317">
        <v>6214.19</v>
      </c>
      <c r="E1732" s="320" t="str">
        <f t="shared" si="34"/>
        <v>200</v>
      </c>
    </row>
    <row r="1733" spans="1:5" hidden="1" x14ac:dyDescent="0.3">
      <c r="A1733" s="316" t="s">
        <v>1555</v>
      </c>
      <c r="B1733" s="324">
        <v>718050</v>
      </c>
      <c r="C1733" s="324">
        <v>1012</v>
      </c>
      <c r="D1733" s="317">
        <v>978.6</v>
      </c>
      <c r="E1733" s="320" t="str">
        <f t="shared" si="34"/>
        <v>200</v>
      </c>
    </row>
    <row r="1734" spans="1:5" hidden="1" x14ac:dyDescent="0.3">
      <c r="A1734" s="316" t="s">
        <v>1555</v>
      </c>
      <c r="B1734" s="324">
        <v>718050</v>
      </c>
      <c r="C1734" s="324">
        <v>1025</v>
      </c>
      <c r="D1734" s="317">
        <v>296</v>
      </c>
      <c r="E1734" s="320" t="str">
        <f t="shared" si="34"/>
        <v>200</v>
      </c>
    </row>
    <row r="1735" spans="1:5" hidden="1" x14ac:dyDescent="0.3">
      <c r="A1735" s="316" t="s">
        <v>1555</v>
      </c>
      <c r="B1735" s="324">
        <v>718050</v>
      </c>
      <c r="C1735" s="324">
        <v>1026</v>
      </c>
      <c r="D1735" s="317">
        <v>12009.84</v>
      </c>
      <c r="E1735" s="320" t="str">
        <f t="shared" si="34"/>
        <v>200</v>
      </c>
    </row>
    <row r="1736" spans="1:5" hidden="1" x14ac:dyDescent="0.3">
      <c r="A1736" s="316" t="s">
        <v>1555</v>
      </c>
      <c r="B1736" s="324">
        <v>718050</v>
      </c>
      <c r="C1736" s="324">
        <v>1027</v>
      </c>
      <c r="D1736" s="317">
        <v>400.71</v>
      </c>
      <c r="E1736" s="320" t="str">
        <f t="shared" si="34"/>
        <v>200</v>
      </c>
    </row>
    <row r="1737" spans="1:5" hidden="1" x14ac:dyDescent="0.3">
      <c r="A1737" s="316" t="s">
        <v>1555</v>
      </c>
      <c r="B1737" s="324">
        <v>718070</v>
      </c>
      <c r="C1737" s="324"/>
      <c r="D1737" s="317">
        <v>4453.8</v>
      </c>
      <c r="E1737" s="320" t="str">
        <f t="shared" si="34"/>
        <v>200</v>
      </c>
    </row>
    <row r="1738" spans="1:5" hidden="1" x14ac:dyDescent="0.3">
      <c r="A1738" s="316" t="s">
        <v>1556</v>
      </c>
      <c r="B1738" s="324">
        <v>718040</v>
      </c>
      <c r="C1738" s="324"/>
      <c r="D1738" s="317">
        <v>192.2</v>
      </c>
      <c r="E1738" s="320" t="str">
        <f t="shared" si="34"/>
        <v>200</v>
      </c>
    </row>
    <row r="1739" spans="1:5" hidden="1" x14ac:dyDescent="0.3">
      <c r="A1739" s="316" t="s">
        <v>1556</v>
      </c>
      <c r="B1739" s="324">
        <v>718077</v>
      </c>
      <c r="C1739" s="324">
        <v>1000</v>
      </c>
      <c r="D1739" s="317">
        <v>6714.18</v>
      </c>
      <c r="E1739" s="320" t="str">
        <f t="shared" si="34"/>
        <v>200</v>
      </c>
    </row>
    <row r="1740" spans="1:5" hidden="1" x14ac:dyDescent="0.3">
      <c r="A1740" s="316" t="s">
        <v>1557</v>
      </c>
      <c r="B1740" s="324">
        <v>718040</v>
      </c>
      <c r="C1740" s="324"/>
      <c r="D1740" s="317">
        <v>124.95</v>
      </c>
      <c r="E1740" s="320" t="str">
        <f t="shared" si="34"/>
        <v>200</v>
      </c>
    </row>
    <row r="1741" spans="1:5" hidden="1" x14ac:dyDescent="0.3">
      <c r="A1741" s="316" t="s">
        <v>1557</v>
      </c>
      <c r="B1741" s="324">
        <v>718077</v>
      </c>
      <c r="C1741" s="324">
        <v>1000</v>
      </c>
      <c r="D1741" s="317">
        <v>2.25</v>
      </c>
      <c r="E1741" s="320" t="str">
        <f t="shared" si="34"/>
        <v>200</v>
      </c>
    </row>
    <row r="1742" spans="1:5" hidden="1" x14ac:dyDescent="0.3">
      <c r="A1742" s="316" t="s">
        <v>1558</v>
      </c>
      <c r="B1742" s="324">
        <v>718010</v>
      </c>
      <c r="C1742" s="324">
        <v>1004</v>
      </c>
      <c r="D1742" s="317">
        <v>100.29</v>
      </c>
      <c r="E1742" s="320" t="str">
        <f t="shared" si="34"/>
        <v>200</v>
      </c>
    </row>
    <row r="1743" spans="1:5" hidden="1" x14ac:dyDescent="0.3">
      <c r="A1743" s="316" t="s">
        <v>1558</v>
      </c>
      <c r="B1743" s="324">
        <v>718040</v>
      </c>
      <c r="C1743" s="324"/>
      <c r="D1743" s="317">
        <v>63</v>
      </c>
      <c r="E1743" s="320" t="str">
        <f t="shared" si="34"/>
        <v>200</v>
      </c>
    </row>
    <row r="1744" spans="1:5" hidden="1" x14ac:dyDescent="0.3">
      <c r="A1744" s="316" t="s">
        <v>1558</v>
      </c>
      <c r="B1744" s="324">
        <v>718050</v>
      </c>
      <c r="C1744" s="324"/>
      <c r="D1744" s="317">
        <v>22.55</v>
      </c>
      <c r="E1744" s="320" t="str">
        <f t="shared" si="34"/>
        <v>200</v>
      </c>
    </row>
    <row r="1745" spans="1:5" hidden="1" x14ac:dyDescent="0.3">
      <c r="A1745" s="316" t="s">
        <v>1558</v>
      </c>
      <c r="B1745" s="324">
        <v>718050</v>
      </c>
      <c r="C1745" s="324">
        <v>1020</v>
      </c>
      <c r="D1745" s="317">
        <v>92.84</v>
      </c>
      <c r="E1745" s="320" t="str">
        <f t="shared" si="34"/>
        <v>200</v>
      </c>
    </row>
    <row r="1746" spans="1:5" hidden="1" x14ac:dyDescent="0.3">
      <c r="A1746" s="316" t="s">
        <v>1558</v>
      </c>
      <c r="B1746" s="324">
        <v>718050</v>
      </c>
      <c r="C1746" s="324">
        <v>1025</v>
      </c>
      <c r="D1746" s="317">
        <v>171.97</v>
      </c>
      <c r="E1746" s="320" t="str">
        <f t="shared" si="34"/>
        <v>200</v>
      </c>
    </row>
    <row r="1747" spans="1:5" hidden="1" x14ac:dyDescent="0.3">
      <c r="A1747" s="316" t="s">
        <v>1558</v>
      </c>
      <c r="B1747" s="324">
        <v>718050</v>
      </c>
      <c r="C1747" s="324">
        <v>1026</v>
      </c>
      <c r="D1747" s="317">
        <v>5480.8</v>
      </c>
      <c r="E1747" s="320" t="str">
        <f t="shared" si="34"/>
        <v>200</v>
      </c>
    </row>
    <row r="1748" spans="1:5" hidden="1" x14ac:dyDescent="0.3">
      <c r="A1748" s="316" t="s">
        <v>1558</v>
      </c>
      <c r="B1748" s="324">
        <v>718050</v>
      </c>
      <c r="C1748" s="324">
        <v>1027</v>
      </c>
      <c r="D1748" s="317">
        <v>543.17999999999995</v>
      </c>
      <c r="E1748" s="320" t="str">
        <f t="shared" si="34"/>
        <v>200</v>
      </c>
    </row>
    <row r="1749" spans="1:5" hidden="1" x14ac:dyDescent="0.3">
      <c r="A1749" s="316" t="s">
        <v>1558</v>
      </c>
      <c r="B1749" s="324">
        <v>718077</v>
      </c>
      <c r="C1749" s="324">
        <v>1000</v>
      </c>
      <c r="D1749" s="317">
        <v>2.25</v>
      </c>
      <c r="E1749" s="320" t="str">
        <f t="shared" si="34"/>
        <v>200</v>
      </c>
    </row>
    <row r="1750" spans="1:5" hidden="1" x14ac:dyDescent="0.3">
      <c r="A1750" s="316" t="s">
        <v>1559</v>
      </c>
      <c r="B1750" s="324">
        <v>718050</v>
      </c>
      <c r="C1750" s="324">
        <v>1026</v>
      </c>
      <c r="D1750" s="317">
        <v>142.87</v>
      </c>
      <c r="E1750" s="320" t="str">
        <f t="shared" si="34"/>
        <v>200</v>
      </c>
    </row>
    <row r="1751" spans="1:5" hidden="1" x14ac:dyDescent="0.3">
      <c r="A1751" s="316" t="s">
        <v>1559</v>
      </c>
      <c r="B1751" s="324">
        <v>718070</v>
      </c>
      <c r="C1751" s="324"/>
      <c r="D1751" s="317">
        <v>3345.72</v>
      </c>
      <c r="E1751" s="320" t="str">
        <f t="shared" si="34"/>
        <v>200</v>
      </c>
    </row>
    <row r="1752" spans="1:5" hidden="1" x14ac:dyDescent="0.3">
      <c r="A1752" s="316" t="s">
        <v>1559</v>
      </c>
      <c r="B1752" s="324">
        <v>718077</v>
      </c>
      <c r="C1752" s="324">
        <v>1000</v>
      </c>
      <c r="D1752" s="317">
        <v>27192.44</v>
      </c>
      <c r="E1752" s="320" t="str">
        <f t="shared" si="34"/>
        <v>200</v>
      </c>
    </row>
    <row r="1753" spans="1:5" hidden="1" x14ac:dyDescent="0.3">
      <c r="A1753" s="316" t="s">
        <v>1560</v>
      </c>
      <c r="B1753" s="324">
        <v>718077</v>
      </c>
      <c r="C1753" s="324">
        <v>1000</v>
      </c>
      <c r="D1753" s="317">
        <v>4.5</v>
      </c>
      <c r="E1753" s="320" t="str">
        <f t="shared" si="34"/>
        <v>200</v>
      </c>
    </row>
    <row r="1754" spans="1:5" hidden="1" x14ac:dyDescent="0.3">
      <c r="A1754" s="316" t="s">
        <v>2366</v>
      </c>
      <c r="B1754" s="324">
        <v>718050</v>
      </c>
      <c r="C1754" s="324">
        <v>1025</v>
      </c>
      <c r="D1754" s="317">
        <v>80</v>
      </c>
      <c r="E1754" s="320" t="str">
        <f t="shared" si="34"/>
        <v>200</v>
      </c>
    </row>
    <row r="1755" spans="1:5" hidden="1" x14ac:dyDescent="0.3">
      <c r="A1755" s="316" t="s">
        <v>1561</v>
      </c>
      <c r="B1755" s="324">
        <v>718050</v>
      </c>
      <c r="C1755" s="324"/>
      <c r="D1755" s="317">
        <v>96.36</v>
      </c>
      <c r="E1755" s="320" t="str">
        <f t="shared" si="34"/>
        <v>200</v>
      </c>
    </row>
    <row r="1756" spans="1:5" hidden="1" x14ac:dyDescent="0.3">
      <c r="A1756" s="316" t="s">
        <v>1561</v>
      </c>
      <c r="B1756" s="324">
        <v>718050</v>
      </c>
      <c r="C1756" s="324">
        <v>1020</v>
      </c>
      <c r="D1756" s="317">
        <v>865.22</v>
      </c>
      <c r="E1756" s="320" t="str">
        <f t="shared" si="34"/>
        <v>200</v>
      </c>
    </row>
    <row r="1757" spans="1:5" hidden="1" x14ac:dyDescent="0.3">
      <c r="A1757" s="316" t="s">
        <v>1561</v>
      </c>
      <c r="B1757" s="324">
        <v>718050</v>
      </c>
      <c r="C1757" s="324">
        <v>1025</v>
      </c>
      <c r="D1757" s="317">
        <v>138.79</v>
      </c>
      <c r="E1757" s="320" t="str">
        <f t="shared" si="34"/>
        <v>200</v>
      </c>
    </row>
    <row r="1758" spans="1:5" hidden="1" x14ac:dyDescent="0.3">
      <c r="A1758" s="316" t="s">
        <v>1561</v>
      </c>
      <c r="B1758" s="324">
        <v>718050</v>
      </c>
      <c r="C1758" s="324">
        <v>1026</v>
      </c>
      <c r="D1758" s="317">
        <v>3923.6</v>
      </c>
      <c r="E1758" s="320" t="str">
        <f t="shared" si="34"/>
        <v>200</v>
      </c>
    </row>
    <row r="1759" spans="1:5" hidden="1" x14ac:dyDescent="0.3">
      <c r="A1759" s="316" t="s">
        <v>1561</v>
      </c>
      <c r="B1759" s="324">
        <v>718050</v>
      </c>
      <c r="C1759" s="324">
        <v>1027</v>
      </c>
      <c r="D1759" s="317">
        <v>41.44</v>
      </c>
      <c r="E1759" s="320" t="str">
        <f t="shared" si="34"/>
        <v>200</v>
      </c>
    </row>
    <row r="1760" spans="1:5" hidden="1" x14ac:dyDescent="0.3">
      <c r="A1760" s="316" t="s">
        <v>1562</v>
      </c>
      <c r="B1760" s="324">
        <v>718040</v>
      </c>
      <c r="C1760" s="324"/>
      <c r="D1760" s="317">
        <v>71.2</v>
      </c>
      <c r="E1760" s="320" t="str">
        <f t="shared" si="34"/>
        <v>200</v>
      </c>
    </row>
    <row r="1761" spans="1:5" hidden="1" x14ac:dyDescent="0.3">
      <c r="A1761" s="316" t="s">
        <v>1562</v>
      </c>
      <c r="B1761" s="324">
        <v>718050</v>
      </c>
      <c r="C1761" s="324">
        <v>1020</v>
      </c>
      <c r="D1761" s="317">
        <v>355.15</v>
      </c>
      <c r="E1761" s="320" t="str">
        <f t="shared" si="34"/>
        <v>200</v>
      </c>
    </row>
    <row r="1762" spans="1:5" hidden="1" x14ac:dyDescent="0.3">
      <c r="A1762" s="316" t="s">
        <v>1562</v>
      </c>
      <c r="B1762" s="324">
        <v>718050</v>
      </c>
      <c r="C1762" s="324">
        <v>1025</v>
      </c>
      <c r="D1762" s="317">
        <v>224.69</v>
      </c>
      <c r="E1762" s="320" t="str">
        <f t="shared" si="34"/>
        <v>200</v>
      </c>
    </row>
    <row r="1763" spans="1:5" hidden="1" x14ac:dyDescent="0.3">
      <c r="A1763" s="316" t="s">
        <v>1562</v>
      </c>
      <c r="B1763" s="324">
        <v>718050</v>
      </c>
      <c r="C1763" s="324">
        <v>1027</v>
      </c>
      <c r="D1763" s="317">
        <v>10.36</v>
      </c>
      <c r="E1763" s="320" t="str">
        <f t="shared" si="34"/>
        <v>200</v>
      </c>
    </row>
    <row r="1764" spans="1:5" hidden="1" x14ac:dyDescent="0.3">
      <c r="A1764" s="316" t="s">
        <v>1563</v>
      </c>
      <c r="B1764" s="324">
        <v>718070</v>
      </c>
      <c r="C1764" s="324"/>
      <c r="D1764" s="317">
        <v>3408.28</v>
      </c>
      <c r="E1764" s="320" t="str">
        <f t="shared" si="34"/>
        <v>200</v>
      </c>
    </row>
    <row r="1765" spans="1:5" hidden="1" x14ac:dyDescent="0.3">
      <c r="A1765" s="316" t="s">
        <v>1563</v>
      </c>
      <c r="B1765" s="324">
        <v>718077</v>
      </c>
      <c r="C1765" s="324">
        <v>1000</v>
      </c>
      <c r="D1765" s="317">
        <v>6032.25</v>
      </c>
      <c r="E1765" s="320" t="str">
        <f t="shared" si="34"/>
        <v>200</v>
      </c>
    </row>
    <row r="1766" spans="1:5" hidden="1" x14ac:dyDescent="0.3">
      <c r="A1766" s="316" t="s">
        <v>1564</v>
      </c>
      <c r="B1766" s="324">
        <v>718010</v>
      </c>
      <c r="C1766" s="324">
        <v>1004</v>
      </c>
      <c r="D1766" s="317">
        <v>180.92</v>
      </c>
      <c r="E1766" s="320" t="str">
        <f t="shared" si="34"/>
        <v>200</v>
      </c>
    </row>
    <row r="1767" spans="1:5" hidden="1" x14ac:dyDescent="0.3">
      <c r="A1767" s="316" t="s">
        <v>1564</v>
      </c>
      <c r="B1767" s="324">
        <v>718050</v>
      </c>
      <c r="C1767" s="324">
        <v>1020</v>
      </c>
      <c r="D1767" s="317">
        <v>5946.58</v>
      </c>
      <c r="E1767" s="320" t="str">
        <f t="shared" si="34"/>
        <v>200</v>
      </c>
    </row>
    <row r="1768" spans="1:5" hidden="1" x14ac:dyDescent="0.3">
      <c r="A1768" s="316" t="s">
        <v>1564</v>
      </c>
      <c r="B1768" s="324">
        <v>718050</v>
      </c>
      <c r="C1768" s="324">
        <v>1026</v>
      </c>
      <c r="D1768" s="317">
        <v>39.5</v>
      </c>
      <c r="E1768" s="320" t="str">
        <f t="shared" si="34"/>
        <v>200</v>
      </c>
    </row>
    <row r="1769" spans="1:5" hidden="1" x14ac:dyDescent="0.3">
      <c r="A1769" s="316" t="s">
        <v>1565</v>
      </c>
      <c r="B1769" s="324">
        <v>718040</v>
      </c>
      <c r="C1769" s="324"/>
      <c r="D1769" s="317">
        <v>187.7</v>
      </c>
      <c r="E1769" s="320" t="str">
        <f t="shared" si="34"/>
        <v>200</v>
      </c>
    </row>
    <row r="1770" spans="1:5" hidden="1" x14ac:dyDescent="0.3">
      <c r="A1770" s="316" t="s">
        <v>1565</v>
      </c>
      <c r="B1770" s="324">
        <v>718050</v>
      </c>
      <c r="C1770" s="324"/>
      <c r="D1770" s="317">
        <v>0</v>
      </c>
      <c r="E1770" s="320" t="str">
        <f t="shared" si="34"/>
        <v>200</v>
      </c>
    </row>
    <row r="1771" spans="1:5" hidden="1" x14ac:dyDescent="0.3">
      <c r="A1771" s="316" t="s">
        <v>2367</v>
      </c>
      <c r="B1771" s="324">
        <v>718050</v>
      </c>
      <c r="C1771" s="324">
        <v>1020</v>
      </c>
      <c r="D1771" s="317">
        <v>551</v>
      </c>
      <c r="E1771" s="320" t="str">
        <f t="shared" si="34"/>
        <v>200</v>
      </c>
    </row>
    <row r="1772" spans="1:5" hidden="1" x14ac:dyDescent="0.3">
      <c r="A1772" s="316" t="s">
        <v>1566</v>
      </c>
      <c r="B1772" s="324">
        <v>718040</v>
      </c>
      <c r="C1772" s="324"/>
      <c r="D1772" s="317">
        <v>94.2</v>
      </c>
      <c r="E1772" s="320" t="str">
        <f t="shared" si="34"/>
        <v>200</v>
      </c>
    </row>
    <row r="1773" spans="1:5" hidden="1" x14ac:dyDescent="0.3">
      <c r="A1773" s="316" t="s">
        <v>1566</v>
      </c>
      <c r="B1773" s="324">
        <v>718050</v>
      </c>
      <c r="C1773" s="324">
        <v>1020</v>
      </c>
      <c r="D1773" s="317">
        <v>1549.44</v>
      </c>
      <c r="E1773" s="320" t="str">
        <f t="shared" si="34"/>
        <v>200</v>
      </c>
    </row>
    <row r="1774" spans="1:5" hidden="1" x14ac:dyDescent="0.3">
      <c r="A1774" s="316" t="s">
        <v>1567</v>
      </c>
      <c r="B1774" s="324">
        <v>718040</v>
      </c>
      <c r="C1774" s="324"/>
      <c r="D1774" s="317">
        <v>333.65</v>
      </c>
      <c r="E1774" s="320" t="str">
        <f t="shared" si="34"/>
        <v>200</v>
      </c>
    </row>
    <row r="1775" spans="1:5" hidden="1" x14ac:dyDescent="0.3">
      <c r="A1775" s="316" t="s">
        <v>1567</v>
      </c>
      <c r="B1775" s="324">
        <v>718050</v>
      </c>
      <c r="C1775" s="324">
        <v>1025</v>
      </c>
      <c r="D1775" s="317">
        <v>312.02</v>
      </c>
      <c r="E1775" s="320" t="str">
        <f t="shared" si="34"/>
        <v>200</v>
      </c>
    </row>
    <row r="1776" spans="1:5" hidden="1" x14ac:dyDescent="0.3">
      <c r="A1776" s="316" t="s">
        <v>1567</v>
      </c>
      <c r="B1776" s="324">
        <v>718050</v>
      </c>
      <c r="C1776" s="324">
        <v>1026</v>
      </c>
      <c r="D1776" s="317">
        <v>849.03</v>
      </c>
      <c r="E1776" s="320" t="str">
        <f t="shared" si="34"/>
        <v>200</v>
      </c>
    </row>
    <row r="1777" spans="1:5" hidden="1" x14ac:dyDescent="0.3">
      <c r="A1777" s="316" t="s">
        <v>1567</v>
      </c>
      <c r="B1777" s="324">
        <v>718050</v>
      </c>
      <c r="C1777" s="324">
        <v>1027</v>
      </c>
      <c r="D1777" s="317">
        <v>2991.53</v>
      </c>
      <c r="E1777" s="320" t="str">
        <f t="shared" si="34"/>
        <v>200</v>
      </c>
    </row>
    <row r="1778" spans="1:5" hidden="1" x14ac:dyDescent="0.3">
      <c r="A1778" s="316" t="s">
        <v>1568</v>
      </c>
      <c r="B1778" s="324">
        <v>718050</v>
      </c>
      <c r="C1778" s="324"/>
      <c r="D1778" s="317">
        <v>283.49</v>
      </c>
      <c r="E1778" s="320" t="str">
        <f t="shared" si="34"/>
        <v>200</v>
      </c>
    </row>
    <row r="1779" spans="1:5" hidden="1" x14ac:dyDescent="0.3">
      <c r="A1779" s="316" t="s">
        <v>1568</v>
      </c>
      <c r="B1779" s="324">
        <v>718050</v>
      </c>
      <c r="C1779" s="324">
        <v>1025</v>
      </c>
      <c r="D1779" s="317">
        <v>96</v>
      </c>
      <c r="E1779" s="320" t="str">
        <f t="shared" si="34"/>
        <v>200</v>
      </c>
    </row>
    <row r="1780" spans="1:5" hidden="1" x14ac:dyDescent="0.3">
      <c r="A1780" s="316" t="s">
        <v>1568</v>
      </c>
      <c r="B1780" s="324">
        <v>718050</v>
      </c>
      <c r="C1780" s="324">
        <v>1026</v>
      </c>
      <c r="D1780" s="317">
        <v>79.180000000000007</v>
      </c>
      <c r="E1780" s="320" t="str">
        <f t="shared" si="34"/>
        <v>200</v>
      </c>
    </row>
    <row r="1781" spans="1:5" hidden="1" x14ac:dyDescent="0.3">
      <c r="A1781" s="316" t="s">
        <v>1569</v>
      </c>
      <c r="B1781" s="324">
        <v>718040</v>
      </c>
      <c r="C1781" s="324"/>
      <c r="D1781" s="317">
        <v>43</v>
      </c>
      <c r="E1781" s="320" t="str">
        <f t="shared" si="34"/>
        <v>200</v>
      </c>
    </row>
    <row r="1782" spans="1:5" hidden="1" x14ac:dyDescent="0.3">
      <c r="A1782" s="316" t="s">
        <v>1569</v>
      </c>
      <c r="B1782" s="324">
        <v>718050</v>
      </c>
      <c r="C1782" s="324"/>
      <c r="D1782" s="317">
        <v>5715.94</v>
      </c>
      <c r="E1782" s="320" t="str">
        <f t="shared" si="34"/>
        <v>200</v>
      </c>
    </row>
    <row r="1783" spans="1:5" hidden="1" x14ac:dyDescent="0.3">
      <c r="A1783" s="316" t="s">
        <v>1569</v>
      </c>
      <c r="B1783" s="324">
        <v>718050</v>
      </c>
      <c r="C1783" s="324">
        <v>1020</v>
      </c>
      <c r="D1783" s="317">
        <v>32.950000000000003</v>
      </c>
      <c r="E1783" s="320" t="str">
        <f t="shared" si="34"/>
        <v>200</v>
      </c>
    </row>
    <row r="1784" spans="1:5" hidden="1" x14ac:dyDescent="0.3">
      <c r="A1784" s="316" t="s">
        <v>1569</v>
      </c>
      <c r="B1784" s="324">
        <v>718050</v>
      </c>
      <c r="C1784" s="324">
        <v>1025</v>
      </c>
      <c r="D1784" s="317">
        <v>40.5</v>
      </c>
      <c r="E1784" s="320" t="str">
        <f t="shared" si="34"/>
        <v>200</v>
      </c>
    </row>
    <row r="1785" spans="1:5" hidden="1" x14ac:dyDescent="0.3">
      <c r="A1785" s="316" t="s">
        <v>1569</v>
      </c>
      <c r="B1785" s="324">
        <v>718050</v>
      </c>
      <c r="C1785" s="324">
        <v>1026</v>
      </c>
      <c r="D1785" s="317">
        <v>15840.89</v>
      </c>
      <c r="E1785" s="320" t="str">
        <f t="shared" si="34"/>
        <v>200</v>
      </c>
    </row>
    <row r="1786" spans="1:5" hidden="1" x14ac:dyDescent="0.3">
      <c r="A1786" s="316" t="s">
        <v>1569</v>
      </c>
      <c r="B1786" s="324">
        <v>718050</v>
      </c>
      <c r="C1786" s="324">
        <v>1027</v>
      </c>
      <c r="D1786" s="317">
        <v>924.24</v>
      </c>
      <c r="E1786" s="320" t="str">
        <f t="shared" si="34"/>
        <v>200</v>
      </c>
    </row>
    <row r="1787" spans="1:5" hidden="1" x14ac:dyDescent="0.3">
      <c r="A1787" s="316" t="s">
        <v>1569</v>
      </c>
      <c r="B1787" s="324">
        <v>718077</v>
      </c>
      <c r="C1787" s="324">
        <v>1000</v>
      </c>
      <c r="D1787" s="317">
        <v>56756.25</v>
      </c>
      <c r="E1787" s="320" t="str">
        <f t="shared" si="34"/>
        <v>200</v>
      </c>
    </row>
    <row r="1788" spans="1:5" hidden="1" x14ac:dyDescent="0.3">
      <c r="A1788" s="316" t="s">
        <v>1570</v>
      </c>
      <c r="B1788" s="324">
        <v>718010</v>
      </c>
      <c r="C1788" s="324">
        <v>1004</v>
      </c>
      <c r="D1788" s="317">
        <v>369.6</v>
      </c>
      <c r="E1788" s="320" t="str">
        <f t="shared" si="34"/>
        <v>200</v>
      </c>
    </row>
    <row r="1789" spans="1:5" hidden="1" x14ac:dyDescent="0.3">
      <c r="A1789" s="316" t="s">
        <v>1570</v>
      </c>
      <c r="B1789" s="324">
        <v>718040</v>
      </c>
      <c r="C1789" s="324"/>
      <c r="D1789" s="317">
        <v>102.4</v>
      </c>
      <c r="E1789" s="320" t="str">
        <f t="shared" si="34"/>
        <v>200</v>
      </c>
    </row>
    <row r="1790" spans="1:5" hidden="1" x14ac:dyDescent="0.3">
      <c r="A1790" s="316" t="s">
        <v>1570</v>
      </c>
      <c r="B1790" s="324">
        <v>718050</v>
      </c>
      <c r="C1790" s="324"/>
      <c r="D1790" s="317">
        <v>14081.6</v>
      </c>
      <c r="E1790" s="320" t="str">
        <f t="shared" si="34"/>
        <v>200</v>
      </c>
    </row>
    <row r="1791" spans="1:5" hidden="1" x14ac:dyDescent="0.3">
      <c r="A1791" s="316" t="s">
        <v>1570</v>
      </c>
      <c r="B1791" s="324">
        <v>718050</v>
      </c>
      <c r="C1791" s="324">
        <v>1026</v>
      </c>
      <c r="D1791" s="317">
        <v>10050.6</v>
      </c>
      <c r="E1791" s="320" t="str">
        <f t="shared" si="34"/>
        <v>200</v>
      </c>
    </row>
    <row r="1792" spans="1:5" hidden="1" x14ac:dyDescent="0.3">
      <c r="A1792" s="316" t="s">
        <v>2368</v>
      </c>
      <c r="B1792" s="324">
        <v>718040</v>
      </c>
      <c r="C1792" s="324"/>
      <c r="D1792" s="317">
        <v>0</v>
      </c>
      <c r="E1792" s="320" t="str">
        <f t="shared" si="34"/>
        <v>200</v>
      </c>
    </row>
    <row r="1793" spans="1:5" hidden="1" x14ac:dyDescent="0.3">
      <c r="A1793" s="316" t="s">
        <v>1571</v>
      </c>
      <c r="B1793" s="324">
        <v>718050</v>
      </c>
      <c r="C1793" s="324">
        <v>1026</v>
      </c>
      <c r="D1793" s="317">
        <v>364.36</v>
      </c>
      <c r="E1793" s="320" t="str">
        <f t="shared" si="34"/>
        <v>200</v>
      </c>
    </row>
    <row r="1794" spans="1:5" hidden="1" x14ac:dyDescent="0.3">
      <c r="A1794" s="316" t="s">
        <v>1571</v>
      </c>
      <c r="B1794" s="324">
        <v>718050</v>
      </c>
      <c r="C1794" s="324">
        <v>1027</v>
      </c>
      <c r="D1794" s="317">
        <v>105.24</v>
      </c>
      <c r="E1794" s="320" t="str">
        <f t="shared" ref="E1794:E1857" si="35">RIGHT(A1794,3)</f>
        <v>200</v>
      </c>
    </row>
    <row r="1795" spans="1:5" hidden="1" x14ac:dyDescent="0.3">
      <c r="A1795" s="316" t="s">
        <v>1572</v>
      </c>
      <c r="B1795" s="324">
        <v>718040</v>
      </c>
      <c r="C1795" s="324"/>
      <c r="D1795" s="317">
        <v>43</v>
      </c>
      <c r="E1795" s="320" t="str">
        <f t="shared" si="35"/>
        <v>200</v>
      </c>
    </row>
    <row r="1796" spans="1:5" hidden="1" x14ac:dyDescent="0.3">
      <c r="A1796" s="316" t="s">
        <v>1572</v>
      </c>
      <c r="B1796" s="324">
        <v>718050</v>
      </c>
      <c r="C1796" s="324">
        <v>1020</v>
      </c>
      <c r="D1796" s="317">
        <v>1360.84</v>
      </c>
      <c r="E1796" s="320" t="str">
        <f t="shared" si="35"/>
        <v>200</v>
      </c>
    </row>
    <row r="1797" spans="1:5" hidden="1" x14ac:dyDescent="0.3">
      <c r="A1797" s="316" t="s">
        <v>1573</v>
      </c>
      <c r="B1797" s="324">
        <v>718040</v>
      </c>
      <c r="C1797" s="324"/>
      <c r="D1797" s="317">
        <v>164</v>
      </c>
      <c r="E1797" s="320" t="str">
        <f t="shared" si="35"/>
        <v>200</v>
      </c>
    </row>
    <row r="1798" spans="1:5" hidden="1" x14ac:dyDescent="0.3">
      <c r="A1798" s="316" t="s">
        <v>1573</v>
      </c>
      <c r="B1798" s="324">
        <v>718050</v>
      </c>
      <c r="C1798" s="324"/>
      <c r="D1798" s="317">
        <v>1181.98</v>
      </c>
      <c r="E1798" s="320" t="str">
        <f t="shared" si="35"/>
        <v>200</v>
      </c>
    </row>
    <row r="1799" spans="1:5" hidden="1" x14ac:dyDescent="0.3">
      <c r="A1799" s="316" t="s">
        <v>1573</v>
      </c>
      <c r="B1799" s="324">
        <v>718050</v>
      </c>
      <c r="C1799" s="324">
        <v>1011</v>
      </c>
      <c r="D1799" s="317">
        <v>1730</v>
      </c>
      <c r="E1799" s="320" t="str">
        <f t="shared" si="35"/>
        <v>200</v>
      </c>
    </row>
    <row r="1800" spans="1:5" hidden="1" x14ac:dyDescent="0.3">
      <c r="A1800" s="316" t="s">
        <v>1573</v>
      </c>
      <c r="B1800" s="324">
        <v>718050</v>
      </c>
      <c r="C1800" s="324">
        <v>1020</v>
      </c>
      <c r="D1800" s="317">
        <v>2453.9899999999998</v>
      </c>
      <c r="E1800" s="320" t="str">
        <f t="shared" si="35"/>
        <v>200</v>
      </c>
    </row>
    <row r="1801" spans="1:5" hidden="1" x14ac:dyDescent="0.3">
      <c r="A1801" s="316" t="s">
        <v>1573</v>
      </c>
      <c r="B1801" s="324">
        <v>718050</v>
      </c>
      <c r="C1801" s="324">
        <v>1025</v>
      </c>
      <c r="D1801" s="317">
        <v>5107.5</v>
      </c>
      <c r="E1801" s="320" t="str">
        <f t="shared" si="35"/>
        <v>200</v>
      </c>
    </row>
    <row r="1802" spans="1:5" hidden="1" x14ac:dyDescent="0.3">
      <c r="A1802" s="316" t="s">
        <v>1573</v>
      </c>
      <c r="B1802" s="324">
        <v>718050</v>
      </c>
      <c r="C1802" s="324">
        <v>1026</v>
      </c>
      <c r="D1802" s="317">
        <v>10263.209999999999</v>
      </c>
      <c r="E1802" s="320" t="str">
        <f t="shared" si="35"/>
        <v>200</v>
      </c>
    </row>
    <row r="1803" spans="1:5" hidden="1" x14ac:dyDescent="0.3">
      <c r="A1803" s="316" t="s">
        <v>1573</v>
      </c>
      <c r="B1803" s="324">
        <v>718050</v>
      </c>
      <c r="C1803" s="324">
        <v>1027</v>
      </c>
      <c r="D1803" s="317">
        <v>72.52</v>
      </c>
      <c r="E1803" s="320" t="str">
        <f t="shared" si="35"/>
        <v>200</v>
      </c>
    </row>
    <row r="1804" spans="1:5" hidden="1" x14ac:dyDescent="0.3">
      <c r="A1804" s="316" t="s">
        <v>1574</v>
      </c>
      <c r="B1804" s="324">
        <v>718050</v>
      </c>
      <c r="C1804" s="324"/>
      <c r="D1804" s="317">
        <v>1.54</v>
      </c>
      <c r="E1804" s="320" t="str">
        <f t="shared" si="35"/>
        <v>200</v>
      </c>
    </row>
    <row r="1805" spans="1:5" hidden="1" x14ac:dyDescent="0.3">
      <c r="A1805" s="316" t="s">
        <v>1574</v>
      </c>
      <c r="B1805" s="324">
        <v>718050</v>
      </c>
      <c r="C1805" s="324">
        <v>1020</v>
      </c>
      <c r="D1805" s="317">
        <v>32.950000000000003</v>
      </c>
      <c r="E1805" s="320" t="str">
        <f t="shared" si="35"/>
        <v>200</v>
      </c>
    </row>
    <row r="1806" spans="1:5" hidden="1" x14ac:dyDescent="0.3">
      <c r="A1806" s="316" t="s">
        <v>1574</v>
      </c>
      <c r="B1806" s="324">
        <v>718050</v>
      </c>
      <c r="C1806" s="324">
        <v>1027</v>
      </c>
      <c r="D1806" s="317">
        <v>214.43</v>
      </c>
      <c r="E1806" s="320" t="str">
        <f t="shared" si="35"/>
        <v>200</v>
      </c>
    </row>
    <row r="1807" spans="1:5" hidden="1" x14ac:dyDescent="0.3">
      <c r="A1807" s="316" t="s">
        <v>1574</v>
      </c>
      <c r="B1807" s="324">
        <v>718077</v>
      </c>
      <c r="C1807" s="324">
        <v>1000</v>
      </c>
      <c r="D1807" s="317">
        <v>3402</v>
      </c>
      <c r="E1807" s="320" t="str">
        <f t="shared" si="35"/>
        <v>200</v>
      </c>
    </row>
    <row r="1808" spans="1:5" hidden="1" x14ac:dyDescent="0.3">
      <c r="A1808" s="316" t="s">
        <v>1575</v>
      </c>
      <c r="B1808" s="324">
        <v>718010</v>
      </c>
      <c r="C1808" s="324"/>
      <c r="D1808" s="317">
        <v>177.87</v>
      </c>
      <c r="E1808" s="320" t="str">
        <f t="shared" si="35"/>
        <v>200</v>
      </c>
    </row>
    <row r="1809" spans="1:5" hidden="1" x14ac:dyDescent="0.3">
      <c r="A1809" s="316" t="s">
        <v>1575</v>
      </c>
      <c r="B1809" s="324">
        <v>718010</v>
      </c>
      <c r="C1809" s="324">
        <v>1004</v>
      </c>
      <c r="D1809" s="317">
        <v>1041.3599999999999</v>
      </c>
      <c r="E1809" s="320" t="str">
        <f t="shared" si="35"/>
        <v>200</v>
      </c>
    </row>
    <row r="1810" spans="1:5" hidden="1" x14ac:dyDescent="0.3">
      <c r="A1810" s="316" t="s">
        <v>1575</v>
      </c>
      <c r="B1810" s="324">
        <v>718050</v>
      </c>
      <c r="C1810" s="324"/>
      <c r="D1810" s="317">
        <v>6218.43</v>
      </c>
      <c r="E1810" s="320" t="str">
        <f t="shared" si="35"/>
        <v>200</v>
      </c>
    </row>
    <row r="1811" spans="1:5" hidden="1" x14ac:dyDescent="0.3">
      <c r="A1811" s="316" t="s">
        <v>1575</v>
      </c>
      <c r="B1811" s="324">
        <v>718050</v>
      </c>
      <c r="C1811" s="324">
        <v>1011</v>
      </c>
      <c r="D1811" s="317">
        <v>750</v>
      </c>
      <c r="E1811" s="320" t="str">
        <f t="shared" si="35"/>
        <v>200</v>
      </c>
    </row>
    <row r="1812" spans="1:5" hidden="1" x14ac:dyDescent="0.3">
      <c r="A1812" s="316" t="s">
        <v>1575</v>
      </c>
      <c r="B1812" s="324">
        <v>718050</v>
      </c>
      <c r="C1812" s="324">
        <v>1020</v>
      </c>
      <c r="D1812" s="317">
        <v>1332.55</v>
      </c>
      <c r="E1812" s="320" t="str">
        <f t="shared" si="35"/>
        <v>200</v>
      </c>
    </row>
    <row r="1813" spans="1:5" hidden="1" x14ac:dyDescent="0.3">
      <c r="A1813" s="316" t="s">
        <v>1575</v>
      </c>
      <c r="B1813" s="324">
        <v>718050</v>
      </c>
      <c r="C1813" s="324">
        <v>1025</v>
      </c>
      <c r="D1813" s="317">
        <v>3733</v>
      </c>
      <c r="E1813" s="320" t="str">
        <f t="shared" si="35"/>
        <v>200</v>
      </c>
    </row>
    <row r="1814" spans="1:5" hidden="1" x14ac:dyDescent="0.3">
      <c r="A1814" s="316" t="s">
        <v>1575</v>
      </c>
      <c r="B1814" s="324">
        <v>718050</v>
      </c>
      <c r="C1814" s="324">
        <v>1026</v>
      </c>
      <c r="D1814" s="317">
        <v>1377.13</v>
      </c>
      <c r="E1814" s="320" t="str">
        <f t="shared" si="35"/>
        <v>200</v>
      </c>
    </row>
    <row r="1815" spans="1:5" hidden="1" x14ac:dyDescent="0.3">
      <c r="A1815" s="316" t="s">
        <v>1575</v>
      </c>
      <c r="B1815" s="324">
        <v>718050</v>
      </c>
      <c r="C1815" s="324">
        <v>1027</v>
      </c>
      <c r="D1815" s="317">
        <v>254.59</v>
      </c>
      <c r="E1815" s="320" t="str">
        <f t="shared" si="35"/>
        <v>200</v>
      </c>
    </row>
    <row r="1816" spans="1:5" hidden="1" x14ac:dyDescent="0.3">
      <c r="A1816" s="316" t="s">
        <v>1576</v>
      </c>
      <c r="B1816" s="324">
        <v>718040</v>
      </c>
      <c r="C1816" s="324"/>
      <c r="D1816" s="317">
        <v>20</v>
      </c>
      <c r="E1816" s="320" t="str">
        <f t="shared" si="35"/>
        <v>200</v>
      </c>
    </row>
    <row r="1817" spans="1:5" hidden="1" x14ac:dyDescent="0.3">
      <c r="A1817" s="316" t="s">
        <v>1577</v>
      </c>
      <c r="B1817" s="324">
        <v>718050</v>
      </c>
      <c r="C1817" s="324"/>
      <c r="D1817" s="317">
        <v>21239.46</v>
      </c>
      <c r="E1817" s="320" t="str">
        <f t="shared" si="35"/>
        <v>200</v>
      </c>
    </row>
    <row r="1818" spans="1:5" hidden="1" x14ac:dyDescent="0.3">
      <c r="A1818" s="316" t="s">
        <v>1578</v>
      </c>
      <c r="B1818" s="324">
        <v>718010</v>
      </c>
      <c r="C1818" s="324">
        <v>1004</v>
      </c>
      <c r="D1818" s="317">
        <v>260.76</v>
      </c>
      <c r="E1818" s="320" t="str">
        <f t="shared" si="35"/>
        <v>200</v>
      </c>
    </row>
    <row r="1819" spans="1:5" hidden="1" x14ac:dyDescent="0.3">
      <c r="A1819" s="316" t="s">
        <v>1578</v>
      </c>
      <c r="B1819" s="324">
        <v>718050</v>
      </c>
      <c r="C1819" s="324"/>
      <c r="D1819" s="317">
        <v>187.19</v>
      </c>
      <c r="E1819" s="320" t="str">
        <f t="shared" si="35"/>
        <v>200</v>
      </c>
    </row>
    <row r="1820" spans="1:5" hidden="1" x14ac:dyDescent="0.3">
      <c r="A1820" s="316" t="s">
        <v>1578</v>
      </c>
      <c r="B1820" s="324">
        <v>718050</v>
      </c>
      <c r="C1820" s="324">
        <v>1020</v>
      </c>
      <c r="D1820" s="317">
        <v>3695.05</v>
      </c>
      <c r="E1820" s="320" t="str">
        <f t="shared" si="35"/>
        <v>200</v>
      </c>
    </row>
    <row r="1821" spans="1:5" hidden="1" x14ac:dyDescent="0.3">
      <c r="A1821" s="316" t="s">
        <v>1578</v>
      </c>
      <c r="B1821" s="324">
        <v>718050</v>
      </c>
      <c r="C1821" s="324">
        <v>1025</v>
      </c>
      <c r="D1821" s="317">
        <v>76</v>
      </c>
      <c r="E1821" s="320" t="str">
        <f t="shared" si="35"/>
        <v>200</v>
      </c>
    </row>
    <row r="1822" spans="1:5" hidden="1" x14ac:dyDescent="0.3">
      <c r="A1822" s="316" t="s">
        <v>1578</v>
      </c>
      <c r="B1822" s="324">
        <v>718050</v>
      </c>
      <c r="C1822" s="324">
        <v>1026</v>
      </c>
      <c r="D1822" s="317">
        <v>4680.8900000000003</v>
      </c>
      <c r="E1822" s="320" t="str">
        <f t="shared" si="35"/>
        <v>200</v>
      </c>
    </row>
    <row r="1823" spans="1:5" hidden="1" x14ac:dyDescent="0.3">
      <c r="A1823" s="316" t="s">
        <v>1578</v>
      </c>
      <c r="B1823" s="324">
        <v>718050</v>
      </c>
      <c r="C1823" s="324">
        <v>1027</v>
      </c>
      <c r="D1823" s="317">
        <v>14518.75</v>
      </c>
      <c r="E1823" s="320" t="str">
        <f t="shared" si="35"/>
        <v>200</v>
      </c>
    </row>
    <row r="1824" spans="1:5" hidden="1" x14ac:dyDescent="0.3">
      <c r="A1824" s="316" t="s">
        <v>2369</v>
      </c>
      <c r="B1824" s="324">
        <v>718040</v>
      </c>
      <c r="C1824" s="324"/>
      <c r="D1824" s="317">
        <v>61</v>
      </c>
      <c r="E1824" s="320" t="str">
        <f t="shared" si="35"/>
        <v>200</v>
      </c>
    </row>
    <row r="1825" spans="1:5" hidden="1" x14ac:dyDescent="0.3">
      <c r="A1825" s="316" t="s">
        <v>1579</v>
      </c>
      <c r="B1825" s="324">
        <v>718050</v>
      </c>
      <c r="C1825" s="324">
        <v>1020</v>
      </c>
      <c r="D1825" s="317">
        <v>1097.8599999999999</v>
      </c>
      <c r="E1825" s="320" t="str">
        <f t="shared" si="35"/>
        <v>200</v>
      </c>
    </row>
    <row r="1826" spans="1:5" hidden="1" x14ac:dyDescent="0.3">
      <c r="A1826" s="316" t="s">
        <v>1580</v>
      </c>
      <c r="B1826" s="324">
        <v>718050</v>
      </c>
      <c r="C1826" s="324">
        <v>1020</v>
      </c>
      <c r="D1826" s="317">
        <v>527.05999999999995</v>
      </c>
      <c r="E1826" s="320" t="str">
        <f t="shared" si="35"/>
        <v>200</v>
      </c>
    </row>
    <row r="1827" spans="1:5" hidden="1" x14ac:dyDescent="0.3">
      <c r="A1827" s="316" t="s">
        <v>1581</v>
      </c>
      <c r="B1827" s="324">
        <v>718050</v>
      </c>
      <c r="C1827" s="324"/>
      <c r="D1827" s="317">
        <v>3164.85</v>
      </c>
      <c r="E1827" s="320" t="str">
        <f t="shared" si="35"/>
        <v>200</v>
      </c>
    </row>
    <row r="1828" spans="1:5" hidden="1" x14ac:dyDescent="0.3">
      <c r="A1828" s="316" t="s">
        <v>1581</v>
      </c>
      <c r="B1828" s="324">
        <v>718050</v>
      </c>
      <c r="C1828" s="324">
        <v>1026</v>
      </c>
      <c r="D1828" s="317">
        <v>139.05000000000001</v>
      </c>
      <c r="E1828" s="320" t="str">
        <f t="shared" si="35"/>
        <v>200</v>
      </c>
    </row>
    <row r="1829" spans="1:5" hidden="1" x14ac:dyDescent="0.3">
      <c r="A1829" s="316" t="s">
        <v>1581</v>
      </c>
      <c r="B1829" s="324">
        <v>718050</v>
      </c>
      <c r="C1829" s="324">
        <v>1027</v>
      </c>
      <c r="D1829" s="317">
        <v>435.38</v>
      </c>
      <c r="E1829" s="320" t="str">
        <f t="shared" si="35"/>
        <v>200</v>
      </c>
    </row>
    <row r="1830" spans="1:5" hidden="1" x14ac:dyDescent="0.3">
      <c r="A1830" s="316" t="s">
        <v>1582</v>
      </c>
      <c r="B1830" s="324">
        <v>718050</v>
      </c>
      <c r="C1830" s="324">
        <v>1020</v>
      </c>
      <c r="D1830" s="317">
        <v>328.26</v>
      </c>
      <c r="E1830" s="320" t="str">
        <f t="shared" si="35"/>
        <v>200</v>
      </c>
    </row>
    <row r="1831" spans="1:5" hidden="1" x14ac:dyDescent="0.3">
      <c r="A1831" s="316" t="s">
        <v>1582</v>
      </c>
      <c r="B1831" s="324">
        <v>718050</v>
      </c>
      <c r="C1831" s="324">
        <v>1026</v>
      </c>
      <c r="D1831" s="317">
        <v>3324.27</v>
      </c>
      <c r="E1831" s="320" t="str">
        <f t="shared" si="35"/>
        <v>200</v>
      </c>
    </row>
    <row r="1832" spans="1:5" hidden="1" x14ac:dyDescent="0.3">
      <c r="A1832" s="316" t="s">
        <v>1582</v>
      </c>
      <c r="B1832" s="324">
        <v>718050</v>
      </c>
      <c r="C1832" s="324">
        <v>1027</v>
      </c>
      <c r="D1832" s="317">
        <v>1336.58</v>
      </c>
      <c r="E1832" s="320" t="str">
        <f t="shared" si="35"/>
        <v>200</v>
      </c>
    </row>
    <row r="1833" spans="1:5" hidden="1" x14ac:dyDescent="0.3">
      <c r="A1833" s="316" t="s">
        <v>1583</v>
      </c>
      <c r="B1833" s="324">
        <v>718010</v>
      </c>
      <c r="C1833" s="324">
        <v>1004</v>
      </c>
      <c r="D1833" s="317">
        <v>873.37</v>
      </c>
      <c r="E1833" s="320" t="str">
        <f t="shared" si="35"/>
        <v>200</v>
      </c>
    </row>
    <row r="1834" spans="1:5" hidden="1" x14ac:dyDescent="0.3">
      <c r="A1834" s="316" t="s">
        <v>1583</v>
      </c>
      <c r="B1834" s="324">
        <v>718040</v>
      </c>
      <c r="C1834" s="324"/>
      <c r="D1834" s="317">
        <v>577</v>
      </c>
      <c r="E1834" s="320" t="str">
        <f t="shared" si="35"/>
        <v>200</v>
      </c>
    </row>
    <row r="1835" spans="1:5" hidden="1" x14ac:dyDescent="0.3">
      <c r="A1835" s="316" t="s">
        <v>1583</v>
      </c>
      <c r="B1835" s="324">
        <v>718050</v>
      </c>
      <c r="C1835" s="324">
        <v>1011</v>
      </c>
      <c r="D1835" s="317">
        <v>424.18</v>
      </c>
      <c r="E1835" s="320" t="str">
        <f t="shared" si="35"/>
        <v>200</v>
      </c>
    </row>
    <row r="1836" spans="1:5" hidden="1" x14ac:dyDescent="0.3">
      <c r="A1836" s="316" t="s">
        <v>1583</v>
      </c>
      <c r="B1836" s="324">
        <v>718050</v>
      </c>
      <c r="C1836" s="324">
        <v>1019</v>
      </c>
      <c r="D1836" s="317">
        <v>142.94</v>
      </c>
      <c r="E1836" s="320" t="str">
        <f t="shared" si="35"/>
        <v>200</v>
      </c>
    </row>
    <row r="1837" spans="1:5" hidden="1" x14ac:dyDescent="0.3">
      <c r="A1837" s="316" t="s">
        <v>1583</v>
      </c>
      <c r="B1837" s="324">
        <v>718050</v>
      </c>
      <c r="C1837" s="324">
        <v>1025</v>
      </c>
      <c r="D1837" s="317">
        <v>176.35</v>
      </c>
      <c r="E1837" s="320" t="str">
        <f t="shared" si="35"/>
        <v>200</v>
      </c>
    </row>
    <row r="1838" spans="1:5" hidden="1" x14ac:dyDescent="0.3">
      <c r="A1838" s="316" t="s">
        <v>1583</v>
      </c>
      <c r="B1838" s="324">
        <v>718050</v>
      </c>
      <c r="C1838" s="324">
        <v>1026</v>
      </c>
      <c r="D1838" s="317">
        <v>1861.47</v>
      </c>
      <c r="E1838" s="320" t="str">
        <f t="shared" si="35"/>
        <v>200</v>
      </c>
    </row>
    <row r="1839" spans="1:5" hidden="1" x14ac:dyDescent="0.3">
      <c r="A1839" s="316" t="s">
        <v>1583</v>
      </c>
      <c r="B1839" s="324">
        <v>718050</v>
      </c>
      <c r="C1839" s="324">
        <v>1027</v>
      </c>
      <c r="D1839" s="317">
        <v>20.72</v>
      </c>
      <c r="E1839" s="320" t="str">
        <f t="shared" si="35"/>
        <v>200</v>
      </c>
    </row>
    <row r="1840" spans="1:5" hidden="1" x14ac:dyDescent="0.3">
      <c r="A1840" s="316" t="s">
        <v>1584</v>
      </c>
      <c r="B1840" s="324">
        <v>718050</v>
      </c>
      <c r="C1840" s="324"/>
      <c r="D1840" s="317">
        <v>777.21</v>
      </c>
      <c r="E1840" s="320" t="str">
        <f t="shared" si="35"/>
        <v>200</v>
      </c>
    </row>
    <row r="1841" spans="1:5" hidden="1" x14ac:dyDescent="0.3">
      <c r="A1841" s="316" t="s">
        <v>1584</v>
      </c>
      <c r="B1841" s="324">
        <v>718050</v>
      </c>
      <c r="C1841" s="324">
        <v>1020</v>
      </c>
      <c r="D1841" s="317">
        <v>1446.78</v>
      </c>
      <c r="E1841" s="320" t="str">
        <f t="shared" si="35"/>
        <v>200</v>
      </c>
    </row>
    <row r="1842" spans="1:5" hidden="1" x14ac:dyDescent="0.3">
      <c r="A1842" s="316" t="s">
        <v>1585</v>
      </c>
      <c r="B1842" s="324">
        <v>718050</v>
      </c>
      <c r="C1842" s="324"/>
      <c r="D1842" s="317">
        <v>275.5</v>
      </c>
      <c r="E1842" s="320" t="str">
        <f t="shared" si="35"/>
        <v>200</v>
      </c>
    </row>
    <row r="1843" spans="1:5" hidden="1" x14ac:dyDescent="0.3">
      <c r="A1843" s="316" t="s">
        <v>1585</v>
      </c>
      <c r="B1843" s="324">
        <v>718050</v>
      </c>
      <c r="C1843" s="324">
        <v>1020</v>
      </c>
      <c r="D1843" s="317">
        <v>577.19000000000005</v>
      </c>
      <c r="E1843" s="320" t="str">
        <f t="shared" si="35"/>
        <v>200</v>
      </c>
    </row>
    <row r="1844" spans="1:5" hidden="1" x14ac:dyDescent="0.3">
      <c r="A1844" s="316" t="s">
        <v>1585</v>
      </c>
      <c r="B1844" s="324">
        <v>718050</v>
      </c>
      <c r="C1844" s="324">
        <v>1025</v>
      </c>
      <c r="D1844" s="317">
        <v>280</v>
      </c>
      <c r="E1844" s="320" t="str">
        <f t="shared" si="35"/>
        <v>200</v>
      </c>
    </row>
    <row r="1845" spans="1:5" hidden="1" x14ac:dyDescent="0.3">
      <c r="A1845" s="316" t="s">
        <v>1585</v>
      </c>
      <c r="B1845" s="324">
        <v>718050</v>
      </c>
      <c r="C1845" s="324">
        <v>1026</v>
      </c>
      <c r="D1845" s="317">
        <v>1821.52</v>
      </c>
      <c r="E1845" s="320" t="str">
        <f t="shared" si="35"/>
        <v>200</v>
      </c>
    </row>
    <row r="1846" spans="1:5" hidden="1" x14ac:dyDescent="0.3">
      <c r="A1846" s="316" t="s">
        <v>1585</v>
      </c>
      <c r="B1846" s="324">
        <v>718050</v>
      </c>
      <c r="C1846" s="324">
        <v>1027</v>
      </c>
      <c r="D1846" s="317">
        <v>68.37</v>
      </c>
      <c r="E1846" s="320" t="str">
        <f t="shared" si="35"/>
        <v>200</v>
      </c>
    </row>
    <row r="1847" spans="1:5" hidden="1" x14ac:dyDescent="0.3">
      <c r="A1847" s="316" t="s">
        <v>2370</v>
      </c>
      <c r="B1847" s="324">
        <v>718050</v>
      </c>
      <c r="C1847" s="324">
        <v>1020</v>
      </c>
      <c r="D1847" s="317">
        <v>2800.49</v>
      </c>
      <c r="E1847" s="320" t="str">
        <f t="shared" si="35"/>
        <v>200</v>
      </c>
    </row>
    <row r="1848" spans="1:5" hidden="1" x14ac:dyDescent="0.3">
      <c r="A1848" s="316" t="s">
        <v>1586</v>
      </c>
      <c r="B1848" s="324">
        <v>718040</v>
      </c>
      <c r="C1848" s="324"/>
      <c r="D1848" s="317">
        <v>86</v>
      </c>
      <c r="E1848" s="320" t="str">
        <f t="shared" si="35"/>
        <v>200</v>
      </c>
    </row>
    <row r="1849" spans="1:5" hidden="1" x14ac:dyDescent="0.3">
      <c r="A1849" s="316" t="s">
        <v>1586</v>
      </c>
      <c r="B1849" s="324">
        <v>718050</v>
      </c>
      <c r="C1849" s="324">
        <v>1026</v>
      </c>
      <c r="D1849" s="317">
        <v>1146.04</v>
      </c>
      <c r="E1849" s="320" t="str">
        <f t="shared" si="35"/>
        <v>200</v>
      </c>
    </row>
    <row r="1850" spans="1:5" hidden="1" x14ac:dyDescent="0.3">
      <c r="A1850" s="316" t="s">
        <v>1586</v>
      </c>
      <c r="B1850" s="324">
        <v>718050</v>
      </c>
      <c r="C1850" s="324">
        <v>1027</v>
      </c>
      <c r="D1850" s="317">
        <v>809.36</v>
      </c>
      <c r="E1850" s="320" t="str">
        <f t="shared" si="35"/>
        <v>200</v>
      </c>
    </row>
    <row r="1851" spans="1:5" hidden="1" x14ac:dyDescent="0.3">
      <c r="A1851" s="316" t="s">
        <v>1587</v>
      </c>
      <c r="B1851" s="324">
        <v>718010</v>
      </c>
      <c r="C1851" s="324">
        <v>1004</v>
      </c>
      <c r="D1851" s="317">
        <v>96.26</v>
      </c>
      <c r="E1851" s="320" t="str">
        <f t="shared" si="35"/>
        <v>200</v>
      </c>
    </row>
    <row r="1852" spans="1:5" hidden="1" x14ac:dyDescent="0.3">
      <c r="A1852" s="316" t="s">
        <v>1587</v>
      </c>
      <c r="B1852" s="324">
        <v>718050</v>
      </c>
      <c r="C1852" s="324">
        <v>1020</v>
      </c>
      <c r="D1852" s="317">
        <v>178.7</v>
      </c>
      <c r="E1852" s="320" t="str">
        <f t="shared" si="35"/>
        <v>200</v>
      </c>
    </row>
    <row r="1853" spans="1:5" hidden="1" x14ac:dyDescent="0.3">
      <c r="A1853" s="316" t="s">
        <v>1587</v>
      </c>
      <c r="B1853" s="324">
        <v>718050</v>
      </c>
      <c r="C1853" s="324">
        <v>1025</v>
      </c>
      <c r="D1853" s="317">
        <v>447.5</v>
      </c>
      <c r="E1853" s="320" t="str">
        <f t="shared" si="35"/>
        <v>200</v>
      </c>
    </row>
    <row r="1854" spans="1:5" hidden="1" x14ac:dyDescent="0.3">
      <c r="A1854" s="316" t="s">
        <v>2371</v>
      </c>
      <c r="B1854" s="324">
        <v>718050</v>
      </c>
      <c r="C1854" s="324">
        <v>1025</v>
      </c>
      <c r="D1854" s="317">
        <v>110</v>
      </c>
      <c r="E1854" s="320" t="str">
        <f t="shared" si="35"/>
        <v>200</v>
      </c>
    </row>
    <row r="1855" spans="1:5" hidden="1" x14ac:dyDescent="0.3">
      <c r="A1855" s="316" t="s">
        <v>1588</v>
      </c>
      <c r="B1855" s="324">
        <v>718010</v>
      </c>
      <c r="C1855" s="324">
        <v>1004</v>
      </c>
      <c r="D1855" s="317">
        <v>96.26</v>
      </c>
      <c r="E1855" s="320" t="str">
        <f t="shared" si="35"/>
        <v>200</v>
      </c>
    </row>
    <row r="1856" spans="1:5" hidden="1" x14ac:dyDescent="0.3">
      <c r="A1856" s="316" t="s">
        <v>1588</v>
      </c>
      <c r="B1856" s="324">
        <v>718040</v>
      </c>
      <c r="C1856" s="324"/>
      <c r="D1856" s="317">
        <v>227</v>
      </c>
      <c r="E1856" s="320" t="str">
        <f t="shared" si="35"/>
        <v>200</v>
      </c>
    </row>
    <row r="1857" spans="1:5" hidden="1" x14ac:dyDescent="0.3">
      <c r="A1857" s="316" t="s">
        <v>1588</v>
      </c>
      <c r="B1857" s="324">
        <v>718050</v>
      </c>
      <c r="C1857" s="324">
        <v>1026</v>
      </c>
      <c r="D1857" s="317">
        <v>1888.74</v>
      </c>
      <c r="E1857" s="320" t="str">
        <f t="shared" si="35"/>
        <v>200</v>
      </c>
    </row>
    <row r="1858" spans="1:5" hidden="1" x14ac:dyDescent="0.3">
      <c r="A1858" s="316" t="s">
        <v>1588</v>
      </c>
      <c r="B1858" s="324">
        <v>718050</v>
      </c>
      <c r="C1858" s="324">
        <v>1027</v>
      </c>
      <c r="D1858" s="317">
        <v>520.75</v>
      </c>
      <c r="E1858" s="320" t="str">
        <f t="shared" ref="E1858:E1921" si="36">RIGHT(A1858,3)</f>
        <v>200</v>
      </c>
    </row>
    <row r="1859" spans="1:5" hidden="1" x14ac:dyDescent="0.3">
      <c r="A1859" s="316" t="s">
        <v>1589</v>
      </c>
      <c r="B1859" s="324">
        <v>718050</v>
      </c>
      <c r="C1859" s="324">
        <v>1015</v>
      </c>
      <c r="D1859" s="317">
        <v>2232</v>
      </c>
      <c r="E1859" s="320" t="str">
        <f t="shared" si="36"/>
        <v>200</v>
      </c>
    </row>
    <row r="1860" spans="1:5" hidden="1" x14ac:dyDescent="0.3">
      <c r="A1860" s="316" t="s">
        <v>1589</v>
      </c>
      <c r="B1860" s="324">
        <v>718050</v>
      </c>
      <c r="C1860" s="324">
        <v>1027</v>
      </c>
      <c r="D1860" s="317">
        <v>227.92</v>
      </c>
      <c r="E1860" s="320" t="str">
        <f t="shared" si="36"/>
        <v>200</v>
      </c>
    </row>
    <row r="1861" spans="1:5" hidden="1" x14ac:dyDescent="0.3">
      <c r="A1861" s="316" t="s">
        <v>1590</v>
      </c>
      <c r="B1861" s="324">
        <v>718050</v>
      </c>
      <c r="C1861" s="324"/>
      <c r="D1861" s="317">
        <v>784.01</v>
      </c>
      <c r="E1861" s="320" t="str">
        <f t="shared" si="36"/>
        <v>200</v>
      </c>
    </row>
    <row r="1862" spans="1:5" hidden="1" x14ac:dyDescent="0.3">
      <c r="A1862" s="316" t="s">
        <v>1590</v>
      </c>
      <c r="B1862" s="324">
        <v>718050</v>
      </c>
      <c r="C1862" s="324">
        <v>1025</v>
      </c>
      <c r="D1862" s="317">
        <v>10.36</v>
      </c>
      <c r="E1862" s="320" t="str">
        <f t="shared" si="36"/>
        <v>200</v>
      </c>
    </row>
    <row r="1863" spans="1:5" hidden="1" x14ac:dyDescent="0.3">
      <c r="A1863" s="316" t="s">
        <v>1590</v>
      </c>
      <c r="B1863" s="324">
        <v>718050</v>
      </c>
      <c r="C1863" s="324">
        <v>1026</v>
      </c>
      <c r="D1863" s="317">
        <v>4852.09</v>
      </c>
      <c r="E1863" s="320" t="str">
        <f t="shared" si="36"/>
        <v>200</v>
      </c>
    </row>
    <row r="1864" spans="1:5" hidden="1" x14ac:dyDescent="0.3">
      <c r="A1864" s="316" t="s">
        <v>1590</v>
      </c>
      <c r="B1864" s="324">
        <v>718050</v>
      </c>
      <c r="C1864" s="324">
        <v>1027</v>
      </c>
      <c r="D1864" s="317">
        <v>62.16</v>
      </c>
      <c r="E1864" s="320" t="str">
        <f t="shared" si="36"/>
        <v>200</v>
      </c>
    </row>
    <row r="1865" spans="1:5" hidden="1" x14ac:dyDescent="0.3">
      <c r="A1865" s="316" t="s">
        <v>2372</v>
      </c>
      <c r="B1865" s="324">
        <v>718050</v>
      </c>
      <c r="C1865" s="324">
        <v>1025</v>
      </c>
      <c r="D1865" s="317">
        <v>104</v>
      </c>
      <c r="E1865" s="320" t="str">
        <f t="shared" si="36"/>
        <v>200</v>
      </c>
    </row>
    <row r="1866" spans="1:5" hidden="1" x14ac:dyDescent="0.3">
      <c r="A1866" s="316" t="s">
        <v>1591</v>
      </c>
      <c r="B1866" s="324">
        <v>718010</v>
      </c>
      <c r="C1866" s="324">
        <v>1004</v>
      </c>
      <c r="D1866" s="317">
        <v>345.3</v>
      </c>
      <c r="E1866" s="320" t="str">
        <f t="shared" si="36"/>
        <v>200</v>
      </c>
    </row>
    <row r="1867" spans="1:5" hidden="1" x14ac:dyDescent="0.3">
      <c r="A1867" s="316" t="s">
        <v>1592</v>
      </c>
      <c r="B1867" s="324">
        <v>718050</v>
      </c>
      <c r="C1867" s="324">
        <v>1025</v>
      </c>
      <c r="D1867" s="317">
        <v>1158.82</v>
      </c>
      <c r="E1867" s="320" t="str">
        <f t="shared" si="36"/>
        <v>200</v>
      </c>
    </row>
    <row r="1868" spans="1:5" hidden="1" x14ac:dyDescent="0.3">
      <c r="A1868" s="316" t="s">
        <v>1593</v>
      </c>
      <c r="B1868" s="324">
        <v>718010</v>
      </c>
      <c r="C1868" s="324">
        <v>1004</v>
      </c>
      <c r="D1868" s="317">
        <v>1528.91</v>
      </c>
      <c r="E1868" s="320" t="str">
        <f t="shared" si="36"/>
        <v>200</v>
      </c>
    </row>
    <row r="1869" spans="1:5" hidden="1" x14ac:dyDescent="0.3">
      <c r="A1869" s="316" t="s">
        <v>1593</v>
      </c>
      <c r="B1869" s="324">
        <v>718050</v>
      </c>
      <c r="C1869" s="324"/>
      <c r="D1869" s="317">
        <v>178.74</v>
      </c>
      <c r="E1869" s="320" t="str">
        <f t="shared" si="36"/>
        <v>200</v>
      </c>
    </row>
    <row r="1870" spans="1:5" hidden="1" x14ac:dyDescent="0.3">
      <c r="A1870" s="316" t="s">
        <v>1593</v>
      </c>
      <c r="B1870" s="324">
        <v>718050</v>
      </c>
      <c r="C1870" s="324">
        <v>1011</v>
      </c>
      <c r="D1870" s="317">
        <v>3984</v>
      </c>
      <c r="E1870" s="320" t="str">
        <f t="shared" si="36"/>
        <v>200</v>
      </c>
    </row>
    <row r="1871" spans="1:5" hidden="1" x14ac:dyDescent="0.3">
      <c r="A1871" s="316" t="s">
        <v>1593</v>
      </c>
      <c r="B1871" s="324">
        <v>718050</v>
      </c>
      <c r="C1871" s="324">
        <v>1020</v>
      </c>
      <c r="D1871" s="317">
        <v>5</v>
      </c>
      <c r="E1871" s="320" t="str">
        <f t="shared" si="36"/>
        <v>200</v>
      </c>
    </row>
    <row r="1872" spans="1:5" hidden="1" x14ac:dyDescent="0.3">
      <c r="A1872" s="316" t="s">
        <v>1593</v>
      </c>
      <c r="B1872" s="324">
        <v>718050</v>
      </c>
      <c r="C1872" s="324">
        <v>1025</v>
      </c>
      <c r="D1872" s="317">
        <v>32</v>
      </c>
      <c r="E1872" s="320" t="str">
        <f t="shared" si="36"/>
        <v>200</v>
      </c>
    </row>
    <row r="1873" spans="1:5" hidden="1" x14ac:dyDescent="0.3">
      <c r="A1873" s="316" t="s">
        <v>1593</v>
      </c>
      <c r="B1873" s="324">
        <v>718050</v>
      </c>
      <c r="C1873" s="324">
        <v>1027</v>
      </c>
      <c r="D1873" s="317">
        <v>431.42</v>
      </c>
      <c r="E1873" s="320" t="str">
        <f t="shared" si="36"/>
        <v>200</v>
      </c>
    </row>
    <row r="1874" spans="1:5" hidden="1" x14ac:dyDescent="0.3">
      <c r="A1874" s="316" t="s">
        <v>1594</v>
      </c>
      <c r="B1874" s="324">
        <v>718077</v>
      </c>
      <c r="C1874" s="324">
        <v>1000</v>
      </c>
      <c r="D1874" s="317">
        <v>1505.25</v>
      </c>
      <c r="E1874" s="320" t="str">
        <f t="shared" si="36"/>
        <v>200</v>
      </c>
    </row>
    <row r="1875" spans="1:5" hidden="1" x14ac:dyDescent="0.3">
      <c r="A1875" s="316" t="s">
        <v>1595</v>
      </c>
      <c r="B1875" s="324">
        <v>718050</v>
      </c>
      <c r="C1875" s="324"/>
      <c r="D1875" s="317">
        <v>0</v>
      </c>
      <c r="E1875" s="320" t="str">
        <f t="shared" si="36"/>
        <v>200</v>
      </c>
    </row>
    <row r="1876" spans="1:5" hidden="1" x14ac:dyDescent="0.3">
      <c r="A1876" s="316" t="s">
        <v>1596</v>
      </c>
      <c r="B1876" s="324">
        <v>718040</v>
      </c>
      <c r="C1876" s="324"/>
      <c r="D1876" s="317">
        <v>51.2</v>
      </c>
      <c r="E1876" s="320" t="str">
        <f t="shared" si="36"/>
        <v>200</v>
      </c>
    </row>
    <row r="1877" spans="1:5" hidden="1" x14ac:dyDescent="0.3">
      <c r="A1877" s="316" t="s">
        <v>1596</v>
      </c>
      <c r="B1877" s="324">
        <v>718050</v>
      </c>
      <c r="C1877" s="324"/>
      <c r="D1877" s="317">
        <v>375.67</v>
      </c>
      <c r="E1877" s="320" t="str">
        <f t="shared" si="36"/>
        <v>200</v>
      </c>
    </row>
    <row r="1878" spans="1:5" hidden="1" x14ac:dyDescent="0.3">
      <c r="A1878" s="316" t="s">
        <v>1597</v>
      </c>
      <c r="B1878" s="324">
        <v>718050</v>
      </c>
      <c r="C1878" s="324"/>
      <c r="D1878" s="317">
        <v>1496.45</v>
      </c>
      <c r="E1878" s="320" t="str">
        <f t="shared" si="36"/>
        <v>200</v>
      </c>
    </row>
    <row r="1879" spans="1:5" hidden="1" x14ac:dyDescent="0.3">
      <c r="A1879" s="316" t="s">
        <v>1597</v>
      </c>
      <c r="B1879" s="324">
        <v>718050</v>
      </c>
      <c r="C1879" s="324">
        <v>1026</v>
      </c>
      <c r="D1879" s="317">
        <v>6070.83</v>
      </c>
      <c r="E1879" s="320" t="str">
        <f t="shared" si="36"/>
        <v>200</v>
      </c>
    </row>
    <row r="1880" spans="1:5" hidden="1" x14ac:dyDescent="0.3">
      <c r="A1880" s="316" t="s">
        <v>1597</v>
      </c>
      <c r="B1880" s="324">
        <v>718050</v>
      </c>
      <c r="C1880" s="324">
        <v>1027</v>
      </c>
      <c r="D1880" s="317">
        <v>185.12</v>
      </c>
      <c r="E1880" s="320" t="str">
        <f t="shared" si="36"/>
        <v>200</v>
      </c>
    </row>
    <row r="1881" spans="1:5" hidden="1" x14ac:dyDescent="0.3">
      <c r="A1881" s="316" t="s">
        <v>1598</v>
      </c>
      <c r="B1881" s="324">
        <v>718040</v>
      </c>
      <c r="C1881" s="324"/>
      <c r="D1881" s="317">
        <v>196.6</v>
      </c>
      <c r="E1881" s="320" t="str">
        <f t="shared" si="36"/>
        <v>200</v>
      </c>
    </row>
    <row r="1882" spans="1:5" hidden="1" x14ac:dyDescent="0.3">
      <c r="A1882" s="316" t="s">
        <v>1599</v>
      </c>
      <c r="B1882" s="324">
        <v>718040</v>
      </c>
      <c r="C1882" s="324"/>
      <c r="D1882" s="317">
        <v>51.2</v>
      </c>
      <c r="E1882" s="320" t="str">
        <f t="shared" si="36"/>
        <v>200</v>
      </c>
    </row>
    <row r="1883" spans="1:5" hidden="1" x14ac:dyDescent="0.3">
      <c r="A1883" s="316" t="s">
        <v>1599</v>
      </c>
      <c r="B1883" s="324">
        <v>718050</v>
      </c>
      <c r="C1883" s="324">
        <v>1027</v>
      </c>
      <c r="D1883" s="317">
        <v>93.24</v>
      </c>
      <c r="E1883" s="320" t="str">
        <f t="shared" si="36"/>
        <v>200</v>
      </c>
    </row>
    <row r="1884" spans="1:5" hidden="1" x14ac:dyDescent="0.3">
      <c r="A1884" s="316" t="s">
        <v>1600</v>
      </c>
      <c r="B1884" s="324">
        <v>718040</v>
      </c>
      <c r="C1884" s="324"/>
      <c r="D1884" s="317">
        <v>51.2</v>
      </c>
      <c r="E1884" s="320" t="str">
        <f t="shared" si="36"/>
        <v>200</v>
      </c>
    </row>
    <row r="1885" spans="1:5" hidden="1" x14ac:dyDescent="0.3">
      <c r="A1885" s="316" t="s">
        <v>1600</v>
      </c>
      <c r="B1885" s="324">
        <v>718050</v>
      </c>
      <c r="C1885" s="324"/>
      <c r="D1885" s="317">
        <v>123.75</v>
      </c>
      <c r="E1885" s="320" t="str">
        <f t="shared" si="36"/>
        <v>200</v>
      </c>
    </row>
    <row r="1886" spans="1:5" hidden="1" x14ac:dyDescent="0.3">
      <c r="A1886" s="316" t="s">
        <v>1600</v>
      </c>
      <c r="B1886" s="324">
        <v>718050</v>
      </c>
      <c r="C1886" s="324">
        <v>1006</v>
      </c>
      <c r="D1886" s="317">
        <v>1895.55</v>
      </c>
      <c r="E1886" s="320" t="str">
        <f t="shared" si="36"/>
        <v>200</v>
      </c>
    </row>
    <row r="1887" spans="1:5" hidden="1" x14ac:dyDescent="0.3">
      <c r="A1887" s="316" t="s">
        <v>1600</v>
      </c>
      <c r="B1887" s="324">
        <v>718050</v>
      </c>
      <c r="C1887" s="324">
        <v>1020</v>
      </c>
      <c r="D1887" s="317">
        <v>59874.79</v>
      </c>
      <c r="E1887" s="320" t="str">
        <f t="shared" si="36"/>
        <v>200</v>
      </c>
    </row>
    <row r="1888" spans="1:5" hidden="1" x14ac:dyDescent="0.3">
      <c r="A1888" s="316" t="s">
        <v>1600</v>
      </c>
      <c r="B1888" s="324">
        <v>718050</v>
      </c>
      <c r="C1888" s="324">
        <v>1027</v>
      </c>
      <c r="D1888" s="317">
        <v>166.98</v>
      </c>
      <c r="E1888" s="320" t="str">
        <f t="shared" si="36"/>
        <v>200</v>
      </c>
    </row>
    <row r="1889" spans="1:5" hidden="1" x14ac:dyDescent="0.3">
      <c r="A1889" s="316" t="s">
        <v>1600</v>
      </c>
      <c r="B1889" s="324">
        <v>718070</v>
      </c>
      <c r="C1889" s="324"/>
      <c r="D1889" s="317">
        <v>31495.9</v>
      </c>
      <c r="E1889" s="320" t="str">
        <f t="shared" si="36"/>
        <v>200</v>
      </c>
    </row>
    <row r="1890" spans="1:5" hidden="1" x14ac:dyDescent="0.3">
      <c r="A1890" s="316" t="s">
        <v>1601</v>
      </c>
      <c r="B1890" s="324">
        <v>718010</v>
      </c>
      <c r="C1890" s="324">
        <v>1004</v>
      </c>
      <c r="D1890" s="317">
        <v>347.18</v>
      </c>
      <c r="E1890" s="320" t="str">
        <f t="shared" si="36"/>
        <v>200</v>
      </c>
    </row>
    <row r="1891" spans="1:5" hidden="1" x14ac:dyDescent="0.3">
      <c r="A1891" s="316" t="s">
        <v>1601</v>
      </c>
      <c r="B1891" s="324">
        <v>718040</v>
      </c>
      <c r="C1891" s="324"/>
      <c r="D1891" s="317">
        <v>139.19999999999999</v>
      </c>
      <c r="E1891" s="320" t="str">
        <f t="shared" si="36"/>
        <v>200</v>
      </c>
    </row>
    <row r="1892" spans="1:5" hidden="1" x14ac:dyDescent="0.3">
      <c r="A1892" s="316" t="s">
        <v>1601</v>
      </c>
      <c r="B1892" s="324">
        <v>718050</v>
      </c>
      <c r="C1892" s="324"/>
      <c r="D1892" s="317">
        <v>1834.72</v>
      </c>
      <c r="E1892" s="320" t="str">
        <f t="shared" si="36"/>
        <v>200</v>
      </c>
    </row>
    <row r="1893" spans="1:5" hidden="1" x14ac:dyDescent="0.3">
      <c r="A1893" s="316" t="s">
        <v>1601</v>
      </c>
      <c r="B1893" s="324">
        <v>718050</v>
      </c>
      <c r="C1893" s="324">
        <v>1020</v>
      </c>
      <c r="D1893" s="317">
        <v>1925.02</v>
      </c>
      <c r="E1893" s="320" t="str">
        <f t="shared" si="36"/>
        <v>200</v>
      </c>
    </row>
    <row r="1894" spans="1:5" hidden="1" x14ac:dyDescent="0.3">
      <c r="A1894" s="316" t="s">
        <v>1601</v>
      </c>
      <c r="B1894" s="324">
        <v>718050</v>
      </c>
      <c r="C1894" s="324">
        <v>1025</v>
      </c>
      <c r="D1894" s="317">
        <v>989</v>
      </c>
      <c r="E1894" s="320" t="str">
        <f t="shared" si="36"/>
        <v>200</v>
      </c>
    </row>
    <row r="1895" spans="1:5" hidden="1" x14ac:dyDescent="0.3">
      <c r="A1895" s="316" t="s">
        <v>1601</v>
      </c>
      <c r="B1895" s="324">
        <v>718050</v>
      </c>
      <c r="C1895" s="324">
        <v>1026</v>
      </c>
      <c r="D1895" s="317">
        <v>212.09</v>
      </c>
      <c r="E1895" s="320" t="str">
        <f t="shared" si="36"/>
        <v>200</v>
      </c>
    </row>
    <row r="1896" spans="1:5" hidden="1" x14ac:dyDescent="0.3">
      <c r="A1896" s="316" t="s">
        <v>1601</v>
      </c>
      <c r="B1896" s="324">
        <v>718050</v>
      </c>
      <c r="C1896" s="324">
        <v>1027</v>
      </c>
      <c r="D1896" s="317">
        <v>306.08999999999997</v>
      </c>
      <c r="E1896" s="320" t="str">
        <f t="shared" si="36"/>
        <v>200</v>
      </c>
    </row>
    <row r="1897" spans="1:5" hidden="1" x14ac:dyDescent="0.3">
      <c r="A1897" s="316" t="s">
        <v>1602</v>
      </c>
      <c r="B1897" s="324">
        <v>718040</v>
      </c>
      <c r="C1897" s="324"/>
      <c r="D1897" s="317">
        <v>94.2</v>
      </c>
      <c r="E1897" s="320" t="str">
        <f t="shared" si="36"/>
        <v>200</v>
      </c>
    </row>
    <row r="1898" spans="1:5" hidden="1" x14ac:dyDescent="0.3">
      <c r="A1898" s="316" t="s">
        <v>1603</v>
      </c>
      <c r="B1898" s="324">
        <v>718010</v>
      </c>
      <c r="C1898" s="324">
        <v>1004</v>
      </c>
      <c r="D1898" s="317">
        <v>477.74</v>
      </c>
      <c r="E1898" s="320" t="str">
        <f t="shared" si="36"/>
        <v>200</v>
      </c>
    </row>
    <row r="1899" spans="1:5" hidden="1" x14ac:dyDescent="0.3">
      <c r="A1899" s="316" t="s">
        <v>1603</v>
      </c>
      <c r="B1899" s="324">
        <v>718050</v>
      </c>
      <c r="C1899" s="324">
        <v>1026</v>
      </c>
      <c r="D1899" s="317">
        <v>93.77</v>
      </c>
      <c r="E1899" s="320" t="str">
        <f t="shared" si="36"/>
        <v>200</v>
      </c>
    </row>
    <row r="1900" spans="1:5" hidden="1" x14ac:dyDescent="0.3">
      <c r="A1900" s="316" t="s">
        <v>1603</v>
      </c>
      <c r="B1900" s="324">
        <v>718050</v>
      </c>
      <c r="C1900" s="324">
        <v>1027</v>
      </c>
      <c r="D1900" s="317">
        <v>1055.43</v>
      </c>
      <c r="E1900" s="320" t="str">
        <f t="shared" si="36"/>
        <v>200</v>
      </c>
    </row>
    <row r="1901" spans="1:5" hidden="1" x14ac:dyDescent="0.3">
      <c r="A1901" s="316" t="s">
        <v>1604</v>
      </c>
      <c r="B1901" s="324">
        <v>718050</v>
      </c>
      <c r="C1901" s="324">
        <v>1026</v>
      </c>
      <c r="D1901" s="317">
        <v>395</v>
      </c>
      <c r="E1901" s="320" t="str">
        <f t="shared" si="36"/>
        <v>200</v>
      </c>
    </row>
    <row r="1902" spans="1:5" hidden="1" x14ac:dyDescent="0.3">
      <c r="A1902" s="316" t="s">
        <v>1604</v>
      </c>
      <c r="B1902" s="324">
        <v>718050</v>
      </c>
      <c r="C1902" s="324">
        <v>1027</v>
      </c>
      <c r="D1902" s="317">
        <v>34.81</v>
      </c>
      <c r="E1902" s="320" t="str">
        <f t="shared" si="36"/>
        <v>200</v>
      </c>
    </row>
    <row r="1903" spans="1:5" hidden="1" x14ac:dyDescent="0.3">
      <c r="A1903" s="316" t="s">
        <v>1605</v>
      </c>
      <c r="B1903" s="324">
        <v>718050</v>
      </c>
      <c r="C1903" s="324">
        <v>1027</v>
      </c>
      <c r="D1903" s="317">
        <v>240.36</v>
      </c>
      <c r="E1903" s="320" t="str">
        <f t="shared" si="36"/>
        <v>200</v>
      </c>
    </row>
    <row r="1904" spans="1:5" hidden="1" x14ac:dyDescent="0.3">
      <c r="A1904" s="316" t="s">
        <v>1606</v>
      </c>
      <c r="B1904" s="324">
        <v>718040</v>
      </c>
      <c r="C1904" s="324"/>
      <c r="D1904" s="317">
        <v>71.2</v>
      </c>
      <c r="E1904" s="320" t="str">
        <f t="shared" si="36"/>
        <v>200</v>
      </c>
    </row>
    <row r="1905" spans="1:5" hidden="1" x14ac:dyDescent="0.3">
      <c r="A1905" s="316" t="s">
        <v>1607</v>
      </c>
      <c r="B1905" s="324">
        <v>718040</v>
      </c>
      <c r="C1905" s="324"/>
      <c r="D1905" s="317">
        <v>20</v>
      </c>
      <c r="E1905" s="320" t="str">
        <f t="shared" si="36"/>
        <v>200</v>
      </c>
    </row>
    <row r="1906" spans="1:5" hidden="1" x14ac:dyDescent="0.3">
      <c r="A1906" s="316" t="s">
        <v>1608</v>
      </c>
      <c r="B1906" s="324">
        <v>718040</v>
      </c>
      <c r="C1906" s="324"/>
      <c r="D1906" s="317">
        <v>90</v>
      </c>
      <c r="E1906" s="320" t="str">
        <f t="shared" si="36"/>
        <v>200</v>
      </c>
    </row>
    <row r="1907" spans="1:5" hidden="1" x14ac:dyDescent="0.3">
      <c r="A1907" s="316" t="s">
        <v>1609</v>
      </c>
      <c r="B1907" s="324">
        <v>718050</v>
      </c>
      <c r="C1907" s="324">
        <v>1020</v>
      </c>
      <c r="D1907" s="317">
        <v>5898.65</v>
      </c>
      <c r="E1907" s="320" t="str">
        <f t="shared" si="36"/>
        <v>200</v>
      </c>
    </row>
    <row r="1908" spans="1:5" hidden="1" x14ac:dyDescent="0.3">
      <c r="A1908" s="316" t="s">
        <v>1610</v>
      </c>
      <c r="B1908" s="324">
        <v>718040</v>
      </c>
      <c r="C1908" s="324"/>
      <c r="D1908" s="317">
        <v>482.6</v>
      </c>
      <c r="E1908" s="320" t="str">
        <f t="shared" si="36"/>
        <v>200</v>
      </c>
    </row>
    <row r="1909" spans="1:5" hidden="1" x14ac:dyDescent="0.3">
      <c r="A1909" s="316" t="s">
        <v>1610</v>
      </c>
      <c r="B1909" s="324">
        <v>718050</v>
      </c>
      <c r="C1909" s="324"/>
      <c r="D1909" s="317">
        <v>7875.61</v>
      </c>
      <c r="E1909" s="320" t="str">
        <f t="shared" si="36"/>
        <v>200</v>
      </c>
    </row>
    <row r="1910" spans="1:5" hidden="1" x14ac:dyDescent="0.3">
      <c r="A1910" s="316" t="s">
        <v>1610</v>
      </c>
      <c r="B1910" s="324">
        <v>718050</v>
      </c>
      <c r="C1910" s="324">
        <v>1020</v>
      </c>
      <c r="D1910" s="317">
        <v>1821.28</v>
      </c>
      <c r="E1910" s="320" t="str">
        <f t="shared" si="36"/>
        <v>200</v>
      </c>
    </row>
    <row r="1911" spans="1:5" hidden="1" x14ac:dyDescent="0.3">
      <c r="A1911" s="316" t="s">
        <v>1610</v>
      </c>
      <c r="B1911" s="324">
        <v>718050</v>
      </c>
      <c r="C1911" s="324">
        <v>1026</v>
      </c>
      <c r="D1911" s="317">
        <v>1982.82</v>
      </c>
      <c r="E1911" s="320" t="str">
        <f t="shared" si="36"/>
        <v>200</v>
      </c>
    </row>
    <row r="1912" spans="1:5" hidden="1" x14ac:dyDescent="0.3">
      <c r="A1912" s="316" t="s">
        <v>1610</v>
      </c>
      <c r="B1912" s="324">
        <v>718050</v>
      </c>
      <c r="C1912" s="324">
        <v>1027</v>
      </c>
      <c r="D1912" s="317">
        <v>131.03</v>
      </c>
      <c r="E1912" s="320" t="str">
        <f t="shared" si="36"/>
        <v>200</v>
      </c>
    </row>
    <row r="1913" spans="1:5" hidden="1" x14ac:dyDescent="0.3">
      <c r="A1913" s="316" t="s">
        <v>1611</v>
      </c>
      <c r="B1913" s="324">
        <v>718050</v>
      </c>
      <c r="C1913" s="324">
        <v>1012</v>
      </c>
      <c r="D1913" s="317">
        <v>0</v>
      </c>
      <c r="E1913" s="320" t="str">
        <f t="shared" si="36"/>
        <v>200</v>
      </c>
    </row>
    <row r="1914" spans="1:5" hidden="1" x14ac:dyDescent="0.3">
      <c r="A1914" s="316" t="s">
        <v>1612</v>
      </c>
      <c r="B1914" s="324">
        <v>718050</v>
      </c>
      <c r="C1914" s="324">
        <v>1020</v>
      </c>
      <c r="D1914" s="317">
        <v>0</v>
      </c>
      <c r="E1914" s="320" t="str">
        <f t="shared" si="36"/>
        <v>200</v>
      </c>
    </row>
    <row r="1915" spans="1:5" hidden="1" x14ac:dyDescent="0.3">
      <c r="A1915" s="316" t="s">
        <v>1613</v>
      </c>
      <c r="B1915" s="324">
        <v>718040</v>
      </c>
      <c r="C1915" s="324"/>
      <c r="D1915" s="317">
        <v>102.4</v>
      </c>
      <c r="E1915" s="320" t="str">
        <f t="shared" si="36"/>
        <v>200</v>
      </c>
    </row>
    <row r="1916" spans="1:5" hidden="1" x14ac:dyDescent="0.3">
      <c r="A1916" s="316" t="s">
        <v>1613</v>
      </c>
      <c r="B1916" s="324">
        <v>718050</v>
      </c>
      <c r="C1916" s="324"/>
      <c r="D1916" s="317">
        <v>132.36000000000001</v>
      </c>
      <c r="E1916" s="320" t="str">
        <f t="shared" si="36"/>
        <v>200</v>
      </c>
    </row>
    <row r="1917" spans="1:5" hidden="1" x14ac:dyDescent="0.3">
      <c r="A1917" s="316" t="s">
        <v>1613</v>
      </c>
      <c r="B1917" s="324">
        <v>718050</v>
      </c>
      <c r="C1917" s="324">
        <v>1020</v>
      </c>
      <c r="D1917" s="317">
        <v>28098.28</v>
      </c>
      <c r="E1917" s="320" t="str">
        <f t="shared" si="36"/>
        <v>200</v>
      </c>
    </row>
    <row r="1918" spans="1:5" hidden="1" x14ac:dyDescent="0.3">
      <c r="A1918" s="316" t="s">
        <v>1614</v>
      </c>
      <c r="B1918" s="324">
        <v>718040</v>
      </c>
      <c r="C1918" s="324"/>
      <c r="D1918" s="317">
        <v>196.6</v>
      </c>
      <c r="E1918" s="320" t="str">
        <f t="shared" si="36"/>
        <v>200</v>
      </c>
    </row>
    <row r="1919" spans="1:5" hidden="1" x14ac:dyDescent="0.3">
      <c r="A1919" s="316" t="s">
        <v>1614</v>
      </c>
      <c r="B1919" s="324">
        <v>718050</v>
      </c>
      <c r="C1919" s="324"/>
      <c r="D1919" s="317">
        <v>1646.23</v>
      </c>
      <c r="E1919" s="320" t="str">
        <f t="shared" si="36"/>
        <v>200</v>
      </c>
    </row>
    <row r="1920" spans="1:5" hidden="1" x14ac:dyDescent="0.3">
      <c r="A1920" s="316" t="s">
        <v>1614</v>
      </c>
      <c r="B1920" s="324">
        <v>718050</v>
      </c>
      <c r="C1920" s="324">
        <v>1020</v>
      </c>
      <c r="D1920" s="317">
        <v>11950.57</v>
      </c>
      <c r="E1920" s="320" t="str">
        <f t="shared" si="36"/>
        <v>200</v>
      </c>
    </row>
    <row r="1921" spans="1:5" hidden="1" x14ac:dyDescent="0.3">
      <c r="A1921" s="316" t="s">
        <v>1615</v>
      </c>
      <c r="B1921" s="324">
        <v>718050</v>
      </c>
      <c r="C1921" s="324"/>
      <c r="D1921" s="317">
        <v>3646.81</v>
      </c>
      <c r="E1921" s="320" t="str">
        <f t="shared" si="36"/>
        <v>200</v>
      </c>
    </row>
    <row r="1922" spans="1:5" hidden="1" x14ac:dyDescent="0.3">
      <c r="A1922" s="316" t="s">
        <v>1615</v>
      </c>
      <c r="B1922" s="324">
        <v>718050</v>
      </c>
      <c r="C1922" s="324">
        <v>1020</v>
      </c>
      <c r="D1922" s="317">
        <v>16964.580000000002</v>
      </c>
      <c r="E1922" s="320" t="str">
        <f t="shared" ref="E1922:E1985" si="37">RIGHT(A1922,3)</f>
        <v>200</v>
      </c>
    </row>
    <row r="1923" spans="1:5" hidden="1" x14ac:dyDescent="0.3">
      <c r="A1923" s="316" t="s">
        <v>1615</v>
      </c>
      <c r="B1923" s="324">
        <v>718050</v>
      </c>
      <c r="C1923" s="324">
        <v>1027</v>
      </c>
      <c r="D1923" s="317">
        <v>20.72</v>
      </c>
      <c r="E1923" s="320" t="str">
        <f t="shared" si="37"/>
        <v>200</v>
      </c>
    </row>
    <row r="1924" spans="1:5" hidden="1" x14ac:dyDescent="0.3">
      <c r="A1924" s="316" t="s">
        <v>1616</v>
      </c>
      <c r="B1924" s="324">
        <v>718050</v>
      </c>
      <c r="C1924" s="324">
        <v>1020</v>
      </c>
      <c r="D1924" s="317">
        <v>5</v>
      </c>
      <c r="E1924" s="320" t="str">
        <f t="shared" si="37"/>
        <v>200</v>
      </c>
    </row>
    <row r="1925" spans="1:5" hidden="1" x14ac:dyDescent="0.3">
      <c r="A1925" s="316" t="s">
        <v>1616</v>
      </c>
      <c r="B1925" s="324">
        <v>718070</v>
      </c>
      <c r="C1925" s="324"/>
      <c r="D1925" s="317">
        <v>14379.82</v>
      </c>
      <c r="E1925" s="320" t="str">
        <f t="shared" si="37"/>
        <v>200</v>
      </c>
    </row>
    <row r="1926" spans="1:5" hidden="1" x14ac:dyDescent="0.3">
      <c r="A1926" s="316" t="s">
        <v>1617</v>
      </c>
      <c r="B1926" s="324">
        <v>718040</v>
      </c>
      <c r="C1926" s="324"/>
      <c r="D1926" s="317">
        <v>98.2</v>
      </c>
      <c r="E1926" s="320" t="str">
        <f t="shared" si="37"/>
        <v>200</v>
      </c>
    </row>
    <row r="1927" spans="1:5" hidden="1" x14ac:dyDescent="0.3">
      <c r="A1927" s="316" t="s">
        <v>1617</v>
      </c>
      <c r="B1927" s="324">
        <v>718050</v>
      </c>
      <c r="C1927" s="324"/>
      <c r="D1927" s="317">
        <v>46.32</v>
      </c>
      <c r="E1927" s="320" t="str">
        <f t="shared" si="37"/>
        <v>200</v>
      </c>
    </row>
    <row r="1928" spans="1:5" hidden="1" x14ac:dyDescent="0.3">
      <c r="A1928" s="316" t="s">
        <v>1617</v>
      </c>
      <c r="B1928" s="324">
        <v>718050</v>
      </c>
      <c r="C1928" s="324">
        <v>1020</v>
      </c>
      <c r="D1928" s="317">
        <v>187.92</v>
      </c>
      <c r="E1928" s="320" t="str">
        <f t="shared" si="37"/>
        <v>200</v>
      </c>
    </row>
    <row r="1929" spans="1:5" hidden="1" x14ac:dyDescent="0.3">
      <c r="A1929" s="316" t="s">
        <v>1618</v>
      </c>
      <c r="B1929" s="324">
        <v>718050</v>
      </c>
      <c r="C1929" s="324"/>
      <c r="D1929" s="317">
        <v>1191.1600000000001</v>
      </c>
      <c r="E1929" s="320" t="str">
        <f t="shared" si="37"/>
        <v>200</v>
      </c>
    </row>
    <row r="1930" spans="1:5" hidden="1" x14ac:dyDescent="0.3">
      <c r="A1930" s="316" t="s">
        <v>1618</v>
      </c>
      <c r="B1930" s="324">
        <v>718050</v>
      </c>
      <c r="C1930" s="324">
        <v>1020</v>
      </c>
      <c r="D1930" s="317">
        <v>8777.77</v>
      </c>
      <c r="E1930" s="320" t="str">
        <f t="shared" si="37"/>
        <v>200</v>
      </c>
    </row>
    <row r="1931" spans="1:5" hidden="1" x14ac:dyDescent="0.3">
      <c r="A1931" s="316" t="s">
        <v>1618</v>
      </c>
      <c r="B1931" s="324">
        <v>718070</v>
      </c>
      <c r="C1931" s="324"/>
      <c r="D1931" s="317">
        <v>19.079999999999998</v>
      </c>
      <c r="E1931" s="320" t="str">
        <f t="shared" si="37"/>
        <v>200</v>
      </c>
    </row>
    <row r="1932" spans="1:5" hidden="1" x14ac:dyDescent="0.3">
      <c r="A1932" s="316" t="s">
        <v>1619</v>
      </c>
      <c r="B1932" s="324">
        <v>718010</v>
      </c>
      <c r="C1932" s="324"/>
      <c r="D1932" s="317">
        <v>915.28</v>
      </c>
      <c r="E1932" s="320" t="str">
        <f t="shared" si="37"/>
        <v>200</v>
      </c>
    </row>
    <row r="1933" spans="1:5" hidden="1" x14ac:dyDescent="0.3">
      <c r="A1933" s="316" t="s">
        <v>1619</v>
      </c>
      <c r="B1933" s="324">
        <v>718050</v>
      </c>
      <c r="C1933" s="324"/>
      <c r="D1933" s="317">
        <v>2840.98</v>
      </c>
      <c r="E1933" s="320" t="str">
        <f t="shared" si="37"/>
        <v>200</v>
      </c>
    </row>
    <row r="1934" spans="1:5" hidden="1" x14ac:dyDescent="0.3">
      <c r="A1934" s="316" t="s">
        <v>1619</v>
      </c>
      <c r="B1934" s="324">
        <v>718050</v>
      </c>
      <c r="C1934" s="324">
        <v>1020</v>
      </c>
      <c r="D1934" s="317">
        <v>5643.68</v>
      </c>
      <c r="E1934" s="320" t="str">
        <f t="shared" si="37"/>
        <v>200</v>
      </c>
    </row>
    <row r="1935" spans="1:5" hidden="1" x14ac:dyDescent="0.3">
      <c r="A1935" s="316" t="s">
        <v>1620</v>
      </c>
      <c r="B1935" s="324">
        <v>718040</v>
      </c>
      <c r="C1935" s="324"/>
      <c r="D1935" s="317">
        <v>63</v>
      </c>
      <c r="E1935" s="320" t="str">
        <f t="shared" si="37"/>
        <v>200</v>
      </c>
    </row>
    <row r="1936" spans="1:5" hidden="1" x14ac:dyDescent="0.3">
      <c r="A1936" s="316" t="s">
        <v>1621</v>
      </c>
      <c r="B1936" s="324">
        <v>718050</v>
      </c>
      <c r="C1936" s="324">
        <v>1012</v>
      </c>
      <c r="D1936" s="317">
        <v>106</v>
      </c>
      <c r="E1936" s="320" t="str">
        <f t="shared" si="37"/>
        <v>200</v>
      </c>
    </row>
    <row r="1937" spans="1:5" hidden="1" x14ac:dyDescent="0.3">
      <c r="A1937" s="316" t="s">
        <v>1621</v>
      </c>
      <c r="B1937" s="324">
        <v>718050</v>
      </c>
      <c r="C1937" s="324">
        <v>1020</v>
      </c>
      <c r="D1937" s="317">
        <v>20438.419999999998</v>
      </c>
      <c r="E1937" s="320" t="str">
        <f t="shared" si="37"/>
        <v>200</v>
      </c>
    </row>
    <row r="1938" spans="1:5" hidden="1" x14ac:dyDescent="0.3">
      <c r="A1938" s="316" t="s">
        <v>1621</v>
      </c>
      <c r="B1938" s="324">
        <v>718070</v>
      </c>
      <c r="C1938" s="324"/>
      <c r="D1938" s="317">
        <v>14524.93</v>
      </c>
      <c r="E1938" s="320" t="str">
        <f t="shared" si="37"/>
        <v>200</v>
      </c>
    </row>
    <row r="1939" spans="1:5" hidden="1" x14ac:dyDescent="0.3">
      <c r="A1939" s="316" t="s">
        <v>1622</v>
      </c>
      <c r="B1939" s="324">
        <v>718050</v>
      </c>
      <c r="C1939" s="324">
        <v>1020</v>
      </c>
      <c r="D1939" s="317">
        <v>16331.85</v>
      </c>
      <c r="E1939" s="320" t="str">
        <f t="shared" si="37"/>
        <v>200</v>
      </c>
    </row>
    <row r="1940" spans="1:5" hidden="1" x14ac:dyDescent="0.3">
      <c r="A1940" s="316" t="s">
        <v>1622</v>
      </c>
      <c r="B1940" s="324">
        <v>718070</v>
      </c>
      <c r="C1940" s="324"/>
      <c r="D1940" s="317">
        <v>13495.25</v>
      </c>
      <c r="E1940" s="320" t="str">
        <f t="shared" si="37"/>
        <v>200</v>
      </c>
    </row>
    <row r="1941" spans="1:5" hidden="1" x14ac:dyDescent="0.3">
      <c r="A1941" s="316" t="s">
        <v>1623</v>
      </c>
      <c r="B1941" s="324">
        <v>718050</v>
      </c>
      <c r="C1941" s="324">
        <v>1020</v>
      </c>
      <c r="D1941" s="317">
        <v>12334.6</v>
      </c>
      <c r="E1941" s="320" t="str">
        <f t="shared" si="37"/>
        <v>200</v>
      </c>
    </row>
    <row r="1942" spans="1:5" hidden="1" x14ac:dyDescent="0.3">
      <c r="A1942" s="316" t="s">
        <v>1624</v>
      </c>
      <c r="B1942" s="324">
        <v>718040</v>
      </c>
      <c r="C1942" s="324"/>
      <c r="D1942" s="317">
        <v>96.5</v>
      </c>
      <c r="E1942" s="320" t="str">
        <f t="shared" si="37"/>
        <v>200</v>
      </c>
    </row>
    <row r="1943" spans="1:5" hidden="1" x14ac:dyDescent="0.3">
      <c r="A1943" s="316" t="s">
        <v>1624</v>
      </c>
      <c r="B1943" s="324">
        <v>718050</v>
      </c>
      <c r="C1943" s="324">
        <v>1020</v>
      </c>
      <c r="D1943" s="317">
        <v>6285.89</v>
      </c>
      <c r="E1943" s="320" t="str">
        <f t="shared" si="37"/>
        <v>200</v>
      </c>
    </row>
    <row r="1944" spans="1:5" hidden="1" x14ac:dyDescent="0.3">
      <c r="A1944" s="316" t="s">
        <v>1625</v>
      </c>
      <c r="B1944" s="324">
        <v>718040</v>
      </c>
      <c r="C1944" s="324"/>
      <c r="D1944" s="317">
        <v>90</v>
      </c>
      <c r="E1944" s="320" t="str">
        <f t="shared" si="37"/>
        <v>200</v>
      </c>
    </row>
    <row r="1945" spans="1:5" hidden="1" x14ac:dyDescent="0.3">
      <c r="A1945" s="316" t="s">
        <v>1626</v>
      </c>
      <c r="B1945" s="324">
        <v>718050</v>
      </c>
      <c r="C1945" s="324">
        <v>1012</v>
      </c>
      <c r="D1945" s="317">
        <v>409.64</v>
      </c>
      <c r="E1945" s="320" t="str">
        <f t="shared" si="37"/>
        <v>200</v>
      </c>
    </row>
    <row r="1946" spans="1:5" hidden="1" x14ac:dyDescent="0.3">
      <c r="A1946" s="316" t="s">
        <v>1627</v>
      </c>
      <c r="B1946" s="324">
        <v>718040</v>
      </c>
      <c r="C1946" s="324"/>
      <c r="D1946" s="317">
        <v>40</v>
      </c>
      <c r="E1946" s="320" t="str">
        <f t="shared" si="37"/>
        <v>200</v>
      </c>
    </row>
    <row r="1947" spans="1:5" hidden="1" x14ac:dyDescent="0.3">
      <c r="A1947" s="316" t="s">
        <v>1627</v>
      </c>
      <c r="B1947" s="324">
        <v>718050</v>
      </c>
      <c r="C1947" s="324">
        <v>1015</v>
      </c>
      <c r="D1947" s="317">
        <v>19202</v>
      </c>
      <c r="E1947" s="320" t="str">
        <f t="shared" si="37"/>
        <v>200</v>
      </c>
    </row>
    <row r="1948" spans="1:5" hidden="1" x14ac:dyDescent="0.3">
      <c r="A1948" s="316" t="s">
        <v>1627</v>
      </c>
      <c r="B1948" s="324">
        <v>718070</v>
      </c>
      <c r="C1948" s="324"/>
      <c r="D1948" s="317">
        <v>35812</v>
      </c>
      <c r="E1948" s="320" t="str">
        <f t="shared" si="37"/>
        <v>200</v>
      </c>
    </row>
    <row r="1949" spans="1:5" hidden="1" x14ac:dyDescent="0.3">
      <c r="A1949" s="316" t="s">
        <v>1628</v>
      </c>
      <c r="B1949" s="324">
        <v>718050</v>
      </c>
      <c r="C1949" s="324"/>
      <c r="D1949" s="317">
        <v>13794.49</v>
      </c>
      <c r="E1949" s="320" t="str">
        <f t="shared" si="37"/>
        <v>200</v>
      </c>
    </row>
    <row r="1950" spans="1:5" hidden="1" x14ac:dyDescent="0.3">
      <c r="A1950" s="316" t="s">
        <v>1628</v>
      </c>
      <c r="B1950" s="324">
        <v>718050</v>
      </c>
      <c r="C1950" s="324">
        <v>1006</v>
      </c>
      <c r="D1950" s="317">
        <v>900.18</v>
      </c>
      <c r="E1950" s="320" t="str">
        <f t="shared" si="37"/>
        <v>200</v>
      </c>
    </row>
    <row r="1951" spans="1:5" hidden="1" x14ac:dyDescent="0.3">
      <c r="A1951" s="316" t="s">
        <v>1629</v>
      </c>
      <c r="B1951" s="324">
        <v>718050</v>
      </c>
      <c r="C1951" s="324"/>
      <c r="D1951" s="317">
        <v>11.33</v>
      </c>
      <c r="E1951" s="320" t="str">
        <f t="shared" si="37"/>
        <v>200</v>
      </c>
    </row>
    <row r="1952" spans="1:5" hidden="1" x14ac:dyDescent="0.3">
      <c r="A1952" s="316" t="s">
        <v>1629</v>
      </c>
      <c r="B1952" s="324">
        <v>718050</v>
      </c>
      <c r="C1952" s="324">
        <v>1020</v>
      </c>
      <c r="D1952" s="317">
        <v>11.33</v>
      </c>
      <c r="E1952" s="320" t="str">
        <f t="shared" si="37"/>
        <v>200</v>
      </c>
    </row>
    <row r="1953" spans="1:5" hidden="1" x14ac:dyDescent="0.3">
      <c r="A1953" s="316" t="s">
        <v>1629</v>
      </c>
      <c r="B1953" s="324">
        <v>718050</v>
      </c>
      <c r="C1953" s="324">
        <v>1025</v>
      </c>
      <c r="D1953" s="317">
        <v>79.5</v>
      </c>
      <c r="E1953" s="320" t="str">
        <f t="shared" si="37"/>
        <v>200</v>
      </c>
    </row>
    <row r="1954" spans="1:5" hidden="1" x14ac:dyDescent="0.3">
      <c r="A1954" s="316" t="s">
        <v>1741</v>
      </c>
      <c r="B1954" s="324">
        <v>718010</v>
      </c>
      <c r="C1954" s="324">
        <v>1004</v>
      </c>
      <c r="D1954" s="317">
        <v>2051.6</v>
      </c>
      <c r="E1954" s="320" t="str">
        <f t="shared" si="37"/>
        <v>200</v>
      </c>
    </row>
    <row r="1955" spans="1:5" hidden="1" x14ac:dyDescent="0.3">
      <c r="A1955" s="316" t="s">
        <v>1741</v>
      </c>
      <c r="B1955" s="324">
        <v>718040</v>
      </c>
      <c r="C1955" s="324"/>
      <c r="D1955" s="317">
        <v>13380.41</v>
      </c>
      <c r="E1955" s="320" t="str">
        <f t="shared" si="37"/>
        <v>200</v>
      </c>
    </row>
    <row r="1956" spans="1:5" hidden="1" x14ac:dyDescent="0.3">
      <c r="A1956" s="316" t="s">
        <v>1741</v>
      </c>
      <c r="B1956" s="324">
        <v>718050</v>
      </c>
      <c r="C1956" s="324"/>
      <c r="D1956" s="317">
        <v>34503.51</v>
      </c>
      <c r="E1956" s="320" t="str">
        <f t="shared" si="37"/>
        <v>200</v>
      </c>
    </row>
    <row r="1957" spans="1:5" hidden="1" x14ac:dyDescent="0.3">
      <c r="A1957" s="316" t="s">
        <v>1741</v>
      </c>
      <c r="B1957" s="324">
        <v>718050</v>
      </c>
      <c r="C1957" s="324">
        <v>1011</v>
      </c>
      <c r="D1957" s="317">
        <v>1378.26</v>
      </c>
      <c r="E1957" s="320" t="str">
        <f t="shared" si="37"/>
        <v>200</v>
      </c>
    </row>
    <row r="1958" spans="1:5" hidden="1" x14ac:dyDescent="0.3">
      <c r="A1958" s="316" t="s">
        <v>1741</v>
      </c>
      <c r="B1958" s="324">
        <v>718050</v>
      </c>
      <c r="C1958" s="324">
        <v>1020</v>
      </c>
      <c r="D1958" s="317">
        <v>2169.23</v>
      </c>
      <c r="E1958" s="320" t="str">
        <f t="shared" si="37"/>
        <v>200</v>
      </c>
    </row>
    <row r="1959" spans="1:5" hidden="1" x14ac:dyDescent="0.3">
      <c r="A1959" s="316" t="s">
        <v>1741</v>
      </c>
      <c r="B1959" s="324">
        <v>718050</v>
      </c>
      <c r="C1959" s="324">
        <v>1025</v>
      </c>
      <c r="D1959" s="317">
        <v>74.319999999999993</v>
      </c>
      <c r="E1959" s="320" t="str">
        <f t="shared" si="37"/>
        <v>200</v>
      </c>
    </row>
    <row r="1960" spans="1:5" hidden="1" x14ac:dyDescent="0.3">
      <c r="A1960" s="316" t="s">
        <v>1741</v>
      </c>
      <c r="B1960" s="324">
        <v>718050</v>
      </c>
      <c r="C1960" s="324">
        <v>1026</v>
      </c>
      <c r="D1960" s="317">
        <v>8329.3700000000008</v>
      </c>
      <c r="E1960" s="320" t="str">
        <f t="shared" si="37"/>
        <v>200</v>
      </c>
    </row>
    <row r="1961" spans="1:5" hidden="1" x14ac:dyDescent="0.3">
      <c r="A1961" s="316" t="s">
        <v>1741</v>
      </c>
      <c r="B1961" s="324">
        <v>718050</v>
      </c>
      <c r="C1961" s="324">
        <v>1027</v>
      </c>
      <c r="D1961" s="317">
        <v>1116.45</v>
      </c>
      <c r="E1961" s="320" t="str">
        <f t="shared" si="37"/>
        <v>200</v>
      </c>
    </row>
    <row r="1962" spans="1:5" hidden="1" x14ac:dyDescent="0.3">
      <c r="A1962" s="316" t="s">
        <v>1741</v>
      </c>
      <c r="B1962" s="324">
        <v>718070</v>
      </c>
      <c r="C1962" s="324"/>
      <c r="D1962" s="317">
        <v>7479.47</v>
      </c>
      <c r="E1962" s="320" t="str">
        <f t="shared" si="37"/>
        <v>200</v>
      </c>
    </row>
    <row r="1963" spans="1:5" hidden="1" x14ac:dyDescent="0.3">
      <c r="A1963" s="316" t="s">
        <v>1741</v>
      </c>
      <c r="B1963" s="324">
        <v>718071</v>
      </c>
      <c r="C1963" s="324"/>
      <c r="D1963" s="317">
        <v>28.44</v>
      </c>
      <c r="E1963" s="320" t="str">
        <f t="shared" si="37"/>
        <v>200</v>
      </c>
    </row>
    <row r="1964" spans="1:5" hidden="1" x14ac:dyDescent="0.3">
      <c r="A1964" s="316" t="s">
        <v>1741</v>
      </c>
      <c r="B1964" s="324">
        <v>718077</v>
      </c>
      <c r="C1964" s="324">
        <v>1000</v>
      </c>
      <c r="D1964" s="317">
        <v>1631.25</v>
      </c>
      <c r="E1964" s="320" t="str">
        <f t="shared" si="37"/>
        <v>200</v>
      </c>
    </row>
    <row r="1965" spans="1:5" hidden="1" x14ac:dyDescent="0.3">
      <c r="A1965" s="316" t="s">
        <v>1807</v>
      </c>
      <c r="B1965" s="324">
        <v>718050</v>
      </c>
      <c r="C1965" s="324">
        <v>1020</v>
      </c>
      <c r="D1965" s="317">
        <v>0</v>
      </c>
      <c r="E1965" s="320" t="str">
        <f t="shared" si="37"/>
        <v>200</v>
      </c>
    </row>
    <row r="1966" spans="1:5" hidden="1" x14ac:dyDescent="0.3">
      <c r="A1966" s="316" t="s">
        <v>1933</v>
      </c>
      <c r="B1966" s="324">
        <v>718050</v>
      </c>
      <c r="C1966" s="324"/>
      <c r="D1966" s="317">
        <v>1858.17</v>
      </c>
      <c r="E1966" s="320" t="str">
        <f t="shared" si="37"/>
        <v>200</v>
      </c>
    </row>
    <row r="1967" spans="1:5" hidden="1" x14ac:dyDescent="0.3">
      <c r="A1967" s="316" t="s">
        <v>1933</v>
      </c>
      <c r="B1967" s="324">
        <v>718050</v>
      </c>
      <c r="C1967" s="324">
        <v>1025</v>
      </c>
      <c r="D1967" s="317">
        <v>72</v>
      </c>
      <c r="E1967" s="320" t="str">
        <f t="shared" si="37"/>
        <v>200</v>
      </c>
    </row>
    <row r="1968" spans="1:5" hidden="1" x14ac:dyDescent="0.3">
      <c r="A1968" s="316" t="s">
        <v>1933</v>
      </c>
      <c r="B1968" s="324">
        <v>718050</v>
      </c>
      <c r="C1968" s="324">
        <v>1027</v>
      </c>
      <c r="D1968" s="317">
        <v>946.44</v>
      </c>
      <c r="E1968" s="320" t="str">
        <f t="shared" si="37"/>
        <v>200</v>
      </c>
    </row>
    <row r="1969" spans="1:5" hidden="1" x14ac:dyDescent="0.3">
      <c r="A1969" s="316" t="s">
        <v>1953</v>
      </c>
      <c r="B1969" s="324">
        <v>718050</v>
      </c>
      <c r="C1969" s="324">
        <v>1025</v>
      </c>
      <c r="D1969" s="317">
        <v>80</v>
      </c>
      <c r="E1969" s="320" t="str">
        <f t="shared" si="37"/>
        <v>200</v>
      </c>
    </row>
    <row r="1970" spans="1:5" hidden="1" x14ac:dyDescent="0.3">
      <c r="A1970" s="316" t="s">
        <v>1954</v>
      </c>
      <c r="B1970" s="324">
        <v>718050</v>
      </c>
      <c r="C1970" s="324">
        <v>1020</v>
      </c>
      <c r="D1970" s="317">
        <v>539.91999999999996</v>
      </c>
      <c r="E1970" s="320" t="str">
        <f t="shared" si="37"/>
        <v>200</v>
      </c>
    </row>
    <row r="1971" spans="1:5" hidden="1" x14ac:dyDescent="0.3">
      <c r="A1971" s="316" t="s">
        <v>1955</v>
      </c>
      <c r="B1971" s="324">
        <v>718040</v>
      </c>
      <c r="C1971" s="324"/>
      <c r="D1971" s="317">
        <v>86</v>
      </c>
      <c r="E1971" s="320" t="str">
        <f t="shared" si="37"/>
        <v>200</v>
      </c>
    </row>
    <row r="1972" spans="1:5" hidden="1" x14ac:dyDescent="0.3">
      <c r="A1972" s="316" t="s">
        <v>2414</v>
      </c>
      <c r="B1972" s="324">
        <v>718050</v>
      </c>
      <c r="C1972" s="324">
        <v>1012</v>
      </c>
      <c r="D1972" s="317">
        <v>-67.25</v>
      </c>
      <c r="E1972" s="320" t="str">
        <f t="shared" si="37"/>
        <v>200</v>
      </c>
    </row>
    <row r="1973" spans="1:5" hidden="1" x14ac:dyDescent="0.3">
      <c r="A1973" s="316" t="s">
        <v>1957</v>
      </c>
      <c r="B1973" s="324">
        <v>718040</v>
      </c>
      <c r="C1973" s="324"/>
      <c r="D1973" s="317">
        <v>51.2</v>
      </c>
      <c r="E1973" s="320" t="str">
        <f t="shared" si="37"/>
        <v>200</v>
      </c>
    </row>
    <row r="1974" spans="1:5" hidden="1" x14ac:dyDescent="0.3">
      <c r="A1974" s="316" t="s">
        <v>1958</v>
      </c>
      <c r="B1974" s="324">
        <v>718040</v>
      </c>
      <c r="C1974" s="324"/>
      <c r="D1974" s="317">
        <v>263.77</v>
      </c>
      <c r="E1974" s="320" t="str">
        <f t="shared" si="37"/>
        <v>200</v>
      </c>
    </row>
    <row r="1975" spans="1:5" hidden="1" x14ac:dyDescent="0.3">
      <c r="A1975" s="316" t="s">
        <v>1958</v>
      </c>
      <c r="B1975" s="324">
        <v>718050</v>
      </c>
      <c r="C1975" s="324"/>
      <c r="D1975" s="317">
        <v>28000</v>
      </c>
      <c r="E1975" s="320" t="str">
        <f t="shared" si="37"/>
        <v>200</v>
      </c>
    </row>
    <row r="1976" spans="1:5" hidden="1" x14ac:dyDescent="0.3">
      <c r="A1976" s="316" t="s">
        <v>1958</v>
      </c>
      <c r="B1976" s="324">
        <v>718050</v>
      </c>
      <c r="C1976" s="324">
        <v>1015</v>
      </c>
      <c r="D1976" s="317">
        <v>2871</v>
      </c>
      <c r="E1976" s="320" t="str">
        <f t="shared" si="37"/>
        <v>200</v>
      </c>
    </row>
    <row r="1977" spans="1:5" hidden="1" x14ac:dyDescent="0.3">
      <c r="A1977" s="316" t="s">
        <v>1959</v>
      </c>
      <c r="B1977" s="324">
        <v>718010</v>
      </c>
      <c r="C1977" s="324">
        <v>1004</v>
      </c>
      <c r="D1977" s="317">
        <v>897.46</v>
      </c>
      <c r="E1977" s="320" t="str">
        <f t="shared" si="37"/>
        <v>200</v>
      </c>
    </row>
    <row r="1978" spans="1:5" hidden="1" x14ac:dyDescent="0.3">
      <c r="A1978" s="316" t="s">
        <v>1959</v>
      </c>
      <c r="B1978" s="324">
        <v>718050</v>
      </c>
      <c r="C1978" s="324"/>
      <c r="D1978" s="317">
        <v>1052.95</v>
      </c>
      <c r="E1978" s="320" t="str">
        <f t="shared" si="37"/>
        <v>200</v>
      </c>
    </row>
    <row r="1979" spans="1:5" hidden="1" x14ac:dyDescent="0.3">
      <c r="A1979" s="316" t="s">
        <v>1959</v>
      </c>
      <c r="B1979" s="324">
        <v>718050</v>
      </c>
      <c r="C1979" s="324">
        <v>1015</v>
      </c>
      <c r="D1979" s="317">
        <v>8631.7999999999993</v>
      </c>
      <c r="E1979" s="320" t="str">
        <f t="shared" si="37"/>
        <v>200</v>
      </c>
    </row>
    <row r="1980" spans="1:5" hidden="1" x14ac:dyDescent="0.3">
      <c r="A1980" s="316" t="s">
        <v>1959</v>
      </c>
      <c r="B1980" s="324">
        <v>718050</v>
      </c>
      <c r="C1980" s="324">
        <v>1020</v>
      </c>
      <c r="D1980" s="317">
        <v>360.75</v>
      </c>
      <c r="E1980" s="320" t="str">
        <f t="shared" si="37"/>
        <v>200</v>
      </c>
    </row>
    <row r="1981" spans="1:5" hidden="1" x14ac:dyDescent="0.3">
      <c r="A1981" s="316" t="s">
        <v>1959</v>
      </c>
      <c r="B1981" s="324">
        <v>718050</v>
      </c>
      <c r="C1981" s="324">
        <v>1025</v>
      </c>
      <c r="D1981" s="317">
        <v>3206.79</v>
      </c>
      <c r="E1981" s="320" t="str">
        <f t="shared" si="37"/>
        <v>200</v>
      </c>
    </row>
    <row r="1982" spans="1:5" hidden="1" x14ac:dyDescent="0.3">
      <c r="A1982" s="316" t="s">
        <v>1959</v>
      </c>
      <c r="B1982" s="324">
        <v>718050</v>
      </c>
      <c r="C1982" s="324">
        <v>1026</v>
      </c>
      <c r="D1982" s="317">
        <v>2329.02</v>
      </c>
      <c r="E1982" s="320" t="str">
        <f t="shared" si="37"/>
        <v>200</v>
      </c>
    </row>
    <row r="1983" spans="1:5" hidden="1" x14ac:dyDescent="0.3">
      <c r="A1983" s="316" t="s">
        <v>1959</v>
      </c>
      <c r="B1983" s="324">
        <v>718050</v>
      </c>
      <c r="C1983" s="324">
        <v>1027</v>
      </c>
      <c r="D1983" s="317">
        <v>390.69</v>
      </c>
      <c r="E1983" s="320" t="str">
        <f t="shared" si="37"/>
        <v>200</v>
      </c>
    </row>
    <row r="1984" spans="1:5" hidden="1" x14ac:dyDescent="0.3">
      <c r="A1984" s="316" t="s">
        <v>1960</v>
      </c>
      <c r="B1984" s="324">
        <v>718040</v>
      </c>
      <c r="C1984" s="324"/>
      <c r="D1984" s="317">
        <v>276</v>
      </c>
      <c r="E1984" s="320" t="str">
        <f t="shared" si="37"/>
        <v>200</v>
      </c>
    </row>
    <row r="1985" spans="1:5" hidden="1" x14ac:dyDescent="0.3">
      <c r="A1985" s="316" t="s">
        <v>1961</v>
      </c>
      <c r="B1985" s="324">
        <v>718050</v>
      </c>
      <c r="C1985" s="324">
        <v>1012</v>
      </c>
      <c r="D1985" s="317">
        <v>25.24</v>
      </c>
      <c r="E1985" s="320" t="str">
        <f t="shared" si="37"/>
        <v>200</v>
      </c>
    </row>
    <row r="1986" spans="1:5" hidden="1" x14ac:dyDescent="0.3">
      <c r="A1986" s="316" t="s">
        <v>1962</v>
      </c>
      <c r="B1986" s="324">
        <v>718040</v>
      </c>
      <c r="C1986" s="324"/>
      <c r="D1986" s="317">
        <v>153.6</v>
      </c>
      <c r="E1986" s="320" t="str">
        <f t="shared" ref="E1986:E2049" si="38">RIGHT(A1986,3)</f>
        <v>200</v>
      </c>
    </row>
    <row r="1987" spans="1:5" hidden="1" x14ac:dyDescent="0.3">
      <c r="A1987" s="316" t="s">
        <v>1963</v>
      </c>
      <c r="B1987" s="324">
        <v>718040</v>
      </c>
      <c r="C1987" s="324"/>
      <c r="D1987" s="317">
        <v>43</v>
      </c>
      <c r="E1987" s="320" t="str">
        <f t="shared" si="38"/>
        <v>200</v>
      </c>
    </row>
    <row r="1988" spans="1:5" hidden="1" x14ac:dyDescent="0.3">
      <c r="A1988" s="316" t="s">
        <v>1964</v>
      </c>
      <c r="B1988" s="324">
        <v>718040</v>
      </c>
      <c r="C1988" s="324"/>
      <c r="D1988" s="317">
        <v>51.2</v>
      </c>
      <c r="E1988" s="320" t="str">
        <f t="shared" si="38"/>
        <v>200</v>
      </c>
    </row>
    <row r="1989" spans="1:5" hidden="1" x14ac:dyDescent="0.3">
      <c r="A1989" s="316" t="s">
        <v>1965</v>
      </c>
      <c r="B1989" s="324">
        <v>718040</v>
      </c>
      <c r="C1989" s="324"/>
      <c r="D1989" s="317">
        <v>215.49</v>
      </c>
      <c r="E1989" s="320" t="str">
        <f t="shared" si="38"/>
        <v>200</v>
      </c>
    </row>
    <row r="1990" spans="1:5" hidden="1" x14ac:dyDescent="0.3">
      <c r="A1990" s="316" t="s">
        <v>1965</v>
      </c>
      <c r="B1990" s="324">
        <v>718050</v>
      </c>
      <c r="C1990" s="324"/>
      <c r="D1990" s="317">
        <v>6712.45</v>
      </c>
      <c r="E1990" s="320" t="str">
        <f t="shared" si="38"/>
        <v>200</v>
      </c>
    </row>
    <row r="1991" spans="1:5" hidden="1" x14ac:dyDescent="0.3">
      <c r="A1991" s="316" t="s">
        <v>1965</v>
      </c>
      <c r="B1991" s="324">
        <v>718050</v>
      </c>
      <c r="C1991" s="324">
        <v>1006</v>
      </c>
      <c r="D1991" s="317">
        <v>67147.87</v>
      </c>
      <c r="E1991" s="320" t="str">
        <f t="shared" si="38"/>
        <v>200</v>
      </c>
    </row>
    <row r="1992" spans="1:5" hidden="1" x14ac:dyDescent="0.3">
      <c r="A1992" s="316" t="s">
        <v>1965</v>
      </c>
      <c r="B1992" s="324">
        <v>718050</v>
      </c>
      <c r="C1992" s="324">
        <v>1012</v>
      </c>
      <c r="D1992" s="317">
        <v>4618.3599999999997</v>
      </c>
      <c r="E1992" s="320" t="str">
        <f t="shared" si="38"/>
        <v>200</v>
      </c>
    </row>
    <row r="1993" spans="1:5" hidden="1" x14ac:dyDescent="0.3">
      <c r="A1993" s="316" t="s">
        <v>1965</v>
      </c>
      <c r="B1993" s="324">
        <v>718050</v>
      </c>
      <c r="C1993" s="324">
        <v>1015</v>
      </c>
      <c r="D1993" s="317">
        <v>3314.5</v>
      </c>
      <c r="E1993" s="320" t="str">
        <f t="shared" si="38"/>
        <v>200</v>
      </c>
    </row>
    <row r="1994" spans="1:5" hidden="1" x14ac:dyDescent="0.3">
      <c r="A1994" s="316" t="s">
        <v>1965</v>
      </c>
      <c r="B1994" s="324">
        <v>718050</v>
      </c>
      <c r="C1994" s="324">
        <v>1020</v>
      </c>
      <c r="D1994" s="317">
        <v>822.95</v>
      </c>
      <c r="E1994" s="320" t="str">
        <f t="shared" si="38"/>
        <v>200</v>
      </c>
    </row>
    <row r="1995" spans="1:5" hidden="1" x14ac:dyDescent="0.3">
      <c r="A1995" s="316" t="s">
        <v>1965</v>
      </c>
      <c r="B1995" s="324">
        <v>718050</v>
      </c>
      <c r="C1995" s="324">
        <v>1025</v>
      </c>
      <c r="D1995" s="317">
        <v>3188.68</v>
      </c>
      <c r="E1995" s="320" t="str">
        <f t="shared" si="38"/>
        <v>200</v>
      </c>
    </row>
    <row r="1996" spans="1:5" hidden="1" x14ac:dyDescent="0.3">
      <c r="A1996" s="316" t="s">
        <v>1965</v>
      </c>
      <c r="B1996" s="324">
        <v>718050</v>
      </c>
      <c r="C1996" s="324">
        <v>1026</v>
      </c>
      <c r="D1996" s="317">
        <v>3833.52</v>
      </c>
      <c r="E1996" s="320" t="str">
        <f t="shared" si="38"/>
        <v>200</v>
      </c>
    </row>
    <row r="1997" spans="1:5" hidden="1" x14ac:dyDescent="0.3">
      <c r="A1997" s="316" t="s">
        <v>1965</v>
      </c>
      <c r="B1997" s="324">
        <v>718050</v>
      </c>
      <c r="C1997" s="324">
        <v>1027</v>
      </c>
      <c r="D1997" s="317">
        <v>734.95</v>
      </c>
      <c r="E1997" s="320" t="str">
        <f t="shared" si="38"/>
        <v>200</v>
      </c>
    </row>
    <row r="1998" spans="1:5" hidden="1" x14ac:dyDescent="0.3">
      <c r="A1998" s="316" t="s">
        <v>1965</v>
      </c>
      <c r="B1998" s="324">
        <v>718070</v>
      </c>
      <c r="C1998" s="324"/>
      <c r="D1998" s="317">
        <v>41824.67</v>
      </c>
      <c r="E1998" s="320" t="str">
        <f t="shared" si="38"/>
        <v>200</v>
      </c>
    </row>
    <row r="1999" spans="1:5" hidden="1" x14ac:dyDescent="0.3">
      <c r="A1999" s="316" t="s">
        <v>1966</v>
      </c>
      <c r="B1999" s="324">
        <v>718010</v>
      </c>
      <c r="C1999" s="324"/>
      <c r="D1999" s="317">
        <v>-1</v>
      </c>
      <c r="E1999" s="320" t="str">
        <f t="shared" si="38"/>
        <v>200</v>
      </c>
    </row>
    <row r="2000" spans="1:5" hidden="1" x14ac:dyDescent="0.3">
      <c r="A2000" s="316" t="s">
        <v>1966</v>
      </c>
      <c r="B2000" s="324">
        <v>718010</v>
      </c>
      <c r="C2000" s="324">
        <v>1004</v>
      </c>
      <c r="D2000" s="317">
        <v>2796.02</v>
      </c>
      <c r="E2000" s="320" t="str">
        <f t="shared" si="38"/>
        <v>200</v>
      </c>
    </row>
    <row r="2001" spans="1:5" hidden="1" x14ac:dyDescent="0.3">
      <c r="A2001" s="316" t="s">
        <v>1966</v>
      </c>
      <c r="B2001" s="324">
        <v>718050</v>
      </c>
      <c r="C2001" s="324"/>
      <c r="D2001" s="317">
        <v>1020.81</v>
      </c>
      <c r="E2001" s="320" t="str">
        <f t="shared" si="38"/>
        <v>200</v>
      </c>
    </row>
    <row r="2002" spans="1:5" hidden="1" x14ac:dyDescent="0.3">
      <c r="A2002" s="316" t="s">
        <v>1966</v>
      </c>
      <c r="B2002" s="324">
        <v>718050</v>
      </c>
      <c r="C2002" s="324">
        <v>1004</v>
      </c>
      <c r="D2002" s="317">
        <v>177.71</v>
      </c>
      <c r="E2002" s="320" t="str">
        <f t="shared" si="38"/>
        <v>200</v>
      </c>
    </row>
    <row r="2003" spans="1:5" hidden="1" x14ac:dyDescent="0.3">
      <c r="A2003" s="316" t="s">
        <v>1966</v>
      </c>
      <c r="B2003" s="324">
        <v>718050</v>
      </c>
      <c r="C2003" s="324">
        <v>1011</v>
      </c>
      <c r="D2003" s="317">
        <v>14430</v>
      </c>
      <c r="E2003" s="320" t="str">
        <f t="shared" si="38"/>
        <v>200</v>
      </c>
    </row>
    <row r="2004" spans="1:5" hidden="1" x14ac:dyDescent="0.3">
      <c r="A2004" s="316" t="s">
        <v>1966</v>
      </c>
      <c r="B2004" s="324">
        <v>718050</v>
      </c>
      <c r="C2004" s="324">
        <v>1012</v>
      </c>
      <c r="D2004" s="317">
        <v>1502.88</v>
      </c>
      <c r="E2004" s="320" t="str">
        <f t="shared" si="38"/>
        <v>200</v>
      </c>
    </row>
    <row r="2005" spans="1:5" hidden="1" x14ac:dyDescent="0.3">
      <c r="A2005" s="316" t="s">
        <v>1966</v>
      </c>
      <c r="B2005" s="324">
        <v>718050</v>
      </c>
      <c r="C2005" s="324">
        <v>1015</v>
      </c>
      <c r="D2005" s="317">
        <v>2364.1999999999998</v>
      </c>
      <c r="E2005" s="320" t="str">
        <f t="shared" si="38"/>
        <v>200</v>
      </c>
    </row>
    <row r="2006" spans="1:5" hidden="1" x14ac:dyDescent="0.3">
      <c r="A2006" s="316" t="s">
        <v>1966</v>
      </c>
      <c r="B2006" s="324">
        <v>718050</v>
      </c>
      <c r="C2006" s="324">
        <v>1020</v>
      </c>
      <c r="D2006" s="317">
        <v>18479.41</v>
      </c>
      <c r="E2006" s="320" t="str">
        <f t="shared" si="38"/>
        <v>200</v>
      </c>
    </row>
    <row r="2007" spans="1:5" hidden="1" x14ac:dyDescent="0.3">
      <c r="A2007" s="316" t="s">
        <v>1966</v>
      </c>
      <c r="B2007" s="324">
        <v>718050</v>
      </c>
      <c r="C2007" s="324">
        <v>1025</v>
      </c>
      <c r="D2007" s="317">
        <v>638.79999999999995</v>
      </c>
      <c r="E2007" s="320" t="str">
        <f t="shared" si="38"/>
        <v>200</v>
      </c>
    </row>
    <row r="2008" spans="1:5" hidden="1" x14ac:dyDescent="0.3">
      <c r="A2008" s="316" t="s">
        <v>1966</v>
      </c>
      <c r="B2008" s="324">
        <v>718050</v>
      </c>
      <c r="C2008" s="324">
        <v>1026</v>
      </c>
      <c r="D2008" s="317">
        <v>3275.31</v>
      </c>
      <c r="E2008" s="320" t="str">
        <f t="shared" si="38"/>
        <v>200</v>
      </c>
    </row>
    <row r="2009" spans="1:5" hidden="1" x14ac:dyDescent="0.3">
      <c r="A2009" s="316" t="s">
        <v>1966</v>
      </c>
      <c r="B2009" s="324">
        <v>718050</v>
      </c>
      <c r="C2009" s="324">
        <v>1027</v>
      </c>
      <c r="D2009" s="317">
        <v>1010.43</v>
      </c>
      <c r="E2009" s="320" t="str">
        <f t="shared" si="38"/>
        <v>200</v>
      </c>
    </row>
    <row r="2010" spans="1:5" hidden="1" x14ac:dyDescent="0.3">
      <c r="A2010" s="316" t="s">
        <v>1966</v>
      </c>
      <c r="B2010" s="324">
        <v>718070</v>
      </c>
      <c r="C2010" s="324"/>
      <c r="D2010" s="317">
        <v>2123.06</v>
      </c>
      <c r="E2010" s="320" t="str">
        <f t="shared" si="38"/>
        <v>200</v>
      </c>
    </row>
    <row r="2011" spans="1:5" hidden="1" x14ac:dyDescent="0.3">
      <c r="A2011" s="316" t="s">
        <v>1967</v>
      </c>
      <c r="B2011" s="324">
        <v>718050</v>
      </c>
      <c r="C2011" s="324">
        <v>1012</v>
      </c>
      <c r="D2011" s="317">
        <v>253.23</v>
      </c>
      <c r="E2011" s="320" t="str">
        <f t="shared" si="38"/>
        <v>200</v>
      </c>
    </row>
    <row r="2012" spans="1:5" hidden="1" x14ac:dyDescent="0.3">
      <c r="A2012" s="316" t="s">
        <v>1968</v>
      </c>
      <c r="B2012" s="324">
        <v>718010</v>
      </c>
      <c r="C2012" s="324">
        <v>1004</v>
      </c>
      <c r="D2012" s="317">
        <v>4292.3900000000003</v>
      </c>
      <c r="E2012" s="320" t="str">
        <f t="shared" si="38"/>
        <v>200</v>
      </c>
    </row>
    <row r="2013" spans="1:5" hidden="1" x14ac:dyDescent="0.3">
      <c r="A2013" s="316" t="s">
        <v>1968</v>
      </c>
      <c r="B2013" s="324">
        <v>718050</v>
      </c>
      <c r="C2013" s="324"/>
      <c r="D2013" s="317">
        <v>6268.18</v>
      </c>
      <c r="E2013" s="320" t="str">
        <f t="shared" si="38"/>
        <v>200</v>
      </c>
    </row>
    <row r="2014" spans="1:5" hidden="1" x14ac:dyDescent="0.3">
      <c r="A2014" s="316" t="s">
        <v>1968</v>
      </c>
      <c r="B2014" s="324">
        <v>718050</v>
      </c>
      <c r="C2014" s="324">
        <v>1004</v>
      </c>
      <c r="D2014" s="317">
        <v>174.77</v>
      </c>
      <c r="E2014" s="320" t="str">
        <f t="shared" si="38"/>
        <v>200</v>
      </c>
    </row>
    <row r="2015" spans="1:5" hidden="1" x14ac:dyDescent="0.3">
      <c r="A2015" s="316" t="s">
        <v>1968</v>
      </c>
      <c r="B2015" s="324">
        <v>718050</v>
      </c>
      <c r="C2015" s="324">
        <v>1011</v>
      </c>
      <c r="D2015" s="317">
        <v>525</v>
      </c>
      <c r="E2015" s="320" t="str">
        <f t="shared" si="38"/>
        <v>200</v>
      </c>
    </row>
    <row r="2016" spans="1:5" hidden="1" x14ac:dyDescent="0.3">
      <c r="A2016" s="316" t="s">
        <v>1968</v>
      </c>
      <c r="B2016" s="324">
        <v>718050</v>
      </c>
      <c r="C2016" s="324">
        <v>1012</v>
      </c>
      <c r="D2016" s="317">
        <v>2383.0700000000002</v>
      </c>
      <c r="E2016" s="320" t="str">
        <f t="shared" si="38"/>
        <v>200</v>
      </c>
    </row>
    <row r="2017" spans="1:5" hidden="1" x14ac:dyDescent="0.3">
      <c r="A2017" s="316" t="s">
        <v>1968</v>
      </c>
      <c r="B2017" s="324">
        <v>718050</v>
      </c>
      <c r="C2017" s="324">
        <v>1015</v>
      </c>
      <c r="D2017" s="317">
        <v>4083</v>
      </c>
      <c r="E2017" s="320" t="str">
        <f t="shared" si="38"/>
        <v>200</v>
      </c>
    </row>
    <row r="2018" spans="1:5" hidden="1" x14ac:dyDescent="0.3">
      <c r="A2018" s="316" t="s">
        <v>1968</v>
      </c>
      <c r="B2018" s="324">
        <v>718050</v>
      </c>
      <c r="C2018" s="324">
        <v>1020</v>
      </c>
      <c r="D2018" s="317">
        <v>65961.850000000006</v>
      </c>
      <c r="E2018" s="320" t="str">
        <f t="shared" si="38"/>
        <v>200</v>
      </c>
    </row>
    <row r="2019" spans="1:5" hidden="1" x14ac:dyDescent="0.3">
      <c r="A2019" s="316" t="s">
        <v>1968</v>
      </c>
      <c r="B2019" s="324">
        <v>718050</v>
      </c>
      <c r="C2019" s="324">
        <v>1025</v>
      </c>
      <c r="D2019" s="317">
        <v>1041.25</v>
      </c>
      <c r="E2019" s="320" t="str">
        <f t="shared" si="38"/>
        <v>200</v>
      </c>
    </row>
    <row r="2020" spans="1:5" hidden="1" x14ac:dyDescent="0.3">
      <c r="A2020" s="316" t="s">
        <v>1968</v>
      </c>
      <c r="B2020" s="324">
        <v>718050</v>
      </c>
      <c r="C2020" s="324">
        <v>1026</v>
      </c>
      <c r="D2020" s="317">
        <v>6313.91</v>
      </c>
      <c r="E2020" s="320" t="str">
        <f t="shared" si="38"/>
        <v>200</v>
      </c>
    </row>
    <row r="2021" spans="1:5" hidden="1" x14ac:dyDescent="0.3">
      <c r="A2021" s="316" t="s">
        <v>1968</v>
      </c>
      <c r="B2021" s="324">
        <v>718050</v>
      </c>
      <c r="C2021" s="324">
        <v>1027</v>
      </c>
      <c r="D2021" s="317">
        <v>1969.21</v>
      </c>
      <c r="E2021" s="320" t="str">
        <f t="shared" si="38"/>
        <v>200</v>
      </c>
    </row>
    <row r="2022" spans="1:5" hidden="1" x14ac:dyDescent="0.3">
      <c r="A2022" s="316" t="s">
        <v>1968</v>
      </c>
      <c r="B2022" s="324">
        <v>718070</v>
      </c>
      <c r="C2022" s="324"/>
      <c r="D2022" s="317">
        <v>11622.4</v>
      </c>
      <c r="E2022" s="320" t="str">
        <f t="shared" si="38"/>
        <v>200</v>
      </c>
    </row>
    <row r="2023" spans="1:5" hidden="1" x14ac:dyDescent="0.3">
      <c r="A2023" s="316" t="s">
        <v>1968</v>
      </c>
      <c r="B2023" s="324">
        <v>718077</v>
      </c>
      <c r="C2023" s="324">
        <v>1000</v>
      </c>
      <c r="D2023" s="317">
        <v>7467.75</v>
      </c>
      <c r="E2023" s="320" t="str">
        <f t="shared" si="38"/>
        <v>200</v>
      </c>
    </row>
    <row r="2024" spans="1:5" hidden="1" x14ac:dyDescent="0.3">
      <c r="A2024" s="316" t="s">
        <v>1969</v>
      </c>
      <c r="B2024" s="324">
        <v>716026</v>
      </c>
      <c r="C2024" s="324"/>
      <c r="D2024" s="317">
        <v>0</v>
      </c>
      <c r="E2024" s="320" t="str">
        <f t="shared" si="38"/>
        <v>200</v>
      </c>
    </row>
    <row r="2025" spans="1:5" hidden="1" x14ac:dyDescent="0.3">
      <c r="A2025" s="316" t="s">
        <v>1969</v>
      </c>
      <c r="B2025" s="324">
        <v>718010</v>
      </c>
      <c r="C2025" s="324"/>
      <c r="D2025" s="317">
        <v>164.13</v>
      </c>
      <c r="E2025" s="320" t="str">
        <f t="shared" si="38"/>
        <v>200</v>
      </c>
    </row>
    <row r="2026" spans="1:5" hidden="1" x14ac:dyDescent="0.3">
      <c r="A2026" s="316" t="s">
        <v>1969</v>
      </c>
      <c r="B2026" s="324">
        <v>718010</v>
      </c>
      <c r="C2026" s="324">
        <v>1004</v>
      </c>
      <c r="D2026" s="317">
        <v>7777.25</v>
      </c>
      <c r="E2026" s="320" t="str">
        <f t="shared" si="38"/>
        <v>200</v>
      </c>
    </row>
    <row r="2027" spans="1:5" hidden="1" x14ac:dyDescent="0.3">
      <c r="A2027" s="316" t="s">
        <v>1969</v>
      </c>
      <c r="B2027" s="324">
        <v>718040</v>
      </c>
      <c r="C2027" s="324"/>
      <c r="D2027" s="317">
        <v>476.05</v>
      </c>
      <c r="E2027" s="320" t="str">
        <f t="shared" si="38"/>
        <v>200</v>
      </c>
    </row>
    <row r="2028" spans="1:5" hidden="1" x14ac:dyDescent="0.3">
      <c r="A2028" s="316" t="s">
        <v>1969</v>
      </c>
      <c r="B2028" s="324">
        <v>718050</v>
      </c>
      <c r="C2028" s="324"/>
      <c r="D2028" s="317">
        <v>7765.85</v>
      </c>
      <c r="E2028" s="320" t="str">
        <f t="shared" si="38"/>
        <v>200</v>
      </c>
    </row>
    <row r="2029" spans="1:5" hidden="1" x14ac:dyDescent="0.3">
      <c r="A2029" s="316" t="s">
        <v>1969</v>
      </c>
      <c r="B2029" s="324">
        <v>718050</v>
      </c>
      <c r="C2029" s="324">
        <v>1011</v>
      </c>
      <c r="D2029" s="317">
        <v>24793.46</v>
      </c>
      <c r="E2029" s="320" t="str">
        <f t="shared" si="38"/>
        <v>200</v>
      </c>
    </row>
    <row r="2030" spans="1:5" hidden="1" x14ac:dyDescent="0.3">
      <c r="A2030" s="316" t="s">
        <v>1969</v>
      </c>
      <c r="B2030" s="324">
        <v>718050</v>
      </c>
      <c r="C2030" s="324">
        <v>1012</v>
      </c>
      <c r="D2030" s="317">
        <v>14576.64</v>
      </c>
      <c r="E2030" s="320" t="str">
        <f t="shared" si="38"/>
        <v>200</v>
      </c>
    </row>
    <row r="2031" spans="1:5" hidden="1" x14ac:dyDescent="0.3">
      <c r="A2031" s="316" t="s">
        <v>1969</v>
      </c>
      <c r="B2031" s="324">
        <v>718050</v>
      </c>
      <c r="C2031" s="324">
        <v>1015</v>
      </c>
      <c r="D2031" s="317">
        <v>8933.5</v>
      </c>
      <c r="E2031" s="320" t="str">
        <f t="shared" si="38"/>
        <v>200</v>
      </c>
    </row>
    <row r="2032" spans="1:5" hidden="1" x14ac:dyDescent="0.3">
      <c r="A2032" s="316" t="s">
        <v>1969</v>
      </c>
      <c r="B2032" s="324">
        <v>718050</v>
      </c>
      <c r="C2032" s="324">
        <v>1019</v>
      </c>
      <c r="D2032" s="317">
        <v>2063.5500000000002</v>
      </c>
      <c r="E2032" s="320" t="str">
        <f t="shared" si="38"/>
        <v>200</v>
      </c>
    </row>
    <row r="2033" spans="1:5" hidden="1" x14ac:dyDescent="0.3">
      <c r="A2033" s="316" t="s">
        <v>1969</v>
      </c>
      <c r="B2033" s="324">
        <v>718050</v>
      </c>
      <c r="C2033" s="324">
        <v>1020</v>
      </c>
      <c r="D2033" s="317">
        <v>3943.89</v>
      </c>
      <c r="E2033" s="320" t="str">
        <f t="shared" si="38"/>
        <v>200</v>
      </c>
    </row>
    <row r="2034" spans="1:5" hidden="1" x14ac:dyDescent="0.3">
      <c r="A2034" s="316" t="s">
        <v>1969</v>
      </c>
      <c r="B2034" s="324">
        <v>718050</v>
      </c>
      <c r="C2034" s="324">
        <v>1025</v>
      </c>
      <c r="D2034" s="317">
        <v>1663.52</v>
      </c>
      <c r="E2034" s="320" t="str">
        <f t="shared" si="38"/>
        <v>200</v>
      </c>
    </row>
    <row r="2035" spans="1:5" hidden="1" x14ac:dyDescent="0.3">
      <c r="A2035" s="316" t="s">
        <v>1969</v>
      </c>
      <c r="B2035" s="324">
        <v>718050</v>
      </c>
      <c r="C2035" s="324">
        <v>1026</v>
      </c>
      <c r="D2035" s="317">
        <v>6827.54</v>
      </c>
      <c r="E2035" s="320" t="str">
        <f t="shared" si="38"/>
        <v>200</v>
      </c>
    </row>
    <row r="2036" spans="1:5" hidden="1" x14ac:dyDescent="0.3">
      <c r="A2036" s="316" t="s">
        <v>1969</v>
      </c>
      <c r="B2036" s="324">
        <v>718050</v>
      </c>
      <c r="C2036" s="324">
        <v>1027</v>
      </c>
      <c r="D2036" s="317">
        <v>2294.87</v>
      </c>
      <c r="E2036" s="320" t="str">
        <f t="shared" si="38"/>
        <v>200</v>
      </c>
    </row>
    <row r="2037" spans="1:5" hidden="1" x14ac:dyDescent="0.3">
      <c r="A2037" s="316" t="s">
        <v>1969</v>
      </c>
      <c r="B2037" s="324">
        <v>718070</v>
      </c>
      <c r="C2037" s="324"/>
      <c r="D2037" s="317">
        <v>9845.02</v>
      </c>
      <c r="E2037" s="320" t="str">
        <f t="shared" si="38"/>
        <v>200</v>
      </c>
    </row>
    <row r="2038" spans="1:5" hidden="1" x14ac:dyDescent="0.3">
      <c r="A2038" s="316" t="s">
        <v>1969</v>
      </c>
      <c r="B2038" s="324">
        <v>718077</v>
      </c>
      <c r="C2038" s="324">
        <v>1000</v>
      </c>
      <c r="D2038" s="317">
        <v>5341.5</v>
      </c>
      <c r="E2038" s="320" t="str">
        <f t="shared" si="38"/>
        <v>200</v>
      </c>
    </row>
    <row r="2039" spans="1:5" hidden="1" x14ac:dyDescent="0.3">
      <c r="A2039" s="316" t="s">
        <v>1970</v>
      </c>
      <c r="B2039" s="324">
        <v>718010</v>
      </c>
      <c r="C2039" s="324"/>
      <c r="D2039" s="317">
        <v>218.35</v>
      </c>
      <c r="E2039" s="320" t="str">
        <f t="shared" si="38"/>
        <v>200</v>
      </c>
    </row>
    <row r="2040" spans="1:5" hidden="1" x14ac:dyDescent="0.3">
      <c r="A2040" s="316" t="s">
        <v>1970</v>
      </c>
      <c r="B2040" s="324">
        <v>718010</v>
      </c>
      <c r="C2040" s="324">
        <v>1004</v>
      </c>
      <c r="D2040" s="317">
        <v>3890.6</v>
      </c>
      <c r="E2040" s="320" t="str">
        <f t="shared" si="38"/>
        <v>200</v>
      </c>
    </row>
    <row r="2041" spans="1:5" hidden="1" x14ac:dyDescent="0.3">
      <c r="A2041" s="316" t="s">
        <v>1970</v>
      </c>
      <c r="B2041" s="324">
        <v>718050</v>
      </c>
      <c r="C2041" s="324"/>
      <c r="D2041" s="317">
        <v>3151.37</v>
      </c>
      <c r="E2041" s="320" t="str">
        <f t="shared" si="38"/>
        <v>200</v>
      </c>
    </row>
    <row r="2042" spans="1:5" hidden="1" x14ac:dyDescent="0.3">
      <c r="A2042" s="316" t="s">
        <v>1970</v>
      </c>
      <c r="B2042" s="324">
        <v>718050</v>
      </c>
      <c r="C2042" s="324">
        <v>1012</v>
      </c>
      <c r="D2042" s="317">
        <v>7580.31</v>
      </c>
      <c r="E2042" s="320" t="str">
        <f t="shared" si="38"/>
        <v>200</v>
      </c>
    </row>
    <row r="2043" spans="1:5" hidden="1" x14ac:dyDescent="0.3">
      <c r="A2043" s="316" t="s">
        <v>1970</v>
      </c>
      <c r="B2043" s="324">
        <v>718050</v>
      </c>
      <c r="C2043" s="324">
        <v>1015</v>
      </c>
      <c r="D2043" s="317">
        <v>6016</v>
      </c>
      <c r="E2043" s="320" t="str">
        <f t="shared" si="38"/>
        <v>200</v>
      </c>
    </row>
    <row r="2044" spans="1:5" hidden="1" x14ac:dyDescent="0.3">
      <c r="A2044" s="316" t="s">
        <v>1970</v>
      </c>
      <c r="B2044" s="324">
        <v>718050</v>
      </c>
      <c r="C2044" s="324">
        <v>1020</v>
      </c>
      <c r="D2044" s="317">
        <v>8493.7900000000009</v>
      </c>
      <c r="E2044" s="320" t="str">
        <f t="shared" si="38"/>
        <v>200</v>
      </c>
    </row>
    <row r="2045" spans="1:5" hidden="1" x14ac:dyDescent="0.3">
      <c r="A2045" s="316" t="s">
        <v>1970</v>
      </c>
      <c r="B2045" s="324">
        <v>718050</v>
      </c>
      <c r="C2045" s="324">
        <v>1025</v>
      </c>
      <c r="D2045" s="317">
        <v>215.9</v>
      </c>
      <c r="E2045" s="320" t="str">
        <f t="shared" si="38"/>
        <v>200</v>
      </c>
    </row>
    <row r="2046" spans="1:5" hidden="1" x14ac:dyDescent="0.3">
      <c r="A2046" s="316" t="s">
        <v>1970</v>
      </c>
      <c r="B2046" s="324">
        <v>718050</v>
      </c>
      <c r="C2046" s="324">
        <v>1026</v>
      </c>
      <c r="D2046" s="317">
        <v>1899.34</v>
      </c>
      <c r="E2046" s="320" t="str">
        <f t="shared" si="38"/>
        <v>200</v>
      </c>
    </row>
    <row r="2047" spans="1:5" hidden="1" x14ac:dyDescent="0.3">
      <c r="A2047" s="316" t="s">
        <v>1970</v>
      </c>
      <c r="B2047" s="324">
        <v>718050</v>
      </c>
      <c r="C2047" s="324">
        <v>1027</v>
      </c>
      <c r="D2047" s="317">
        <v>494.74</v>
      </c>
      <c r="E2047" s="320" t="str">
        <f t="shared" si="38"/>
        <v>200</v>
      </c>
    </row>
    <row r="2048" spans="1:5" hidden="1" x14ac:dyDescent="0.3">
      <c r="A2048" s="316" t="s">
        <v>1970</v>
      </c>
      <c r="B2048" s="324">
        <v>718070</v>
      </c>
      <c r="C2048" s="324"/>
      <c r="D2048" s="317">
        <v>2994.91</v>
      </c>
      <c r="E2048" s="320" t="str">
        <f t="shared" si="38"/>
        <v>200</v>
      </c>
    </row>
    <row r="2049" spans="1:5" hidden="1" x14ac:dyDescent="0.3">
      <c r="A2049" s="316" t="s">
        <v>1971</v>
      </c>
      <c r="B2049" s="324">
        <v>718010</v>
      </c>
      <c r="C2049" s="324">
        <v>1004</v>
      </c>
      <c r="D2049" s="317">
        <v>641.29</v>
      </c>
      <c r="E2049" s="320" t="str">
        <f t="shared" si="38"/>
        <v>200</v>
      </c>
    </row>
    <row r="2050" spans="1:5" hidden="1" x14ac:dyDescent="0.3">
      <c r="A2050" s="316" t="s">
        <v>1971</v>
      </c>
      <c r="B2050" s="324">
        <v>718050</v>
      </c>
      <c r="C2050" s="324"/>
      <c r="D2050" s="317">
        <v>1665.44</v>
      </c>
      <c r="E2050" s="320" t="str">
        <f t="shared" ref="E2050:E2113" si="39">RIGHT(A2050,3)</f>
        <v>200</v>
      </c>
    </row>
    <row r="2051" spans="1:5" hidden="1" x14ac:dyDescent="0.3">
      <c r="A2051" s="316" t="s">
        <v>1971</v>
      </c>
      <c r="B2051" s="324">
        <v>718050</v>
      </c>
      <c r="C2051" s="324">
        <v>1004</v>
      </c>
      <c r="D2051" s="317">
        <v>5643.86</v>
      </c>
      <c r="E2051" s="320" t="str">
        <f t="shared" si="39"/>
        <v>200</v>
      </c>
    </row>
    <row r="2052" spans="1:5" hidden="1" x14ac:dyDescent="0.3">
      <c r="A2052" s="316" t="s">
        <v>1971</v>
      </c>
      <c r="B2052" s="324">
        <v>718050</v>
      </c>
      <c r="C2052" s="324">
        <v>1012</v>
      </c>
      <c r="D2052" s="317">
        <v>6878.53</v>
      </c>
      <c r="E2052" s="320" t="str">
        <f t="shared" si="39"/>
        <v>200</v>
      </c>
    </row>
    <row r="2053" spans="1:5" hidden="1" x14ac:dyDescent="0.3">
      <c r="A2053" s="316" t="s">
        <v>1971</v>
      </c>
      <c r="B2053" s="324">
        <v>718050</v>
      </c>
      <c r="C2053" s="324">
        <v>1020</v>
      </c>
      <c r="D2053" s="317">
        <v>10844.07</v>
      </c>
      <c r="E2053" s="320" t="str">
        <f t="shared" si="39"/>
        <v>200</v>
      </c>
    </row>
    <row r="2054" spans="1:5" hidden="1" x14ac:dyDescent="0.3">
      <c r="A2054" s="316" t="s">
        <v>1971</v>
      </c>
      <c r="B2054" s="324">
        <v>718050</v>
      </c>
      <c r="C2054" s="324">
        <v>1025</v>
      </c>
      <c r="D2054" s="317">
        <v>6196.69</v>
      </c>
      <c r="E2054" s="320" t="str">
        <f t="shared" si="39"/>
        <v>200</v>
      </c>
    </row>
    <row r="2055" spans="1:5" hidden="1" x14ac:dyDescent="0.3">
      <c r="A2055" s="316" t="s">
        <v>1971</v>
      </c>
      <c r="B2055" s="324">
        <v>718050</v>
      </c>
      <c r="C2055" s="324">
        <v>1026</v>
      </c>
      <c r="D2055" s="317">
        <v>7996.24</v>
      </c>
      <c r="E2055" s="320" t="str">
        <f t="shared" si="39"/>
        <v>200</v>
      </c>
    </row>
    <row r="2056" spans="1:5" hidden="1" x14ac:dyDescent="0.3">
      <c r="A2056" s="316" t="s">
        <v>1971</v>
      </c>
      <c r="B2056" s="324">
        <v>718050</v>
      </c>
      <c r="C2056" s="324">
        <v>1027</v>
      </c>
      <c r="D2056" s="317">
        <v>391.49</v>
      </c>
      <c r="E2056" s="320" t="str">
        <f t="shared" si="39"/>
        <v>200</v>
      </c>
    </row>
    <row r="2057" spans="1:5" hidden="1" x14ac:dyDescent="0.3">
      <c r="A2057" s="316" t="s">
        <v>1971</v>
      </c>
      <c r="B2057" s="324">
        <v>718070</v>
      </c>
      <c r="C2057" s="324"/>
      <c r="D2057" s="317">
        <v>551</v>
      </c>
      <c r="E2057" s="320" t="str">
        <f t="shared" si="39"/>
        <v>200</v>
      </c>
    </row>
    <row r="2058" spans="1:5" hidden="1" x14ac:dyDescent="0.3">
      <c r="A2058" s="316" t="s">
        <v>1972</v>
      </c>
      <c r="B2058" s="324">
        <v>718010</v>
      </c>
      <c r="C2058" s="324">
        <v>1004</v>
      </c>
      <c r="D2058" s="317">
        <v>8836.16</v>
      </c>
      <c r="E2058" s="320" t="str">
        <f t="shared" si="39"/>
        <v>200</v>
      </c>
    </row>
    <row r="2059" spans="1:5" hidden="1" x14ac:dyDescent="0.3">
      <c r="A2059" s="316" t="s">
        <v>1972</v>
      </c>
      <c r="B2059" s="324">
        <v>718040</v>
      </c>
      <c r="C2059" s="324"/>
      <c r="D2059" s="317">
        <v>476.34</v>
      </c>
      <c r="E2059" s="320" t="str">
        <f t="shared" si="39"/>
        <v>200</v>
      </c>
    </row>
    <row r="2060" spans="1:5" hidden="1" x14ac:dyDescent="0.3">
      <c r="A2060" s="316" t="s">
        <v>1972</v>
      </c>
      <c r="B2060" s="324">
        <v>718050</v>
      </c>
      <c r="C2060" s="324"/>
      <c r="D2060" s="317">
        <v>6031.84</v>
      </c>
      <c r="E2060" s="320" t="str">
        <f t="shared" si="39"/>
        <v>200</v>
      </c>
    </row>
    <row r="2061" spans="1:5" hidden="1" x14ac:dyDescent="0.3">
      <c r="A2061" s="316" t="s">
        <v>1972</v>
      </c>
      <c r="B2061" s="324">
        <v>718050</v>
      </c>
      <c r="C2061" s="324">
        <v>1012</v>
      </c>
      <c r="D2061" s="317">
        <v>21321.57</v>
      </c>
      <c r="E2061" s="320" t="str">
        <f t="shared" si="39"/>
        <v>200</v>
      </c>
    </row>
    <row r="2062" spans="1:5" hidden="1" x14ac:dyDescent="0.3">
      <c r="A2062" s="316" t="s">
        <v>1972</v>
      </c>
      <c r="B2062" s="324">
        <v>718050</v>
      </c>
      <c r="C2062" s="324">
        <v>1015</v>
      </c>
      <c r="D2062" s="317">
        <v>40247.699999999997</v>
      </c>
      <c r="E2062" s="320" t="str">
        <f t="shared" si="39"/>
        <v>200</v>
      </c>
    </row>
    <row r="2063" spans="1:5" hidden="1" x14ac:dyDescent="0.3">
      <c r="A2063" s="316" t="s">
        <v>1972</v>
      </c>
      <c r="B2063" s="324">
        <v>718050</v>
      </c>
      <c r="C2063" s="324">
        <v>1020</v>
      </c>
      <c r="D2063" s="317">
        <v>8449.74</v>
      </c>
      <c r="E2063" s="320" t="str">
        <f t="shared" si="39"/>
        <v>200</v>
      </c>
    </row>
    <row r="2064" spans="1:5" hidden="1" x14ac:dyDescent="0.3">
      <c r="A2064" s="316" t="s">
        <v>1972</v>
      </c>
      <c r="B2064" s="324">
        <v>718050</v>
      </c>
      <c r="C2064" s="324">
        <v>1025</v>
      </c>
      <c r="D2064" s="317">
        <v>30280.19</v>
      </c>
      <c r="E2064" s="320" t="str">
        <f t="shared" si="39"/>
        <v>200</v>
      </c>
    </row>
    <row r="2065" spans="1:5" hidden="1" x14ac:dyDescent="0.3">
      <c r="A2065" s="316" t="s">
        <v>1972</v>
      </c>
      <c r="B2065" s="324">
        <v>718050</v>
      </c>
      <c r="C2065" s="324">
        <v>1026</v>
      </c>
      <c r="D2065" s="317">
        <v>27220.78</v>
      </c>
      <c r="E2065" s="320" t="str">
        <f t="shared" si="39"/>
        <v>200</v>
      </c>
    </row>
    <row r="2066" spans="1:5" hidden="1" x14ac:dyDescent="0.3">
      <c r="A2066" s="316" t="s">
        <v>1972</v>
      </c>
      <c r="B2066" s="324">
        <v>718050</v>
      </c>
      <c r="C2066" s="324">
        <v>1027</v>
      </c>
      <c r="D2066" s="317">
        <v>17636.63</v>
      </c>
      <c r="E2066" s="320" t="str">
        <f t="shared" si="39"/>
        <v>200</v>
      </c>
    </row>
    <row r="2067" spans="1:5" hidden="1" x14ac:dyDescent="0.3">
      <c r="A2067" s="316" t="s">
        <v>1972</v>
      </c>
      <c r="B2067" s="324">
        <v>718070</v>
      </c>
      <c r="C2067" s="324"/>
      <c r="D2067" s="317">
        <v>60274.23</v>
      </c>
      <c r="E2067" s="320" t="str">
        <f t="shared" si="39"/>
        <v>200</v>
      </c>
    </row>
    <row r="2068" spans="1:5" hidden="1" x14ac:dyDescent="0.3">
      <c r="A2068" s="316" t="s">
        <v>1973</v>
      </c>
      <c r="B2068" s="324">
        <v>718050</v>
      </c>
      <c r="C2068" s="324">
        <v>1011</v>
      </c>
      <c r="D2068" s="317">
        <v>28540.42</v>
      </c>
      <c r="E2068" s="320" t="str">
        <f t="shared" si="39"/>
        <v>200</v>
      </c>
    </row>
    <row r="2069" spans="1:5" hidden="1" x14ac:dyDescent="0.3">
      <c r="A2069" s="316" t="s">
        <v>1973</v>
      </c>
      <c r="B2069" s="324">
        <v>718050</v>
      </c>
      <c r="C2069" s="324">
        <v>1012</v>
      </c>
      <c r="D2069" s="317">
        <v>9011.51</v>
      </c>
      <c r="E2069" s="320" t="str">
        <f t="shared" si="39"/>
        <v>200</v>
      </c>
    </row>
    <row r="2070" spans="1:5" hidden="1" x14ac:dyDescent="0.3">
      <c r="A2070" s="316" t="s">
        <v>1973</v>
      </c>
      <c r="B2070" s="324">
        <v>718050</v>
      </c>
      <c r="C2070" s="324">
        <v>1015</v>
      </c>
      <c r="D2070" s="317">
        <v>14532.9</v>
      </c>
      <c r="E2070" s="320" t="str">
        <f t="shared" si="39"/>
        <v>200</v>
      </c>
    </row>
    <row r="2071" spans="1:5" hidden="1" x14ac:dyDescent="0.3">
      <c r="A2071" s="316" t="s">
        <v>1973</v>
      </c>
      <c r="B2071" s="324">
        <v>718050</v>
      </c>
      <c r="C2071" s="324">
        <v>1019</v>
      </c>
      <c r="D2071" s="317">
        <v>1223.19</v>
      </c>
      <c r="E2071" s="320" t="str">
        <f t="shared" si="39"/>
        <v>200</v>
      </c>
    </row>
    <row r="2072" spans="1:5" hidden="1" x14ac:dyDescent="0.3">
      <c r="A2072" s="316" t="s">
        <v>1973</v>
      </c>
      <c r="B2072" s="324">
        <v>718050</v>
      </c>
      <c r="C2072" s="324">
        <v>1020</v>
      </c>
      <c r="D2072" s="317">
        <v>5129.32</v>
      </c>
      <c r="E2072" s="320" t="str">
        <f t="shared" si="39"/>
        <v>200</v>
      </c>
    </row>
    <row r="2073" spans="1:5" hidden="1" x14ac:dyDescent="0.3">
      <c r="A2073" s="316" t="s">
        <v>1973</v>
      </c>
      <c r="B2073" s="324">
        <v>718050</v>
      </c>
      <c r="C2073" s="324">
        <v>1025</v>
      </c>
      <c r="D2073" s="317">
        <v>2372.7600000000002</v>
      </c>
      <c r="E2073" s="320" t="str">
        <f t="shared" si="39"/>
        <v>200</v>
      </c>
    </row>
    <row r="2074" spans="1:5" hidden="1" x14ac:dyDescent="0.3">
      <c r="A2074" s="316" t="s">
        <v>1973</v>
      </c>
      <c r="B2074" s="324">
        <v>718050</v>
      </c>
      <c r="C2074" s="324">
        <v>1026</v>
      </c>
      <c r="D2074" s="317">
        <v>11263.33</v>
      </c>
      <c r="E2074" s="320" t="str">
        <f t="shared" si="39"/>
        <v>200</v>
      </c>
    </row>
    <row r="2075" spans="1:5" hidden="1" x14ac:dyDescent="0.3">
      <c r="A2075" s="316" t="s">
        <v>1973</v>
      </c>
      <c r="B2075" s="324">
        <v>718050</v>
      </c>
      <c r="C2075" s="324">
        <v>1027</v>
      </c>
      <c r="D2075" s="317">
        <v>3006.94</v>
      </c>
      <c r="E2075" s="320" t="str">
        <f t="shared" si="39"/>
        <v>200</v>
      </c>
    </row>
    <row r="2076" spans="1:5" hidden="1" x14ac:dyDescent="0.3">
      <c r="A2076" s="316" t="s">
        <v>1973</v>
      </c>
      <c r="B2076" s="324">
        <v>718070</v>
      </c>
      <c r="C2076" s="324"/>
      <c r="D2076" s="317">
        <v>8350.34</v>
      </c>
      <c r="E2076" s="320" t="str">
        <f t="shared" si="39"/>
        <v>200</v>
      </c>
    </row>
    <row r="2077" spans="1:5" hidden="1" x14ac:dyDescent="0.3">
      <c r="A2077" s="316" t="s">
        <v>1974</v>
      </c>
      <c r="B2077" s="324">
        <v>718010</v>
      </c>
      <c r="C2077" s="324">
        <v>1004</v>
      </c>
      <c r="D2077" s="317">
        <v>4865.1499999999996</v>
      </c>
      <c r="E2077" s="320" t="str">
        <f t="shared" si="39"/>
        <v>200</v>
      </c>
    </row>
    <row r="2078" spans="1:5" hidden="1" x14ac:dyDescent="0.3">
      <c r="A2078" s="316" t="s">
        <v>1974</v>
      </c>
      <c r="B2078" s="324">
        <v>718050</v>
      </c>
      <c r="C2078" s="324"/>
      <c r="D2078" s="317">
        <v>4048.72</v>
      </c>
      <c r="E2078" s="320" t="str">
        <f t="shared" si="39"/>
        <v>200</v>
      </c>
    </row>
    <row r="2079" spans="1:5" hidden="1" x14ac:dyDescent="0.3">
      <c r="A2079" s="316" t="s">
        <v>1974</v>
      </c>
      <c r="B2079" s="324">
        <v>718050</v>
      </c>
      <c r="C2079" s="324">
        <v>1004</v>
      </c>
      <c r="D2079" s="317">
        <v>565.96</v>
      </c>
      <c r="E2079" s="320" t="str">
        <f t="shared" si="39"/>
        <v>200</v>
      </c>
    </row>
    <row r="2080" spans="1:5" hidden="1" x14ac:dyDescent="0.3">
      <c r="A2080" s="316" t="s">
        <v>1974</v>
      </c>
      <c r="B2080" s="324">
        <v>718050</v>
      </c>
      <c r="C2080" s="324">
        <v>1012</v>
      </c>
      <c r="D2080" s="317">
        <v>9627.66</v>
      </c>
      <c r="E2080" s="320" t="str">
        <f t="shared" si="39"/>
        <v>200</v>
      </c>
    </row>
    <row r="2081" spans="1:5" hidden="1" x14ac:dyDescent="0.3">
      <c r="A2081" s="316" t="s">
        <v>1974</v>
      </c>
      <c r="B2081" s="324">
        <v>718050</v>
      </c>
      <c r="C2081" s="324">
        <v>1015</v>
      </c>
      <c r="D2081" s="317">
        <v>4569.2</v>
      </c>
      <c r="E2081" s="320" t="str">
        <f t="shared" si="39"/>
        <v>200</v>
      </c>
    </row>
    <row r="2082" spans="1:5" hidden="1" x14ac:dyDescent="0.3">
      <c r="A2082" s="316" t="s">
        <v>1974</v>
      </c>
      <c r="B2082" s="324">
        <v>718050</v>
      </c>
      <c r="C2082" s="324">
        <v>1019</v>
      </c>
      <c r="D2082" s="317">
        <v>133.19999999999999</v>
      </c>
      <c r="E2082" s="320" t="str">
        <f t="shared" si="39"/>
        <v>200</v>
      </c>
    </row>
    <row r="2083" spans="1:5" hidden="1" x14ac:dyDescent="0.3">
      <c r="A2083" s="316" t="s">
        <v>1974</v>
      </c>
      <c r="B2083" s="324">
        <v>718050</v>
      </c>
      <c r="C2083" s="324">
        <v>1020</v>
      </c>
      <c r="D2083" s="317">
        <v>4992.91</v>
      </c>
      <c r="E2083" s="320" t="str">
        <f t="shared" si="39"/>
        <v>200</v>
      </c>
    </row>
    <row r="2084" spans="1:5" hidden="1" x14ac:dyDescent="0.3">
      <c r="A2084" s="316" t="s">
        <v>1974</v>
      </c>
      <c r="B2084" s="324">
        <v>718050</v>
      </c>
      <c r="C2084" s="324">
        <v>1025</v>
      </c>
      <c r="D2084" s="317">
        <v>3349.32</v>
      </c>
      <c r="E2084" s="320" t="str">
        <f t="shared" si="39"/>
        <v>200</v>
      </c>
    </row>
    <row r="2085" spans="1:5" hidden="1" x14ac:dyDescent="0.3">
      <c r="A2085" s="316" t="s">
        <v>1974</v>
      </c>
      <c r="B2085" s="324">
        <v>718050</v>
      </c>
      <c r="C2085" s="324">
        <v>1026</v>
      </c>
      <c r="D2085" s="317">
        <v>2495.62</v>
      </c>
      <c r="E2085" s="320" t="str">
        <f t="shared" si="39"/>
        <v>200</v>
      </c>
    </row>
    <row r="2086" spans="1:5" hidden="1" x14ac:dyDescent="0.3">
      <c r="A2086" s="316" t="s">
        <v>1974</v>
      </c>
      <c r="B2086" s="324">
        <v>718050</v>
      </c>
      <c r="C2086" s="324">
        <v>1027</v>
      </c>
      <c r="D2086" s="317">
        <v>1571.21</v>
      </c>
      <c r="E2086" s="320" t="str">
        <f t="shared" si="39"/>
        <v>200</v>
      </c>
    </row>
    <row r="2087" spans="1:5" hidden="1" x14ac:dyDescent="0.3">
      <c r="A2087" s="316" t="s">
        <v>1974</v>
      </c>
      <c r="B2087" s="324">
        <v>718070</v>
      </c>
      <c r="C2087" s="324"/>
      <c r="D2087" s="317">
        <v>3566.05</v>
      </c>
      <c r="E2087" s="320" t="str">
        <f t="shared" si="39"/>
        <v>200</v>
      </c>
    </row>
    <row r="2088" spans="1:5" hidden="1" x14ac:dyDescent="0.3">
      <c r="A2088" s="316" t="s">
        <v>1974</v>
      </c>
      <c r="B2088" s="324">
        <v>718077</v>
      </c>
      <c r="C2088" s="324">
        <v>1000</v>
      </c>
      <c r="D2088" s="317">
        <v>5006.25</v>
      </c>
      <c r="E2088" s="320" t="str">
        <f t="shared" si="39"/>
        <v>200</v>
      </c>
    </row>
    <row r="2089" spans="1:5" hidden="1" x14ac:dyDescent="0.3">
      <c r="A2089" s="316" t="s">
        <v>1975</v>
      </c>
      <c r="B2089" s="324">
        <v>718050</v>
      </c>
      <c r="C2089" s="324"/>
      <c r="D2089" s="317">
        <v>18358.509999999998</v>
      </c>
      <c r="E2089" s="320" t="str">
        <f t="shared" si="39"/>
        <v>200</v>
      </c>
    </row>
    <row r="2090" spans="1:5" hidden="1" x14ac:dyDescent="0.3">
      <c r="A2090" s="316" t="s">
        <v>1975</v>
      </c>
      <c r="B2090" s="324">
        <v>718050</v>
      </c>
      <c r="C2090" s="324">
        <v>1012</v>
      </c>
      <c r="D2090" s="317">
        <v>6672.37</v>
      </c>
      <c r="E2090" s="320" t="str">
        <f t="shared" si="39"/>
        <v>200</v>
      </c>
    </row>
    <row r="2091" spans="1:5" hidden="1" x14ac:dyDescent="0.3">
      <c r="A2091" s="316" t="s">
        <v>1975</v>
      </c>
      <c r="B2091" s="324">
        <v>718050</v>
      </c>
      <c r="C2091" s="324">
        <v>1015</v>
      </c>
      <c r="D2091" s="317">
        <v>129.5</v>
      </c>
      <c r="E2091" s="320" t="str">
        <f t="shared" si="39"/>
        <v>200</v>
      </c>
    </row>
    <row r="2092" spans="1:5" hidden="1" x14ac:dyDescent="0.3">
      <c r="A2092" s="316" t="s">
        <v>1975</v>
      </c>
      <c r="B2092" s="324">
        <v>718050</v>
      </c>
      <c r="C2092" s="324">
        <v>1020</v>
      </c>
      <c r="D2092" s="317">
        <v>1638.67</v>
      </c>
      <c r="E2092" s="320" t="str">
        <f t="shared" si="39"/>
        <v>200</v>
      </c>
    </row>
    <row r="2093" spans="1:5" hidden="1" x14ac:dyDescent="0.3">
      <c r="A2093" s="316" t="s">
        <v>1975</v>
      </c>
      <c r="B2093" s="324">
        <v>718050</v>
      </c>
      <c r="C2093" s="324">
        <v>1025</v>
      </c>
      <c r="D2093" s="317">
        <v>596.9</v>
      </c>
      <c r="E2093" s="320" t="str">
        <f t="shared" si="39"/>
        <v>200</v>
      </c>
    </row>
    <row r="2094" spans="1:5" hidden="1" x14ac:dyDescent="0.3">
      <c r="A2094" s="316" t="s">
        <v>1975</v>
      </c>
      <c r="B2094" s="324">
        <v>718050</v>
      </c>
      <c r="C2094" s="324">
        <v>1026</v>
      </c>
      <c r="D2094" s="317">
        <v>8951.6299999999992</v>
      </c>
      <c r="E2094" s="320" t="str">
        <f t="shared" si="39"/>
        <v>200</v>
      </c>
    </row>
    <row r="2095" spans="1:5" hidden="1" x14ac:dyDescent="0.3">
      <c r="A2095" s="316" t="s">
        <v>1975</v>
      </c>
      <c r="B2095" s="324">
        <v>718050</v>
      </c>
      <c r="C2095" s="324">
        <v>1027</v>
      </c>
      <c r="D2095" s="317">
        <v>1339.98</v>
      </c>
      <c r="E2095" s="320" t="str">
        <f t="shared" si="39"/>
        <v>200</v>
      </c>
    </row>
    <row r="2096" spans="1:5" hidden="1" x14ac:dyDescent="0.3">
      <c r="A2096" s="316" t="s">
        <v>1975</v>
      </c>
      <c r="B2096" s="324">
        <v>718070</v>
      </c>
      <c r="C2096" s="324"/>
      <c r="D2096" s="317">
        <v>8799.67</v>
      </c>
      <c r="E2096" s="320" t="str">
        <f t="shared" si="39"/>
        <v>200</v>
      </c>
    </row>
    <row r="2097" spans="1:5" hidden="1" x14ac:dyDescent="0.3">
      <c r="A2097" s="316" t="s">
        <v>1975</v>
      </c>
      <c r="B2097" s="324">
        <v>718077</v>
      </c>
      <c r="C2097" s="324">
        <v>1000</v>
      </c>
      <c r="D2097" s="317">
        <v>22574.25</v>
      </c>
      <c r="E2097" s="320" t="str">
        <f t="shared" si="39"/>
        <v>200</v>
      </c>
    </row>
    <row r="2098" spans="1:5" hidden="1" x14ac:dyDescent="0.3">
      <c r="A2098" s="316" t="s">
        <v>1976</v>
      </c>
      <c r="B2098" s="324">
        <v>718010</v>
      </c>
      <c r="C2098" s="324">
        <v>1004</v>
      </c>
      <c r="D2098" s="317">
        <v>3580.28</v>
      </c>
      <c r="E2098" s="320" t="str">
        <f t="shared" si="39"/>
        <v>200</v>
      </c>
    </row>
    <row r="2099" spans="1:5" hidden="1" x14ac:dyDescent="0.3">
      <c r="A2099" s="316" t="s">
        <v>1976</v>
      </c>
      <c r="B2099" s="324">
        <v>718040</v>
      </c>
      <c r="C2099" s="324"/>
      <c r="D2099" s="317">
        <v>-134.94</v>
      </c>
      <c r="E2099" s="320" t="str">
        <f t="shared" si="39"/>
        <v>200</v>
      </c>
    </row>
    <row r="2100" spans="1:5" hidden="1" x14ac:dyDescent="0.3">
      <c r="A2100" s="316" t="s">
        <v>1976</v>
      </c>
      <c r="B2100" s="324">
        <v>718050</v>
      </c>
      <c r="C2100" s="324"/>
      <c r="D2100" s="317">
        <v>1565.9</v>
      </c>
      <c r="E2100" s="320" t="str">
        <f t="shared" si="39"/>
        <v>200</v>
      </c>
    </row>
    <row r="2101" spans="1:5" hidden="1" x14ac:dyDescent="0.3">
      <c r="A2101" s="316" t="s">
        <v>1976</v>
      </c>
      <c r="B2101" s="324">
        <v>718050</v>
      </c>
      <c r="C2101" s="324">
        <v>1011</v>
      </c>
      <c r="D2101" s="317">
        <v>30</v>
      </c>
      <c r="E2101" s="320" t="str">
        <f t="shared" si="39"/>
        <v>200</v>
      </c>
    </row>
    <row r="2102" spans="1:5" hidden="1" x14ac:dyDescent="0.3">
      <c r="A2102" s="316" t="s">
        <v>1976</v>
      </c>
      <c r="B2102" s="324">
        <v>718050</v>
      </c>
      <c r="C2102" s="324">
        <v>1012</v>
      </c>
      <c r="D2102" s="317">
        <v>2703.39</v>
      </c>
      <c r="E2102" s="320" t="str">
        <f t="shared" si="39"/>
        <v>200</v>
      </c>
    </row>
    <row r="2103" spans="1:5" hidden="1" x14ac:dyDescent="0.3">
      <c r="A2103" s="316" t="s">
        <v>1976</v>
      </c>
      <c r="B2103" s="324">
        <v>718050</v>
      </c>
      <c r="C2103" s="324">
        <v>1015</v>
      </c>
      <c r="D2103" s="317">
        <v>7474.2</v>
      </c>
      <c r="E2103" s="320" t="str">
        <f t="shared" si="39"/>
        <v>200</v>
      </c>
    </row>
    <row r="2104" spans="1:5" hidden="1" x14ac:dyDescent="0.3">
      <c r="A2104" s="316" t="s">
        <v>1976</v>
      </c>
      <c r="B2104" s="324">
        <v>718050</v>
      </c>
      <c r="C2104" s="324">
        <v>1020</v>
      </c>
      <c r="D2104" s="317">
        <v>591.41</v>
      </c>
      <c r="E2104" s="320" t="str">
        <f t="shared" si="39"/>
        <v>200</v>
      </c>
    </row>
    <row r="2105" spans="1:5" hidden="1" x14ac:dyDescent="0.3">
      <c r="A2105" s="316" t="s">
        <v>1976</v>
      </c>
      <c r="B2105" s="324">
        <v>718050</v>
      </c>
      <c r="C2105" s="324">
        <v>1025</v>
      </c>
      <c r="D2105" s="317">
        <v>8152.42</v>
      </c>
      <c r="E2105" s="320" t="str">
        <f t="shared" si="39"/>
        <v>200</v>
      </c>
    </row>
    <row r="2106" spans="1:5" hidden="1" x14ac:dyDescent="0.3">
      <c r="A2106" s="316" t="s">
        <v>1976</v>
      </c>
      <c r="B2106" s="324">
        <v>718050</v>
      </c>
      <c r="C2106" s="324">
        <v>1026</v>
      </c>
      <c r="D2106" s="317">
        <v>3074.83</v>
      </c>
      <c r="E2106" s="320" t="str">
        <f t="shared" si="39"/>
        <v>200</v>
      </c>
    </row>
    <row r="2107" spans="1:5" hidden="1" x14ac:dyDescent="0.3">
      <c r="A2107" s="316" t="s">
        <v>1976</v>
      </c>
      <c r="B2107" s="324">
        <v>718050</v>
      </c>
      <c r="C2107" s="324">
        <v>1027</v>
      </c>
      <c r="D2107" s="317">
        <v>471.72</v>
      </c>
      <c r="E2107" s="320" t="str">
        <f t="shared" si="39"/>
        <v>200</v>
      </c>
    </row>
    <row r="2108" spans="1:5" hidden="1" x14ac:dyDescent="0.3">
      <c r="A2108" s="316" t="s">
        <v>1976</v>
      </c>
      <c r="B2108" s="324">
        <v>718070</v>
      </c>
      <c r="C2108" s="324"/>
      <c r="D2108" s="317">
        <v>1117</v>
      </c>
      <c r="E2108" s="320" t="str">
        <f t="shared" si="39"/>
        <v>200</v>
      </c>
    </row>
    <row r="2109" spans="1:5" hidden="1" x14ac:dyDescent="0.3">
      <c r="A2109" s="316" t="s">
        <v>1977</v>
      </c>
      <c r="B2109" s="324">
        <v>718010</v>
      </c>
      <c r="C2109" s="324">
        <v>1004</v>
      </c>
      <c r="D2109" s="317">
        <v>1967.4</v>
      </c>
      <c r="E2109" s="320" t="str">
        <f t="shared" si="39"/>
        <v>200</v>
      </c>
    </row>
    <row r="2110" spans="1:5" hidden="1" x14ac:dyDescent="0.3">
      <c r="A2110" s="316" t="s">
        <v>1977</v>
      </c>
      <c r="B2110" s="324">
        <v>718050</v>
      </c>
      <c r="C2110" s="324"/>
      <c r="D2110" s="317">
        <v>1496.49</v>
      </c>
      <c r="E2110" s="320" t="str">
        <f t="shared" si="39"/>
        <v>200</v>
      </c>
    </row>
    <row r="2111" spans="1:5" hidden="1" x14ac:dyDescent="0.3">
      <c r="A2111" s="316" t="s">
        <v>1977</v>
      </c>
      <c r="B2111" s="324">
        <v>718050</v>
      </c>
      <c r="C2111" s="324">
        <v>1012</v>
      </c>
      <c r="D2111" s="317">
        <v>3288.62</v>
      </c>
      <c r="E2111" s="320" t="str">
        <f t="shared" si="39"/>
        <v>200</v>
      </c>
    </row>
    <row r="2112" spans="1:5" hidden="1" x14ac:dyDescent="0.3">
      <c r="A2112" s="316" t="s">
        <v>1977</v>
      </c>
      <c r="B2112" s="324">
        <v>718050</v>
      </c>
      <c r="C2112" s="324">
        <v>1015</v>
      </c>
      <c r="D2112" s="317">
        <v>160</v>
      </c>
      <c r="E2112" s="320" t="str">
        <f t="shared" si="39"/>
        <v>200</v>
      </c>
    </row>
    <row r="2113" spans="1:5" hidden="1" x14ac:dyDescent="0.3">
      <c r="A2113" s="316" t="s">
        <v>1977</v>
      </c>
      <c r="B2113" s="324">
        <v>718050</v>
      </c>
      <c r="C2113" s="324">
        <v>1020</v>
      </c>
      <c r="D2113" s="317">
        <v>2663.16</v>
      </c>
      <c r="E2113" s="320" t="str">
        <f t="shared" si="39"/>
        <v>200</v>
      </c>
    </row>
    <row r="2114" spans="1:5" hidden="1" x14ac:dyDescent="0.3">
      <c r="A2114" s="316" t="s">
        <v>1977</v>
      </c>
      <c r="B2114" s="324">
        <v>718050</v>
      </c>
      <c r="C2114" s="324">
        <v>1025</v>
      </c>
      <c r="D2114" s="317">
        <v>440.56</v>
      </c>
      <c r="E2114" s="320" t="str">
        <f t="shared" ref="E2114:E2177" si="40">RIGHT(A2114,3)</f>
        <v>200</v>
      </c>
    </row>
    <row r="2115" spans="1:5" hidden="1" x14ac:dyDescent="0.3">
      <c r="A2115" s="316" t="s">
        <v>1977</v>
      </c>
      <c r="B2115" s="324">
        <v>718050</v>
      </c>
      <c r="C2115" s="324">
        <v>1026</v>
      </c>
      <c r="D2115" s="317">
        <v>5755</v>
      </c>
      <c r="E2115" s="320" t="str">
        <f t="shared" si="40"/>
        <v>200</v>
      </c>
    </row>
    <row r="2116" spans="1:5" hidden="1" x14ac:dyDescent="0.3">
      <c r="A2116" s="316" t="s">
        <v>1977</v>
      </c>
      <c r="B2116" s="324">
        <v>718050</v>
      </c>
      <c r="C2116" s="324">
        <v>1027</v>
      </c>
      <c r="D2116" s="317">
        <v>962.51</v>
      </c>
      <c r="E2116" s="320" t="str">
        <f t="shared" si="40"/>
        <v>200</v>
      </c>
    </row>
    <row r="2117" spans="1:5" hidden="1" x14ac:dyDescent="0.3">
      <c r="A2117" s="316" t="s">
        <v>1977</v>
      </c>
      <c r="B2117" s="324">
        <v>718070</v>
      </c>
      <c r="C2117" s="324"/>
      <c r="D2117" s="317">
        <v>7133.66</v>
      </c>
      <c r="E2117" s="320" t="str">
        <f t="shared" si="40"/>
        <v>200</v>
      </c>
    </row>
    <row r="2118" spans="1:5" hidden="1" x14ac:dyDescent="0.3">
      <c r="A2118" s="316" t="s">
        <v>2415</v>
      </c>
      <c r="B2118" s="324">
        <v>718050</v>
      </c>
      <c r="C2118" s="324">
        <v>1012</v>
      </c>
      <c r="D2118" s="317">
        <v>123.51</v>
      </c>
      <c r="E2118" s="320" t="str">
        <f t="shared" si="40"/>
        <v>200</v>
      </c>
    </row>
    <row r="2119" spans="1:5" hidden="1" x14ac:dyDescent="0.3">
      <c r="A2119" s="316" t="s">
        <v>2415</v>
      </c>
      <c r="B2119" s="324">
        <v>718070</v>
      </c>
      <c r="C2119" s="324"/>
      <c r="D2119" s="317">
        <v>5889</v>
      </c>
      <c r="E2119" s="320" t="str">
        <f t="shared" si="40"/>
        <v>200</v>
      </c>
    </row>
    <row r="2120" spans="1:5" hidden="1" x14ac:dyDescent="0.3">
      <c r="A2120" s="316" t="s">
        <v>2416</v>
      </c>
      <c r="B2120" s="324">
        <v>718050</v>
      </c>
      <c r="C2120" s="324">
        <v>1012</v>
      </c>
      <c r="D2120" s="317">
        <v>183.35</v>
      </c>
      <c r="E2120" s="320" t="str">
        <f t="shared" si="40"/>
        <v>200</v>
      </c>
    </row>
    <row r="2121" spans="1:5" hidden="1" x14ac:dyDescent="0.3">
      <c r="A2121" s="316" t="s">
        <v>1978</v>
      </c>
      <c r="B2121" s="324">
        <v>718050</v>
      </c>
      <c r="C2121" s="324"/>
      <c r="D2121" s="317">
        <v>927.14</v>
      </c>
      <c r="E2121" s="320" t="str">
        <f t="shared" si="40"/>
        <v>200</v>
      </c>
    </row>
    <row r="2122" spans="1:5" hidden="1" x14ac:dyDescent="0.3">
      <c r="A2122" s="316" t="s">
        <v>1978</v>
      </c>
      <c r="B2122" s="324">
        <v>718050</v>
      </c>
      <c r="C2122" s="324">
        <v>1012</v>
      </c>
      <c r="D2122" s="317">
        <v>414.46</v>
      </c>
      <c r="E2122" s="320" t="str">
        <f t="shared" si="40"/>
        <v>200</v>
      </c>
    </row>
    <row r="2123" spans="1:5" hidden="1" x14ac:dyDescent="0.3">
      <c r="A2123" s="316" t="s">
        <v>1978</v>
      </c>
      <c r="B2123" s="324">
        <v>718050</v>
      </c>
      <c r="C2123" s="324">
        <v>1015</v>
      </c>
      <c r="D2123" s="317">
        <v>3656</v>
      </c>
      <c r="E2123" s="320" t="str">
        <f t="shared" si="40"/>
        <v>200</v>
      </c>
    </row>
    <row r="2124" spans="1:5" hidden="1" x14ac:dyDescent="0.3">
      <c r="A2124" s="316" t="s">
        <v>1978</v>
      </c>
      <c r="B2124" s="324">
        <v>718050</v>
      </c>
      <c r="C2124" s="324">
        <v>1025</v>
      </c>
      <c r="D2124" s="317">
        <v>552.71</v>
      </c>
      <c r="E2124" s="320" t="str">
        <f t="shared" si="40"/>
        <v>200</v>
      </c>
    </row>
    <row r="2125" spans="1:5" hidden="1" x14ac:dyDescent="0.3">
      <c r="A2125" s="316" t="s">
        <v>1978</v>
      </c>
      <c r="B2125" s="324">
        <v>718050</v>
      </c>
      <c r="C2125" s="324">
        <v>1027</v>
      </c>
      <c r="D2125" s="317">
        <v>236.5</v>
      </c>
      <c r="E2125" s="320" t="str">
        <f t="shared" si="40"/>
        <v>200</v>
      </c>
    </row>
    <row r="2126" spans="1:5" hidden="1" x14ac:dyDescent="0.3">
      <c r="A2126" s="316" t="s">
        <v>1978</v>
      </c>
      <c r="B2126" s="324">
        <v>718070</v>
      </c>
      <c r="C2126" s="324"/>
      <c r="D2126" s="317">
        <v>1046.05</v>
      </c>
      <c r="E2126" s="320" t="str">
        <f t="shared" si="40"/>
        <v>200</v>
      </c>
    </row>
    <row r="2127" spans="1:5" hidden="1" x14ac:dyDescent="0.3">
      <c r="A2127" s="316" t="s">
        <v>1979</v>
      </c>
      <c r="B2127" s="324">
        <v>718050</v>
      </c>
      <c r="C2127" s="324"/>
      <c r="D2127" s="317">
        <v>45</v>
      </c>
      <c r="E2127" s="320" t="str">
        <f t="shared" si="40"/>
        <v>200</v>
      </c>
    </row>
    <row r="2128" spans="1:5" hidden="1" x14ac:dyDescent="0.3">
      <c r="A2128" s="316" t="s">
        <v>2417</v>
      </c>
      <c r="B2128" s="324">
        <v>718050</v>
      </c>
      <c r="C2128" s="324">
        <v>1012</v>
      </c>
      <c r="D2128" s="317">
        <v>34.65</v>
      </c>
      <c r="E2128" s="320" t="str">
        <f t="shared" si="40"/>
        <v>200</v>
      </c>
    </row>
    <row r="2129" spans="1:5" hidden="1" x14ac:dyDescent="0.3">
      <c r="A2129" s="316" t="s">
        <v>2417</v>
      </c>
      <c r="B2129" s="324">
        <v>718050</v>
      </c>
      <c r="C2129" s="324">
        <v>1027</v>
      </c>
      <c r="D2129" s="317">
        <v>82.88</v>
      </c>
      <c r="E2129" s="320" t="str">
        <f t="shared" si="40"/>
        <v>200</v>
      </c>
    </row>
    <row r="2130" spans="1:5" hidden="1" x14ac:dyDescent="0.3">
      <c r="A2130" s="316" t="s">
        <v>1980</v>
      </c>
      <c r="B2130" s="324">
        <v>718010</v>
      </c>
      <c r="C2130" s="324">
        <v>1004</v>
      </c>
      <c r="D2130" s="317">
        <v>578.73</v>
      </c>
      <c r="E2130" s="320" t="str">
        <f t="shared" si="40"/>
        <v>200</v>
      </c>
    </row>
    <row r="2131" spans="1:5" hidden="1" x14ac:dyDescent="0.3">
      <c r="A2131" s="316" t="s">
        <v>1980</v>
      </c>
      <c r="B2131" s="324">
        <v>718050</v>
      </c>
      <c r="C2131" s="324"/>
      <c r="D2131" s="317">
        <v>2903.53</v>
      </c>
      <c r="E2131" s="320" t="str">
        <f t="shared" si="40"/>
        <v>200</v>
      </c>
    </row>
    <row r="2132" spans="1:5" hidden="1" x14ac:dyDescent="0.3">
      <c r="A2132" s="316" t="s">
        <v>1980</v>
      </c>
      <c r="B2132" s="324">
        <v>718050</v>
      </c>
      <c r="C2132" s="324">
        <v>1011</v>
      </c>
      <c r="D2132" s="317">
        <v>21092.27</v>
      </c>
      <c r="E2132" s="320" t="str">
        <f t="shared" si="40"/>
        <v>200</v>
      </c>
    </row>
    <row r="2133" spans="1:5" hidden="1" x14ac:dyDescent="0.3">
      <c r="A2133" s="316" t="s">
        <v>1980</v>
      </c>
      <c r="B2133" s="324">
        <v>718050</v>
      </c>
      <c r="C2133" s="324">
        <v>1012</v>
      </c>
      <c r="D2133" s="317">
        <v>975.85</v>
      </c>
      <c r="E2133" s="320" t="str">
        <f t="shared" si="40"/>
        <v>200</v>
      </c>
    </row>
    <row r="2134" spans="1:5" hidden="1" x14ac:dyDescent="0.3">
      <c r="A2134" s="316" t="s">
        <v>1980</v>
      </c>
      <c r="B2134" s="324">
        <v>718050</v>
      </c>
      <c r="C2134" s="324">
        <v>1015</v>
      </c>
      <c r="D2134" s="317">
        <v>8969.7999999999993</v>
      </c>
      <c r="E2134" s="320" t="str">
        <f t="shared" si="40"/>
        <v>200</v>
      </c>
    </row>
    <row r="2135" spans="1:5" hidden="1" x14ac:dyDescent="0.3">
      <c r="A2135" s="316" t="s">
        <v>1980</v>
      </c>
      <c r="B2135" s="324">
        <v>718050</v>
      </c>
      <c r="C2135" s="324">
        <v>1020</v>
      </c>
      <c r="D2135" s="317">
        <v>1088.31</v>
      </c>
      <c r="E2135" s="320" t="str">
        <f t="shared" si="40"/>
        <v>200</v>
      </c>
    </row>
    <row r="2136" spans="1:5" hidden="1" x14ac:dyDescent="0.3">
      <c r="A2136" s="316" t="s">
        <v>1980</v>
      </c>
      <c r="B2136" s="324">
        <v>718050</v>
      </c>
      <c r="C2136" s="324">
        <v>1025</v>
      </c>
      <c r="D2136" s="317">
        <v>2289.9</v>
      </c>
      <c r="E2136" s="320" t="str">
        <f t="shared" si="40"/>
        <v>200</v>
      </c>
    </row>
    <row r="2137" spans="1:5" hidden="1" x14ac:dyDescent="0.3">
      <c r="A2137" s="316" t="s">
        <v>1980</v>
      </c>
      <c r="B2137" s="324">
        <v>718050</v>
      </c>
      <c r="C2137" s="324">
        <v>1026</v>
      </c>
      <c r="D2137" s="317">
        <v>965.23</v>
      </c>
      <c r="E2137" s="320" t="str">
        <f t="shared" si="40"/>
        <v>200</v>
      </c>
    </row>
    <row r="2138" spans="1:5" hidden="1" x14ac:dyDescent="0.3">
      <c r="A2138" s="316" t="s">
        <v>1980</v>
      </c>
      <c r="B2138" s="324">
        <v>718050</v>
      </c>
      <c r="C2138" s="324">
        <v>1027</v>
      </c>
      <c r="D2138" s="317">
        <v>122.76</v>
      </c>
      <c r="E2138" s="320" t="str">
        <f t="shared" si="40"/>
        <v>200</v>
      </c>
    </row>
    <row r="2139" spans="1:5" hidden="1" x14ac:dyDescent="0.3">
      <c r="A2139" s="316" t="s">
        <v>1980</v>
      </c>
      <c r="B2139" s="324">
        <v>718070</v>
      </c>
      <c r="C2139" s="324"/>
      <c r="D2139" s="317">
        <v>3886.03</v>
      </c>
      <c r="E2139" s="320" t="str">
        <f t="shared" si="40"/>
        <v>200</v>
      </c>
    </row>
    <row r="2140" spans="1:5" hidden="1" x14ac:dyDescent="0.3">
      <c r="A2140" s="316" t="s">
        <v>1980</v>
      </c>
      <c r="B2140" s="324">
        <v>718077</v>
      </c>
      <c r="C2140" s="324">
        <v>1000</v>
      </c>
      <c r="D2140" s="317">
        <v>3888</v>
      </c>
      <c r="E2140" s="320" t="str">
        <f t="shared" si="40"/>
        <v>200</v>
      </c>
    </row>
    <row r="2141" spans="1:5" hidden="1" x14ac:dyDescent="0.3">
      <c r="A2141" s="316" t="s">
        <v>1981</v>
      </c>
      <c r="B2141" s="324">
        <v>718050</v>
      </c>
      <c r="C2141" s="324">
        <v>1012</v>
      </c>
      <c r="D2141" s="317">
        <v>847.24</v>
      </c>
      <c r="E2141" s="320" t="str">
        <f t="shared" si="40"/>
        <v>200</v>
      </c>
    </row>
    <row r="2142" spans="1:5" hidden="1" x14ac:dyDescent="0.3">
      <c r="A2142" s="316" t="s">
        <v>1981</v>
      </c>
      <c r="B2142" s="324">
        <v>718050</v>
      </c>
      <c r="C2142" s="324">
        <v>1015</v>
      </c>
      <c r="D2142" s="317">
        <v>50750</v>
      </c>
      <c r="E2142" s="320" t="str">
        <f t="shared" si="40"/>
        <v>200</v>
      </c>
    </row>
    <row r="2143" spans="1:5" hidden="1" x14ac:dyDescent="0.3">
      <c r="A2143" s="316" t="s">
        <v>1981</v>
      </c>
      <c r="B2143" s="324">
        <v>718050</v>
      </c>
      <c r="C2143" s="324">
        <v>1025</v>
      </c>
      <c r="D2143" s="317">
        <v>624.02</v>
      </c>
      <c r="E2143" s="320" t="str">
        <f t="shared" si="40"/>
        <v>200</v>
      </c>
    </row>
    <row r="2144" spans="1:5" hidden="1" x14ac:dyDescent="0.3">
      <c r="A2144" s="316" t="s">
        <v>1981</v>
      </c>
      <c r="B2144" s="324">
        <v>718050</v>
      </c>
      <c r="C2144" s="324">
        <v>1027</v>
      </c>
      <c r="D2144" s="317">
        <v>122.76</v>
      </c>
      <c r="E2144" s="320" t="str">
        <f t="shared" si="40"/>
        <v>200</v>
      </c>
    </row>
    <row r="2145" spans="1:5" hidden="1" x14ac:dyDescent="0.3">
      <c r="A2145" s="316" t="s">
        <v>1982</v>
      </c>
      <c r="B2145" s="324">
        <v>718040</v>
      </c>
      <c r="C2145" s="324"/>
      <c r="D2145" s="317">
        <v>169.83</v>
      </c>
      <c r="E2145" s="320" t="str">
        <f t="shared" si="40"/>
        <v>200</v>
      </c>
    </row>
    <row r="2146" spans="1:5" hidden="1" x14ac:dyDescent="0.3">
      <c r="A2146" s="316" t="s">
        <v>1982</v>
      </c>
      <c r="B2146" s="324">
        <v>718050</v>
      </c>
      <c r="C2146" s="324"/>
      <c r="D2146" s="317">
        <v>243.36</v>
      </c>
      <c r="E2146" s="320" t="str">
        <f t="shared" si="40"/>
        <v>200</v>
      </c>
    </row>
    <row r="2147" spans="1:5" hidden="1" x14ac:dyDescent="0.3">
      <c r="A2147" s="316" t="s">
        <v>1982</v>
      </c>
      <c r="B2147" s="324">
        <v>718050</v>
      </c>
      <c r="C2147" s="324">
        <v>1011</v>
      </c>
      <c r="D2147" s="317">
        <v>7795.97</v>
      </c>
      <c r="E2147" s="320" t="str">
        <f t="shared" si="40"/>
        <v>200</v>
      </c>
    </row>
    <row r="2148" spans="1:5" hidden="1" x14ac:dyDescent="0.3">
      <c r="A2148" s="316" t="s">
        <v>1982</v>
      </c>
      <c r="B2148" s="324">
        <v>718050</v>
      </c>
      <c r="C2148" s="324">
        <v>1012</v>
      </c>
      <c r="D2148" s="317">
        <v>3743.45</v>
      </c>
      <c r="E2148" s="320" t="str">
        <f t="shared" si="40"/>
        <v>200</v>
      </c>
    </row>
    <row r="2149" spans="1:5" hidden="1" x14ac:dyDescent="0.3">
      <c r="A2149" s="316" t="s">
        <v>1982</v>
      </c>
      <c r="B2149" s="324">
        <v>718050</v>
      </c>
      <c r="C2149" s="324">
        <v>1015</v>
      </c>
      <c r="D2149" s="317">
        <v>1467</v>
      </c>
      <c r="E2149" s="320" t="str">
        <f t="shared" si="40"/>
        <v>200</v>
      </c>
    </row>
    <row r="2150" spans="1:5" hidden="1" x14ac:dyDescent="0.3">
      <c r="A2150" s="316" t="s">
        <v>1982</v>
      </c>
      <c r="B2150" s="324">
        <v>718050</v>
      </c>
      <c r="C2150" s="324">
        <v>1019</v>
      </c>
      <c r="D2150" s="317">
        <v>1237.3</v>
      </c>
      <c r="E2150" s="320" t="str">
        <f t="shared" si="40"/>
        <v>200</v>
      </c>
    </row>
    <row r="2151" spans="1:5" hidden="1" x14ac:dyDescent="0.3">
      <c r="A2151" s="316" t="s">
        <v>1982</v>
      </c>
      <c r="B2151" s="324">
        <v>718050</v>
      </c>
      <c r="C2151" s="324">
        <v>1020</v>
      </c>
      <c r="D2151" s="317">
        <v>425.8</v>
      </c>
      <c r="E2151" s="320" t="str">
        <f t="shared" si="40"/>
        <v>200</v>
      </c>
    </row>
    <row r="2152" spans="1:5" hidden="1" x14ac:dyDescent="0.3">
      <c r="A2152" s="316" t="s">
        <v>1982</v>
      </c>
      <c r="B2152" s="324">
        <v>718050</v>
      </c>
      <c r="C2152" s="324">
        <v>1025</v>
      </c>
      <c r="D2152" s="317">
        <v>3004.5</v>
      </c>
      <c r="E2152" s="320" t="str">
        <f t="shared" si="40"/>
        <v>200</v>
      </c>
    </row>
    <row r="2153" spans="1:5" hidden="1" x14ac:dyDescent="0.3">
      <c r="A2153" s="316" t="s">
        <v>1982</v>
      </c>
      <c r="B2153" s="324">
        <v>718050</v>
      </c>
      <c r="C2153" s="324">
        <v>1026</v>
      </c>
      <c r="D2153" s="317">
        <v>6243.06</v>
      </c>
      <c r="E2153" s="320" t="str">
        <f t="shared" si="40"/>
        <v>200</v>
      </c>
    </row>
    <row r="2154" spans="1:5" hidden="1" x14ac:dyDescent="0.3">
      <c r="A2154" s="316" t="s">
        <v>1982</v>
      </c>
      <c r="B2154" s="324">
        <v>718050</v>
      </c>
      <c r="C2154" s="324">
        <v>1027</v>
      </c>
      <c r="D2154" s="317">
        <v>996.98</v>
      </c>
      <c r="E2154" s="320" t="str">
        <f t="shared" si="40"/>
        <v>200</v>
      </c>
    </row>
    <row r="2155" spans="1:5" hidden="1" x14ac:dyDescent="0.3">
      <c r="A2155" s="316" t="s">
        <v>1982</v>
      </c>
      <c r="B2155" s="324">
        <v>718070</v>
      </c>
      <c r="C2155" s="324"/>
      <c r="D2155" s="317">
        <v>7292.4</v>
      </c>
      <c r="E2155" s="320" t="str">
        <f t="shared" si="40"/>
        <v>200</v>
      </c>
    </row>
    <row r="2156" spans="1:5" hidden="1" x14ac:dyDescent="0.3">
      <c r="A2156" s="316" t="s">
        <v>1985</v>
      </c>
      <c r="B2156" s="324">
        <v>718050</v>
      </c>
      <c r="C2156" s="324">
        <v>1011</v>
      </c>
      <c r="D2156" s="317">
        <v>25411.119999999999</v>
      </c>
      <c r="E2156" s="320" t="str">
        <f t="shared" si="40"/>
        <v>200</v>
      </c>
    </row>
    <row r="2157" spans="1:5" hidden="1" x14ac:dyDescent="0.3">
      <c r="A2157" s="316" t="s">
        <v>1985</v>
      </c>
      <c r="B2157" s="324">
        <v>718050</v>
      </c>
      <c r="C2157" s="324">
        <v>1012</v>
      </c>
      <c r="D2157" s="317">
        <v>1046.8</v>
      </c>
      <c r="E2157" s="320" t="str">
        <f t="shared" si="40"/>
        <v>200</v>
      </c>
    </row>
    <row r="2158" spans="1:5" hidden="1" x14ac:dyDescent="0.3">
      <c r="A2158" s="316" t="s">
        <v>1985</v>
      </c>
      <c r="B2158" s="324">
        <v>718050</v>
      </c>
      <c r="C2158" s="324">
        <v>1015</v>
      </c>
      <c r="D2158" s="317">
        <v>1466</v>
      </c>
      <c r="E2158" s="320" t="str">
        <f t="shared" si="40"/>
        <v>200</v>
      </c>
    </row>
    <row r="2159" spans="1:5" hidden="1" x14ac:dyDescent="0.3">
      <c r="A2159" s="316" t="s">
        <v>1985</v>
      </c>
      <c r="B2159" s="324">
        <v>718050</v>
      </c>
      <c r="C2159" s="324">
        <v>1019</v>
      </c>
      <c r="D2159" s="317">
        <v>2742.15</v>
      </c>
      <c r="E2159" s="320" t="str">
        <f t="shared" si="40"/>
        <v>200</v>
      </c>
    </row>
    <row r="2160" spans="1:5" hidden="1" x14ac:dyDescent="0.3">
      <c r="A2160" s="316" t="s">
        <v>1985</v>
      </c>
      <c r="B2160" s="324">
        <v>718050</v>
      </c>
      <c r="C2160" s="324">
        <v>1020</v>
      </c>
      <c r="D2160" s="317">
        <v>439.86</v>
      </c>
      <c r="E2160" s="320" t="str">
        <f t="shared" si="40"/>
        <v>200</v>
      </c>
    </row>
    <row r="2161" spans="1:5" hidden="1" x14ac:dyDescent="0.3">
      <c r="A2161" s="316" t="s">
        <v>1985</v>
      </c>
      <c r="B2161" s="324">
        <v>718050</v>
      </c>
      <c r="C2161" s="324">
        <v>1025</v>
      </c>
      <c r="D2161" s="317">
        <v>5901.9</v>
      </c>
      <c r="E2161" s="320" t="str">
        <f t="shared" si="40"/>
        <v>200</v>
      </c>
    </row>
    <row r="2162" spans="1:5" hidden="1" x14ac:dyDescent="0.3">
      <c r="A2162" s="316" t="s">
        <v>1985</v>
      </c>
      <c r="B2162" s="324">
        <v>718050</v>
      </c>
      <c r="C2162" s="324">
        <v>1026</v>
      </c>
      <c r="D2162" s="317">
        <v>2858.01</v>
      </c>
      <c r="E2162" s="320" t="str">
        <f t="shared" si="40"/>
        <v>200</v>
      </c>
    </row>
    <row r="2163" spans="1:5" hidden="1" x14ac:dyDescent="0.3">
      <c r="A2163" s="316" t="s">
        <v>1985</v>
      </c>
      <c r="B2163" s="324">
        <v>718050</v>
      </c>
      <c r="C2163" s="324">
        <v>1027</v>
      </c>
      <c r="D2163" s="317">
        <v>2183.04</v>
      </c>
      <c r="E2163" s="320" t="str">
        <f t="shared" si="40"/>
        <v>200</v>
      </c>
    </row>
    <row r="2164" spans="1:5" hidden="1" x14ac:dyDescent="0.3">
      <c r="A2164" s="316" t="s">
        <v>1985</v>
      </c>
      <c r="B2164" s="324">
        <v>718070</v>
      </c>
      <c r="C2164" s="324"/>
      <c r="D2164" s="317">
        <v>2195.67</v>
      </c>
      <c r="E2164" s="320" t="str">
        <f t="shared" si="40"/>
        <v>200</v>
      </c>
    </row>
    <row r="2165" spans="1:5" hidden="1" x14ac:dyDescent="0.3">
      <c r="A2165" s="316" t="s">
        <v>1986</v>
      </c>
      <c r="B2165" s="324">
        <v>718010</v>
      </c>
      <c r="C2165" s="324">
        <v>1004</v>
      </c>
      <c r="D2165" s="317">
        <v>1355.06</v>
      </c>
      <c r="E2165" s="320" t="str">
        <f t="shared" si="40"/>
        <v>200</v>
      </c>
    </row>
    <row r="2166" spans="1:5" hidden="1" x14ac:dyDescent="0.3">
      <c r="A2166" s="316" t="s">
        <v>1986</v>
      </c>
      <c r="B2166" s="324">
        <v>718050</v>
      </c>
      <c r="C2166" s="324"/>
      <c r="D2166" s="317">
        <v>23217.45</v>
      </c>
      <c r="E2166" s="320" t="str">
        <f t="shared" si="40"/>
        <v>200</v>
      </c>
    </row>
    <row r="2167" spans="1:5" hidden="1" x14ac:dyDescent="0.3">
      <c r="A2167" s="316" t="s">
        <v>1986</v>
      </c>
      <c r="B2167" s="324">
        <v>718050</v>
      </c>
      <c r="C2167" s="324">
        <v>1004</v>
      </c>
      <c r="D2167" s="317">
        <v>347.9</v>
      </c>
      <c r="E2167" s="320" t="str">
        <f t="shared" si="40"/>
        <v>200</v>
      </c>
    </row>
    <row r="2168" spans="1:5" hidden="1" x14ac:dyDescent="0.3">
      <c r="A2168" s="316" t="s">
        <v>1986</v>
      </c>
      <c r="B2168" s="324">
        <v>718050</v>
      </c>
      <c r="C2168" s="324">
        <v>1015</v>
      </c>
      <c r="D2168" s="317">
        <v>1312.2</v>
      </c>
      <c r="E2168" s="320" t="str">
        <f t="shared" si="40"/>
        <v>200</v>
      </c>
    </row>
    <row r="2169" spans="1:5" hidden="1" x14ac:dyDescent="0.3">
      <c r="A2169" s="316" t="s">
        <v>1986</v>
      </c>
      <c r="B2169" s="324">
        <v>718050</v>
      </c>
      <c r="C2169" s="324">
        <v>1027</v>
      </c>
      <c r="D2169" s="317">
        <v>5069.3999999999996</v>
      </c>
      <c r="E2169" s="320" t="str">
        <f t="shared" si="40"/>
        <v>200</v>
      </c>
    </row>
    <row r="2170" spans="1:5" hidden="1" x14ac:dyDescent="0.3">
      <c r="A2170" s="316" t="s">
        <v>1986</v>
      </c>
      <c r="B2170" s="324">
        <v>718070</v>
      </c>
      <c r="C2170" s="324"/>
      <c r="D2170" s="317">
        <v>6122.25</v>
      </c>
      <c r="E2170" s="320" t="str">
        <f t="shared" si="40"/>
        <v>200</v>
      </c>
    </row>
    <row r="2171" spans="1:5" hidden="1" x14ac:dyDescent="0.3">
      <c r="A2171" s="316" t="s">
        <v>1987</v>
      </c>
      <c r="B2171" s="324">
        <v>718010</v>
      </c>
      <c r="C2171" s="324">
        <v>1004</v>
      </c>
      <c r="D2171" s="317">
        <v>2546.2800000000002</v>
      </c>
      <c r="E2171" s="320" t="str">
        <f t="shared" si="40"/>
        <v>200</v>
      </c>
    </row>
    <row r="2172" spans="1:5" hidden="1" x14ac:dyDescent="0.3">
      <c r="A2172" s="316" t="s">
        <v>1987</v>
      </c>
      <c r="B2172" s="324">
        <v>718040</v>
      </c>
      <c r="C2172" s="324"/>
      <c r="D2172" s="317">
        <v>23.98</v>
      </c>
      <c r="E2172" s="320" t="str">
        <f t="shared" si="40"/>
        <v>200</v>
      </c>
    </row>
    <row r="2173" spans="1:5" hidden="1" x14ac:dyDescent="0.3">
      <c r="A2173" s="316" t="s">
        <v>1987</v>
      </c>
      <c r="B2173" s="324">
        <v>718050</v>
      </c>
      <c r="C2173" s="324"/>
      <c r="D2173" s="317">
        <v>6828.95</v>
      </c>
      <c r="E2173" s="320" t="str">
        <f t="shared" si="40"/>
        <v>200</v>
      </c>
    </row>
    <row r="2174" spans="1:5" hidden="1" x14ac:dyDescent="0.3">
      <c r="A2174" s="316" t="s">
        <v>1987</v>
      </c>
      <c r="B2174" s="324">
        <v>718050</v>
      </c>
      <c r="C2174" s="324">
        <v>1004</v>
      </c>
      <c r="D2174" s="317">
        <v>517.21</v>
      </c>
      <c r="E2174" s="320" t="str">
        <f t="shared" si="40"/>
        <v>200</v>
      </c>
    </row>
    <row r="2175" spans="1:5" hidden="1" x14ac:dyDescent="0.3">
      <c r="A2175" s="316" t="s">
        <v>1987</v>
      </c>
      <c r="B2175" s="324">
        <v>718050</v>
      </c>
      <c r="C2175" s="324">
        <v>1012</v>
      </c>
      <c r="D2175" s="317">
        <v>837.01</v>
      </c>
      <c r="E2175" s="320" t="str">
        <f t="shared" si="40"/>
        <v>200</v>
      </c>
    </row>
    <row r="2176" spans="1:5" hidden="1" x14ac:dyDescent="0.3">
      <c r="A2176" s="316" t="s">
        <v>1987</v>
      </c>
      <c r="B2176" s="324">
        <v>718050</v>
      </c>
      <c r="C2176" s="324">
        <v>1015</v>
      </c>
      <c r="D2176" s="317">
        <v>144</v>
      </c>
      <c r="E2176" s="320" t="str">
        <f t="shared" si="40"/>
        <v>200</v>
      </c>
    </row>
    <row r="2177" spans="1:5" hidden="1" x14ac:dyDescent="0.3">
      <c r="A2177" s="316" t="s">
        <v>1987</v>
      </c>
      <c r="B2177" s="324">
        <v>718050</v>
      </c>
      <c r="C2177" s="324">
        <v>1025</v>
      </c>
      <c r="D2177" s="317">
        <v>184.17</v>
      </c>
      <c r="E2177" s="320" t="str">
        <f t="shared" si="40"/>
        <v>200</v>
      </c>
    </row>
    <row r="2178" spans="1:5" hidden="1" x14ac:dyDescent="0.3">
      <c r="A2178" s="316" t="s">
        <v>1987</v>
      </c>
      <c r="B2178" s="324">
        <v>718050</v>
      </c>
      <c r="C2178" s="324">
        <v>1026</v>
      </c>
      <c r="D2178" s="317">
        <v>7963.59</v>
      </c>
      <c r="E2178" s="320" t="str">
        <f t="shared" ref="E2178:E2241" si="41">RIGHT(A2178,3)</f>
        <v>200</v>
      </c>
    </row>
    <row r="2179" spans="1:5" hidden="1" x14ac:dyDescent="0.3">
      <c r="A2179" s="316" t="s">
        <v>1987</v>
      </c>
      <c r="B2179" s="324">
        <v>718050</v>
      </c>
      <c r="C2179" s="324">
        <v>1027</v>
      </c>
      <c r="D2179" s="317">
        <v>4226.22</v>
      </c>
      <c r="E2179" s="320" t="str">
        <f t="shared" si="41"/>
        <v>200</v>
      </c>
    </row>
    <row r="2180" spans="1:5" hidden="1" x14ac:dyDescent="0.3">
      <c r="A2180" s="316" t="s">
        <v>1987</v>
      </c>
      <c r="B2180" s="324">
        <v>718070</v>
      </c>
      <c r="C2180" s="324"/>
      <c r="D2180" s="317">
        <v>39734.5</v>
      </c>
      <c r="E2180" s="320" t="str">
        <f t="shared" si="41"/>
        <v>200</v>
      </c>
    </row>
    <row r="2181" spans="1:5" hidden="1" x14ac:dyDescent="0.3">
      <c r="A2181" s="316" t="s">
        <v>1988</v>
      </c>
      <c r="B2181" s="324">
        <v>718050</v>
      </c>
      <c r="C2181" s="324">
        <v>1012</v>
      </c>
      <c r="D2181" s="317">
        <v>-85.16</v>
      </c>
      <c r="E2181" s="320" t="str">
        <f t="shared" si="41"/>
        <v>200</v>
      </c>
    </row>
    <row r="2182" spans="1:5" hidden="1" x14ac:dyDescent="0.3">
      <c r="A2182" s="316" t="s">
        <v>1988</v>
      </c>
      <c r="B2182" s="324">
        <v>718050</v>
      </c>
      <c r="C2182" s="324">
        <v>1015</v>
      </c>
      <c r="D2182" s="317">
        <v>1416.2</v>
      </c>
      <c r="E2182" s="320" t="str">
        <f t="shared" si="41"/>
        <v>200</v>
      </c>
    </row>
    <row r="2183" spans="1:5" hidden="1" x14ac:dyDescent="0.3">
      <c r="A2183" s="316" t="s">
        <v>1988</v>
      </c>
      <c r="B2183" s="324">
        <v>718050</v>
      </c>
      <c r="C2183" s="324">
        <v>1020</v>
      </c>
      <c r="D2183" s="317">
        <v>35</v>
      </c>
      <c r="E2183" s="320" t="str">
        <f t="shared" si="41"/>
        <v>200</v>
      </c>
    </row>
    <row r="2184" spans="1:5" hidden="1" x14ac:dyDescent="0.3">
      <c r="A2184" s="316" t="s">
        <v>1988</v>
      </c>
      <c r="B2184" s="324">
        <v>718050</v>
      </c>
      <c r="C2184" s="324">
        <v>1025</v>
      </c>
      <c r="D2184" s="317">
        <v>208.6</v>
      </c>
      <c r="E2184" s="320" t="str">
        <f t="shared" si="41"/>
        <v>200</v>
      </c>
    </row>
    <row r="2185" spans="1:5" hidden="1" x14ac:dyDescent="0.3">
      <c r="A2185" s="316" t="s">
        <v>1988</v>
      </c>
      <c r="B2185" s="324">
        <v>718050</v>
      </c>
      <c r="C2185" s="324">
        <v>1027</v>
      </c>
      <c r="D2185" s="317">
        <v>122.76</v>
      </c>
      <c r="E2185" s="320" t="str">
        <f t="shared" si="41"/>
        <v>200</v>
      </c>
    </row>
    <row r="2186" spans="1:5" hidden="1" x14ac:dyDescent="0.3">
      <c r="A2186" s="316" t="s">
        <v>1989</v>
      </c>
      <c r="B2186" s="324">
        <v>718010</v>
      </c>
      <c r="C2186" s="324">
        <v>1004</v>
      </c>
      <c r="D2186" s="317">
        <v>2623.31</v>
      </c>
      <c r="E2186" s="320" t="str">
        <f t="shared" si="41"/>
        <v>200</v>
      </c>
    </row>
    <row r="2187" spans="1:5" hidden="1" x14ac:dyDescent="0.3">
      <c r="A2187" s="316" t="s">
        <v>1989</v>
      </c>
      <c r="B2187" s="324">
        <v>718050</v>
      </c>
      <c r="C2187" s="324"/>
      <c r="D2187" s="317">
        <v>26301.32</v>
      </c>
      <c r="E2187" s="320" t="str">
        <f t="shared" si="41"/>
        <v>200</v>
      </c>
    </row>
    <row r="2188" spans="1:5" hidden="1" x14ac:dyDescent="0.3">
      <c r="A2188" s="316" t="s">
        <v>1989</v>
      </c>
      <c r="B2188" s="324">
        <v>718050</v>
      </c>
      <c r="C2188" s="324">
        <v>1011</v>
      </c>
      <c r="D2188" s="317">
        <v>1813.02</v>
      </c>
      <c r="E2188" s="320" t="str">
        <f t="shared" si="41"/>
        <v>200</v>
      </c>
    </row>
    <row r="2189" spans="1:5" hidden="1" x14ac:dyDescent="0.3">
      <c r="A2189" s="316" t="s">
        <v>1989</v>
      </c>
      <c r="B2189" s="324">
        <v>718050</v>
      </c>
      <c r="C2189" s="324">
        <v>1015</v>
      </c>
      <c r="D2189" s="317">
        <v>2105.1999999999998</v>
      </c>
      <c r="E2189" s="320" t="str">
        <f t="shared" si="41"/>
        <v>200</v>
      </c>
    </row>
    <row r="2190" spans="1:5" hidden="1" x14ac:dyDescent="0.3">
      <c r="A2190" s="316" t="s">
        <v>1989</v>
      </c>
      <c r="B2190" s="324">
        <v>718050</v>
      </c>
      <c r="C2190" s="324">
        <v>1020</v>
      </c>
      <c r="D2190" s="317">
        <v>5935.66</v>
      </c>
      <c r="E2190" s="320" t="str">
        <f t="shared" si="41"/>
        <v>200</v>
      </c>
    </row>
    <row r="2191" spans="1:5" hidden="1" x14ac:dyDescent="0.3">
      <c r="A2191" s="316" t="s">
        <v>1989</v>
      </c>
      <c r="B2191" s="324">
        <v>718050</v>
      </c>
      <c r="C2191" s="324">
        <v>1025</v>
      </c>
      <c r="D2191" s="317">
        <v>582.19000000000005</v>
      </c>
      <c r="E2191" s="320" t="str">
        <f t="shared" si="41"/>
        <v>200</v>
      </c>
    </row>
    <row r="2192" spans="1:5" hidden="1" x14ac:dyDescent="0.3">
      <c r="A2192" s="316" t="s">
        <v>1989</v>
      </c>
      <c r="B2192" s="324">
        <v>718050</v>
      </c>
      <c r="C2192" s="324">
        <v>1026</v>
      </c>
      <c r="D2192" s="317">
        <v>4903.3100000000004</v>
      </c>
      <c r="E2192" s="320" t="str">
        <f t="shared" si="41"/>
        <v>200</v>
      </c>
    </row>
    <row r="2193" spans="1:5" hidden="1" x14ac:dyDescent="0.3">
      <c r="A2193" s="316" t="s">
        <v>1989</v>
      </c>
      <c r="B2193" s="324">
        <v>718050</v>
      </c>
      <c r="C2193" s="324">
        <v>1027</v>
      </c>
      <c r="D2193" s="317">
        <v>2810.99</v>
      </c>
      <c r="E2193" s="320" t="str">
        <f t="shared" si="41"/>
        <v>200</v>
      </c>
    </row>
    <row r="2194" spans="1:5" hidden="1" x14ac:dyDescent="0.3">
      <c r="A2194" s="316" t="s">
        <v>1989</v>
      </c>
      <c r="B2194" s="324">
        <v>718070</v>
      </c>
      <c r="C2194" s="324"/>
      <c r="D2194" s="317">
        <v>16180.76</v>
      </c>
      <c r="E2194" s="320" t="str">
        <f t="shared" si="41"/>
        <v>200</v>
      </c>
    </row>
    <row r="2195" spans="1:5" hidden="1" x14ac:dyDescent="0.3">
      <c r="A2195" s="316" t="s">
        <v>1989</v>
      </c>
      <c r="B2195" s="324">
        <v>718077</v>
      </c>
      <c r="C2195" s="324">
        <v>1000</v>
      </c>
      <c r="D2195" s="317">
        <v>5906.25</v>
      </c>
      <c r="E2195" s="320" t="str">
        <f t="shared" si="41"/>
        <v>200</v>
      </c>
    </row>
    <row r="2196" spans="1:5" hidden="1" x14ac:dyDescent="0.3">
      <c r="A2196" s="316" t="s">
        <v>1990</v>
      </c>
      <c r="B2196" s="324">
        <v>718050</v>
      </c>
      <c r="C2196" s="324"/>
      <c r="D2196" s="317">
        <v>1723.76</v>
      </c>
      <c r="E2196" s="320" t="str">
        <f t="shared" si="41"/>
        <v>200</v>
      </c>
    </row>
    <row r="2197" spans="1:5" hidden="1" x14ac:dyDescent="0.3">
      <c r="A2197" s="316" t="s">
        <v>1990</v>
      </c>
      <c r="B2197" s="324">
        <v>718050</v>
      </c>
      <c r="C2197" s="324">
        <v>1011</v>
      </c>
      <c r="D2197" s="317">
        <v>26259.59</v>
      </c>
      <c r="E2197" s="320" t="str">
        <f t="shared" si="41"/>
        <v>200</v>
      </c>
    </row>
    <row r="2198" spans="1:5" hidden="1" x14ac:dyDescent="0.3">
      <c r="A2198" s="316" t="s">
        <v>1990</v>
      </c>
      <c r="B2198" s="324">
        <v>718050</v>
      </c>
      <c r="C2198" s="324">
        <v>1012</v>
      </c>
      <c r="D2198" s="317">
        <v>35</v>
      </c>
      <c r="E2198" s="320" t="str">
        <f t="shared" si="41"/>
        <v>200</v>
      </c>
    </row>
    <row r="2199" spans="1:5" hidden="1" x14ac:dyDescent="0.3">
      <c r="A2199" s="316" t="s">
        <v>1990</v>
      </c>
      <c r="B2199" s="324">
        <v>718050</v>
      </c>
      <c r="C2199" s="324">
        <v>1015</v>
      </c>
      <c r="D2199" s="317">
        <v>3656.2</v>
      </c>
      <c r="E2199" s="320" t="str">
        <f t="shared" si="41"/>
        <v>200</v>
      </c>
    </row>
    <row r="2200" spans="1:5" hidden="1" x14ac:dyDescent="0.3">
      <c r="A2200" s="316" t="s">
        <v>1990</v>
      </c>
      <c r="B2200" s="324">
        <v>718050</v>
      </c>
      <c r="C2200" s="324">
        <v>1020</v>
      </c>
      <c r="D2200" s="317">
        <v>13903.57</v>
      </c>
      <c r="E2200" s="320" t="str">
        <f t="shared" si="41"/>
        <v>200</v>
      </c>
    </row>
    <row r="2201" spans="1:5" hidden="1" x14ac:dyDescent="0.3">
      <c r="A2201" s="316" t="s">
        <v>1990</v>
      </c>
      <c r="B2201" s="324">
        <v>718050</v>
      </c>
      <c r="C2201" s="324">
        <v>1025</v>
      </c>
      <c r="D2201" s="317">
        <v>981.86</v>
      </c>
      <c r="E2201" s="320" t="str">
        <f t="shared" si="41"/>
        <v>200</v>
      </c>
    </row>
    <row r="2202" spans="1:5" hidden="1" x14ac:dyDescent="0.3">
      <c r="A2202" s="316" t="s">
        <v>1990</v>
      </c>
      <c r="B2202" s="324">
        <v>718050</v>
      </c>
      <c r="C2202" s="324">
        <v>1026</v>
      </c>
      <c r="D2202" s="317">
        <v>4354.79</v>
      </c>
      <c r="E2202" s="320" t="str">
        <f t="shared" si="41"/>
        <v>200</v>
      </c>
    </row>
    <row r="2203" spans="1:5" hidden="1" x14ac:dyDescent="0.3">
      <c r="A2203" s="316" t="s">
        <v>1990</v>
      </c>
      <c r="B2203" s="324">
        <v>718050</v>
      </c>
      <c r="C2203" s="324">
        <v>1027</v>
      </c>
      <c r="D2203" s="317">
        <v>5239.1000000000004</v>
      </c>
      <c r="E2203" s="320" t="str">
        <f t="shared" si="41"/>
        <v>200</v>
      </c>
    </row>
    <row r="2204" spans="1:5" hidden="1" x14ac:dyDescent="0.3">
      <c r="A2204" s="316" t="s">
        <v>1990</v>
      </c>
      <c r="B2204" s="324">
        <v>718070</v>
      </c>
      <c r="C2204" s="324"/>
      <c r="D2204" s="317">
        <v>622.19000000000005</v>
      </c>
      <c r="E2204" s="320" t="str">
        <f t="shared" si="41"/>
        <v>200</v>
      </c>
    </row>
    <row r="2205" spans="1:5" hidden="1" x14ac:dyDescent="0.3">
      <c r="A2205" s="316" t="s">
        <v>1990</v>
      </c>
      <c r="B2205" s="324">
        <v>718077</v>
      </c>
      <c r="C2205" s="324">
        <v>1000</v>
      </c>
      <c r="D2205" s="317">
        <v>177.75</v>
      </c>
      <c r="E2205" s="320" t="str">
        <f t="shared" si="41"/>
        <v>200</v>
      </c>
    </row>
    <row r="2206" spans="1:5" hidden="1" x14ac:dyDescent="0.3">
      <c r="A2206" s="316" t="s">
        <v>1991</v>
      </c>
      <c r="B2206" s="324">
        <v>718050</v>
      </c>
      <c r="C2206" s="324"/>
      <c r="D2206" s="317">
        <v>23488</v>
      </c>
      <c r="E2206" s="320" t="str">
        <f t="shared" si="41"/>
        <v>200</v>
      </c>
    </row>
    <row r="2207" spans="1:5" hidden="1" x14ac:dyDescent="0.3">
      <c r="A2207" s="316" t="s">
        <v>1991</v>
      </c>
      <c r="B2207" s="324">
        <v>718050</v>
      </c>
      <c r="C2207" s="324">
        <v>1011</v>
      </c>
      <c r="D2207" s="317">
        <v>7723.99</v>
      </c>
      <c r="E2207" s="320" t="str">
        <f t="shared" si="41"/>
        <v>200</v>
      </c>
    </row>
    <row r="2208" spans="1:5" hidden="1" x14ac:dyDescent="0.3">
      <c r="A2208" s="316" t="s">
        <v>1991</v>
      </c>
      <c r="B2208" s="324">
        <v>718050</v>
      </c>
      <c r="C2208" s="324">
        <v>1015</v>
      </c>
      <c r="D2208" s="317">
        <v>3054</v>
      </c>
      <c r="E2208" s="320" t="str">
        <f t="shared" si="41"/>
        <v>200</v>
      </c>
    </row>
    <row r="2209" spans="1:5" hidden="1" x14ac:dyDescent="0.3">
      <c r="A2209" s="316" t="s">
        <v>1991</v>
      </c>
      <c r="B2209" s="324">
        <v>718050</v>
      </c>
      <c r="C2209" s="324">
        <v>1025</v>
      </c>
      <c r="D2209" s="317">
        <v>1294</v>
      </c>
      <c r="E2209" s="320" t="str">
        <f t="shared" si="41"/>
        <v>200</v>
      </c>
    </row>
    <row r="2210" spans="1:5" hidden="1" x14ac:dyDescent="0.3">
      <c r="A2210" s="316" t="s">
        <v>1991</v>
      </c>
      <c r="B2210" s="324">
        <v>718050</v>
      </c>
      <c r="C2210" s="324">
        <v>1026</v>
      </c>
      <c r="D2210" s="317">
        <v>855.11</v>
      </c>
      <c r="E2210" s="320" t="str">
        <f t="shared" si="41"/>
        <v>200</v>
      </c>
    </row>
    <row r="2211" spans="1:5" hidden="1" x14ac:dyDescent="0.3">
      <c r="A2211" s="316" t="s">
        <v>1991</v>
      </c>
      <c r="B2211" s="324">
        <v>718050</v>
      </c>
      <c r="C2211" s="324">
        <v>1027</v>
      </c>
      <c r="D2211" s="317">
        <v>4072.02</v>
      </c>
      <c r="E2211" s="320" t="str">
        <f t="shared" si="41"/>
        <v>200</v>
      </c>
    </row>
    <row r="2212" spans="1:5" hidden="1" x14ac:dyDescent="0.3">
      <c r="A2212" s="316" t="s">
        <v>1991</v>
      </c>
      <c r="B2212" s="324">
        <v>718070</v>
      </c>
      <c r="C2212" s="324"/>
      <c r="D2212" s="317">
        <v>5317.93</v>
      </c>
      <c r="E2212" s="320" t="str">
        <f t="shared" si="41"/>
        <v>200</v>
      </c>
    </row>
    <row r="2213" spans="1:5" hidden="1" x14ac:dyDescent="0.3">
      <c r="A2213" s="316" t="s">
        <v>1992</v>
      </c>
      <c r="B2213" s="324">
        <v>718010</v>
      </c>
      <c r="C2213" s="324">
        <v>1004</v>
      </c>
      <c r="D2213" s="317">
        <v>1783.62</v>
      </c>
      <c r="E2213" s="320" t="str">
        <f t="shared" si="41"/>
        <v>200</v>
      </c>
    </row>
    <row r="2214" spans="1:5" hidden="1" x14ac:dyDescent="0.3">
      <c r="A2214" s="316" t="s">
        <v>1992</v>
      </c>
      <c r="B2214" s="324">
        <v>718050</v>
      </c>
      <c r="C2214" s="324"/>
      <c r="D2214" s="317">
        <v>2092.9699999999998</v>
      </c>
      <c r="E2214" s="320" t="str">
        <f t="shared" si="41"/>
        <v>200</v>
      </c>
    </row>
    <row r="2215" spans="1:5" hidden="1" x14ac:dyDescent="0.3">
      <c r="A2215" s="316" t="s">
        <v>1992</v>
      </c>
      <c r="B2215" s="324">
        <v>718050</v>
      </c>
      <c r="C2215" s="324">
        <v>1012</v>
      </c>
      <c r="D2215" s="317">
        <v>1016.26</v>
      </c>
      <c r="E2215" s="320" t="str">
        <f t="shared" si="41"/>
        <v>200</v>
      </c>
    </row>
    <row r="2216" spans="1:5" hidden="1" x14ac:dyDescent="0.3">
      <c r="A2216" s="316" t="s">
        <v>1992</v>
      </c>
      <c r="B2216" s="324">
        <v>718050</v>
      </c>
      <c r="C2216" s="324">
        <v>1015</v>
      </c>
      <c r="D2216" s="317">
        <v>6746.2</v>
      </c>
      <c r="E2216" s="320" t="str">
        <f t="shared" si="41"/>
        <v>200</v>
      </c>
    </row>
    <row r="2217" spans="1:5" hidden="1" x14ac:dyDescent="0.3">
      <c r="A2217" s="316" t="s">
        <v>1992</v>
      </c>
      <c r="B2217" s="324">
        <v>718050</v>
      </c>
      <c r="C2217" s="324">
        <v>1020</v>
      </c>
      <c r="D2217" s="317">
        <v>942.04</v>
      </c>
      <c r="E2217" s="320" t="str">
        <f t="shared" si="41"/>
        <v>200</v>
      </c>
    </row>
    <row r="2218" spans="1:5" hidden="1" x14ac:dyDescent="0.3">
      <c r="A2218" s="316" t="s">
        <v>1992</v>
      </c>
      <c r="B2218" s="324">
        <v>718050</v>
      </c>
      <c r="C2218" s="324">
        <v>1025</v>
      </c>
      <c r="D2218" s="317">
        <v>7243.51</v>
      </c>
      <c r="E2218" s="320" t="str">
        <f t="shared" si="41"/>
        <v>200</v>
      </c>
    </row>
    <row r="2219" spans="1:5" hidden="1" x14ac:dyDescent="0.3">
      <c r="A2219" s="316" t="s">
        <v>1992</v>
      </c>
      <c r="B2219" s="324">
        <v>718050</v>
      </c>
      <c r="C2219" s="324">
        <v>1026</v>
      </c>
      <c r="D2219" s="317">
        <v>4513.5</v>
      </c>
      <c r="E2219" s="320" t="str">
        <f t="shared" si="41"/>
        <v>200</v>
      </c>
    </row>
    <row r="2220" spans="1:5" hidden="1" x14ac:dyDescent="0.3">
      <c r="A2220" s="316" t="s">
        <v>1992</v>
      </c>
      <c r="B2220" s="324">
        <v>718050</v>
      </c>
      <c r="C2220" s="324">
        <v>1027</v>
      </c>
      <c r="D2220" s="317">
        <v>917.73</v>
      </c>
      <c r="E2220" s="320" t="str">
        <f t="shared" si="41"/>
        <v>200</v>
      </c>
    </row>
    <row r="2221" spans="1:5" hidden="1" x14ac:dyDescent="0.3">
      <c r="A2221" s="316" t="s">
        <v>1992</v>
      </c>
      <c r="B2221" s="324">
        <v>718070</v>
      </c>
      <c r="C2221" s="324"/>
      <c r="D2221" s="317">
        <v>804.07</v>
      </c>
      <c r="E2221" s="320" t="str">
        <f t="shared" si="41"/>
        <v>200</v>
      </c>
    </row>
    <row r="2222" spans="1:5" hidden="1" x14ac:dyDescent="0.3">
      <c r="A2222" s="316" t="s">
        <v>1993</v>
      </c>
      <c r="B2222" s="324">
        <v>718050</v>
      </c>
      <c r="C2222" s="324"/>
      <c r="D2222" s="317">
        <v>42365.61</v>
      </c>
      <c r="E2222" s="320" t="str">
        <f t="shared" si="41"/>
        <v>200</v>
      </c>
    </row>
    <row r="2223" spans="1:5" hidden="1" x14ac:dyDescent="0.3">
      <c r="A2223" s="316" t="s">
        <v>1993</v>
      </c>
      <c r="B2223" s="324">
        <v>718050</v>
      </c>
      <c r="C2223" s="324">
        <v>1026</v>
      </c>
      <c r="D2223" s="317">
        <v>169.56</v>
      </c>
      <c r="E2223" s="320" t="str">
        <f t="shared" si="41"/>
        <v>200</v>
      </c>
    </row>
    <row r="2224" spans="1:5" hidden="1" x14ac:dyDescent="0.3">
      <c r="A2224" s="316" t="s">
        <v>1993</v>
      </c>
      <c r="B2224" s="324">
        <v>718050</v>
      </c>
      <c r="C2224" s="324">
        <v>1027</v>
      </c>
      <c r="D2224" s="317">
        <v>725.96</v>
      </c>
      <c r="E2224" s="320" t="str">
        <f t="shared" si="41"/>
        <v>200</v>
      </c>
    </row>
    <row r="2225" spans="1:5" hidden="1" x14ac:dyDescent="0.3">
      <c r="A2225" s="316" t="s">
        <v>1994</v>
      </c>
      <c r="B2225" s="324">
        <v>718050</v>
      </c>
      <c r="C2225" s="324">
        <v>1026</v>
      </c>
      <c r="D2225" s="317">
        <v>188.82</v>
      </c>
      <c r="E2225" s="320" t="str">
        <f t="shared" si="41"/>
        <v>200</v>
      </c>
    </row>
    <row r="2226" spans="1:5" hidden="1" x14ac:dyDescent="0.3">
      <c r="A2226" s="316" t="s">
        <v>1995</v>
      </c>
      <c r="B2226" s="324">
        <v>718040</v>
      </c>
      <c r="C2226" s="324"/>
      <c r="D2226" s="317">
        <v>51.2</v>
      </c>
      <c r="E2226" s="320" t="str">
        <f t="shared" si="41"/>
        <v>200</v>
      </c>
    </row>
    <row r="2227" spans="1:5" hidden="1" x14ac:dyDescent="0.3">
      <c r="A2227" s="316" t="s">
        <v>1995</v>
      </c>
      <c r="B2227" s="324">
        <v>718050</v>
      </c>
      <c r="C2227" s="324">
        <v>1020</v>
      </c>
      <c r="D2227" s="317">
        <v>84329.19</v>
      </c>
      <c r="E2227" s="320" t="str">
        <f t="shared" si="41"/>
        <v>200</v>
      </c>
    </row>
    <row r="2228" spans="1:5" hidden="1" x14ac:dyDescent="0.3">
      <c r="A2228" s="316" t="s">
        <v>1996</v>
      </c>
      <c r="B2228" s="324">
        <v>718050</v>
      </c>
      <c r="C2228" s="324"/>
      <c r="D2228" s="317">
        <v>271.8</v>
      </c>
      <c r="E2228" s="320" t="str">
        <f t="shared" si="41"/>
        <v>200</v>
      </c>
    </row>
    <row r="2229" spans="1:5" hidden="1" x14ac:dyDescent="0.3">
      <c r="A2229" s="316" t="s">
        <v>1996</v>
      </c>
      <c r="B2229" s="324">
        <v>718050</v>
      </c>
      <c r="C2229" s="324">
        <v>1013</v>
      </c>
      <c r="D2229" s="317">
        <v>2150.63</v>
      </c>
      <c r="E2229" s="320" t="str">
        <f t="shared" si="41"/>
        <v>200</v>
      </c>
    </row>
    <row r="2230" spans="1:5" hidden="1" x14ac:dyDescent="0.3">
      <c r="A2230" s="316" t="s">
        <v>1996</v>
      </c>
      <c r="B2230" s="324">
        <v>718050</v>
      </c>
      <c r="C2230" s="324">
        <v>1020</v>
      </c>
      <c r="D2230" s="317">
        <v>7717.94</v>
      </c>
      <c r="E2230" s="320" t="str">
        <f t="shared" si="41"/>
        <v>200</v>
      </c>
    </row>
    <row r="2231" spans="1:5" hidden="1" x14ac:dyDescent="0.3">
      <c r="A2231" s="316" t="s">
        <v>1996</v>
      </c>
      <c r="B2231" s="324">
        <v>718070</v>
      </c>
      <c r="C2231" s="324"/>
      <c r="D2231" s="317">
        <v>3798.28</v>
      </c>
      <c r="E2231" s="320" t="str">
        <f t="shared" si="41"/>
        <v>200</v>
      </c>
    </row>
    <row r="2232" spans="1:5" hidden="1" x14ac:dyDescent="0.3">
      <c r="A2232" s="316" t="s">
        <v>1997</v>
      </c>
      <c r="B2232" s="324">
        <v>718050</v>
      </c>
      <c r="C2232" s="324"/>
      <c r="D2232" s="317">
        <v>1094.6400000000001</v>
      </c>
      <c r="E2232" s="320" t="str">
        <f t="shared" si="41"/>
        <v>200</v>
      </c>
    </row>
    <row r="2233" spans="1:5" hidden="1" x14ac:dyDescent="0.3">
      <c r="A2233" s="316" t="s">
        <v>1997</v>
      </c>
      <c r="B2233" s="324">
        <v>718050</v>
      </c>
      <c r="C2233" s="324">
        <v>1014</v>
      </c>
      <c r="D2233" s="317">
        <v>81.38</v>
      </c>
      <c r="E2233" s="320" t="str">
        <f t="shared" si="41"/>
        <v>200</v>
      </c>
    </row>
    <row r="2234" spans="1:5" hidden="1" x14ac:dyDescent="0.3">
      <c r="A2234" s="316" t="s">
        <v>1997</v>
      </c>
      <c r="B2234" s="324">
        <v>718050</v>
      </c>
      <c r="C2234" s="324">
        <v>1020</v>
      </c>
      <c r="D2234" s="317">
        <v>2279.86</v>
      </c>
      <c r="E2234" s="320" t="str">
        <f t="shared" si="41"/>
        <v>200</v>
      </c>
    </row>
    <row r="2235" spans="1:5" hidden="1" x14ac:dyDescent="0.3">
      <c r="A2235" s="316" t="s">
        <v>1997</v>
      </c>
      <c r="B2235" s="324">
        <v>718050</v>
      </c>
      <c r="C2235" s="324">
        <v>1026</v>
      </c>
      <c r="D2235" s="317">
        <v>10407.06</v>
      </c>
      <c r="E2235" s="320" t="str">
        <f t="shared" si="41"/>
        <v>200</v>
      </c>
    </row>
    <row r="2236" spans="1:5" hidden="1" x14ac:dyDescent="0.3">
      <c r="A2236" s="316" t="s">
        <v>1998</v>
      </c>
      <c r="B2236" s="324">
        <v>718050</v>
      </c>
      <c r="C2236" s="324"/>
      <c r="D2236" s="317">
        <v>2335.17</v>
      </c>
      <c r="E2236" s="320" t="str">
        <f t="shared" si="41"/>
        <v>200</v>
      </c>
    </row>
    <row r="2237" spans="1:5" hidden="1" x14ac:dyDescent="0.3">
      <c r="A2237" s="316" t="s">
        <v>1998</v>
      </c>
      <c r="B2237" s="324">
        <v>718050</v>
      </c>
      <c r="C2237" s="324">
        <v>1020</v>
      </c>
      <c r="D2237" s="317">
        <v>7563.21</v>
      </c>
      <c r="E2237" s="320" t="str">
        <f t="shared" si="41"/>
        <v>200</v>
      </c>
    </row>
    <row r="2238" spans="1:5" hidden="1" x14ac:dyDescent="0.3">
      <c r="A2238" s="316" t="s">
        <v>1998</v>
      </c>
      <c r="B2238" s="324">
        <v>718050</v>
      </c>
      <c r="C2238" s="324">
        <v>1025</v>
      </c>
      <c r="D2238" s="317">
        <v>164</v>
      </c>
      <c r="E2238" s="320" t="str">
        <f t="shared" si="41"/>
        <v>200</v>
      </c>
    </row>
    <row r="2239" spans="1:5" hidden="1" x14ac:dyDescent="0.3">
      <c r="A2239" s="316" t="s">
        <v>1998</v>
      </c>
      <c r="B2239" s="324">
        <v>718050</v>
      </c>
      <c r="C2239" s="324">
        <v>1026</v>
      </c>
      <c r="D2239" s="317">
        <v>750.5</v>
      </c>
      <c r="E2239" s="320" t="str">
        <f t="shared" si="41"/>
        <v>200</v>
      </c>
    </row>
    <row r="2240" spans="1:5" hidden="1" x14ac:dyDescent="0.3">
      <c r="A2240" s="316" t="s">
        <v>1999</v>
      </c>
      <c r="B2240" s="324">
        <v>718050</v>
      </c>
      <c r="C2240" s="324">
        <v>1020</v>
      </c>
      <c r="D2240" s="317">
        <v>0</v>
      </c>
      <c r="E2240" s="320" t="str">
        <f t="shared" si="41"/>
        <v>200</v>
      </c>
    </row>
    <row r="2241" spans="1:5" hidden="1" x14ac:dyDescent="0.3">
      <c r="A2241" s="316" t="s">
        <v>1999</v>
      </c>
      <c r="B2241" s="324">
        <v>718070</v>
      </c>
      <c r="C2241" s="324"/>
      <c r="D2241" s="317">
        <v>0</v>
      </c>
      <c r="E2241" s="320" t="str">
        <f t="shared" si="41"/>
        <v>200</v>
      </c>
    </row>
    <row r="2242" spans="1:5" hidden="1" x14ac:dyDescent="0.3">
      <c r="A2242" s="316" t="s">
        <v>2000</v>
      </c>
      <c r="B2242" s="324">
        <v>718050</v>
      </c>
      <c r="C2242" s="324"/>
      <c r="D2242" s="317">
        <v>230</v>
      </c>
      <c r="E2242" s="320" t="str">
        <f t="shared" ref="E2242:E2305" si="42">RIGHT(A2242,3)</f>
        <v>200</v>
      </c>
    </row>
    <row r="2243" spans="1:5" hidden="1" x14ac:dyDescent="0.3">
      <c r="A2243" s="316" t="s">
        <v>2000</v>
      </c>
      <c r="B2243" s="324">
        <v>718050</v>
      </c>
      <c r="C2243" s="324">
        <v>1020</v>
      </c>
      <c r="D2243" s="317">
        <v>20636.79</v>
      </c>
      <c r="E2243" s="320" t="str">
        <f t="shared" si="42"/>
        <v>200</v>
      </c>
    </row>
    <row r="2244" spans="1:5" hidden="1" x14ac:dyDescent="0.3">
      <c r="A2244" s="316" t="s">
        <v>2000</v>
      </c>
      <c r="B2244" s="324">
        <v>718050</v>
      </c>
      <c r="C2244" s="324">
        <v>1025</v>
      </c>
      <c r="D2244" s="317">
        <v>95</v>
      </c>
      <c r="E2244" s="320" t="str">
        <f t="shared" si="42"/>
        <v>200</v>
      </c>
    </row>
    <row r="2245" spans="1:5" hidden="1" x14ac:dyDescent="0.3">
      <c r="A2245" s="316" t="s">
        <v>2000</v>
      </c>
      <c r="B2245" s="324">
        <v>718050</v>
      </c>
      <c r="C2245" s="324">
        <v>1026</v>
      </c>
      <c r="D2245" s="317">
        <v>4284.2</v>
      </c>
      <c r="E2245" s="320" t="str">
        <f t="shared" si="42"/>
        <v>200</v>
      </c>
    </row>
    <row r="2246" spans="1:5" hidden="1" x14ac:dyDescent="0.3">
      <c r="A2246" s="316" t="s">
        <v>2000</v>
      </c>
      <c r="B2246" s="324">
        <v>718070</v>
      </c>
      <c r="C2246" s="324"/>
      <c r="D2246" s="317">
        <v>4144.6899999999996</v>
      </c>
      <c r="E2246" s="320" t="str">
        <f t="shared" si="42"/>
        <v>200</v>
      </c>
    </row>
    <row r="2247" spans="1:5" hidden="1" x14ac:dyDescent="0.3">
      <c r="A2247" s="316" t="s">
        <v>2001</v>
      </c>
      <c r="B2247" s="324">
        <v>718050</v>
      </c>
      <c r="C2247" s="324">
        <v>1020</v>
      </c>
      <c r="D2247" s="317">
        <v>39878.92</v>
      </c>
      <c r="E2247" s="320" t="str">
        <f t="shared" si="42"/>
        <v>200</v>
      </c>
    </row>
    <row r="2248" spans="1:5" hidden="1" x14ac:dyDescent="0.3">
      <c r="A2248" s="316" t="s">
        <v>2001</v>
      </c>
      <c r="B2248" s="324">
        <v>718070</v>
      </c>
      <c r="C2248" s="324"/>
      <c r="D2248" s="317">
        <v>210.93</v>
      </c>
      <c r="E2248" s="320" t="str">
        <f t="shared" si="42"/>
        <v>200</v>
      </c>
    </row>
    <row r="2249" spans="1:5" hidden="1" x14ac:dyDescent="0.3">
      <c r="A2249" s="316" t="s">
        <v>2002</v>
      </c>
      <c r="B2249" s="324">
        <v>718050</v>
      </c>
      <c r="C2249" s="324">
        <v>1011</v>
      </c>
      <c r="D2249" s="317">
        <v>9750</v>
      </c>
      <c r="E2249" s="320" t="str">
        <f t="shared" si="42"/>
        <v>200</v>
      </c>
    </row>
    <row r="2250" spans="1:5" hidden="1" x14ac:dyDescent="0.3">
      <c r="A2250" s="316" t="s">
        <v>2002</v>
      </c>
      <c r="B2250" s="324">
        <v>718050</v>
      </c>
      <c r="C2250" s="324">
        <v>1012</v>
      </c>
      <c r="D2250" s="317">
        <v>4745.95</v>
      </c>
      <c r="E2250" s="320" t="str">
        <f t="shared" si="42"/>
        <v>200</v>
      </c>
    </row>
    <row r="2251" spans="1:5" hidden="1" x14ac:dyDescent="0.3">
      <c r="A2251" s="316" t="s">
        <v>2002</v>
      </c>
      <c r="B2251" s="324">
        <v>718050</v>
      </c>
      <c r="C2251" s="324">
        <v>1020</v>
      </c>
      <c r="D2251" s="317">
        <v>276.35000000000002</v>
      </c>
      <c r="E2251" s="320" t="str">
        <f t="shared" si="42"/>
        <v>200</v>
      </c>
    </row>
    <row r="2252" spans="1:5" hidden="1" x14ac:dyDescent="0.3">
      <c r="A2252" s="316" t="s">
        <v>2003</v>
      </c>
      <c r="B2252" s="324">
        <v>718010</v>
      </c>
      <c r="C2252" s="324">
        <v>1004</v>
      </c>
      <c r="D2252" s="317">
        <v>2259.75</v>
      </c>
      <c r="E2252" s="320" t="str">
        <f t="shared" si="42"/>
        <v>200</v>
      </c>
    </row>
    <row r="2253" spans="1:5" hidden="1" x14ac:dyDescent="0.3">
      <c r="A2253" s="316" t="s">
        <v>2003</v>
      </c>
      <c r="B2253" s="324">
        <v>718040</v>
      </c>
      <c r="C2253" s="324"/>
      <c r="D2253" s="317">
        <v>59.96</v>
      </c>
      <c r="E2253" s="320" t="str">
        <f t="shared" si="42"/>
        <v>200</v>
      </c>
    </row>
    <row r="2254" spans="1:5" hidden="1" x14ac:dyDescent="0.3">
      <c r="A2254" s="316" t="s">
        <v>2003</v>
      </c>
      <c r="B2254" s="324">
        <v>718050</v>
      </c>
      <c r="C2254" s="324"/>
      <c r="D2254" s="317">
        <v>30543.95</v>
      </c>
      <c r="E2254" s="320" t="str">
        <f t="shared" si="42"/>
        <v>200</v>
      </c>
    </row>
    <row r="2255" spans="1:5" hidden="1" x14ac:dyDescent="0.3">
      <c r="A2255" s="316" t="s">
        <v>2003</v>
      </c>
      <c r="B2255" s="324">
        <v>718050</v>
      </c>
      <c r="C2255" s="324">
        <v>1012</v>
      </c>
      <c r="D2255" s="317">
        <v>16506.52</v>
      </c>
      <c r="E2255" s="320" t="str">
        <f t="shared" si="42"/>
        <v>200</v>
      </c>
    </row>
    <row r="2256" spans="1:5" hidden="1" x14ac:dyDescent="0.3">
      <c r="A2256" s="316" t="s">
        <v>2003</v>
      </c>
      <c r="B2256" s="324">
        <v>718050</v>
      </c>
      <c r="C2256" s="324">
        <v>1015</v>
      </c>
      <c r="D2256" s="317">
        <v>56806.8</v>
      </c>
      <c r="E2256" s="320" t="str">
        <f t="shared" si="42"/>
        <v>200</v>
      </c>
    </row>
    <row r="2257" spans="1:5" hidden="1" x14ac:dyDescent="0.3">
      <c r="A2257" s="316" t="s">
        <v>2003</v>
      </c>
      <c r="B2257" s="324">
        <v>718050</v>
      </c>
      <c r="C2257" s="324">
        <v>1020</v>
      </c>
      <c r="D2257" s="317">
        <v>1476.34</v>
      </c>
      <c r="E2257" s="320" t="str">
        <f t="shared" si="42"/>
        <v>200</v>
      </c>
    </row>
    <row r="2258" spans="1:5" hidden="1" x14ac:dyDescent="0.3">
      <c r="A2258" s="316" t="s">
        <v>2003</v>
      </c>
      <c r="B2258" s="324">
        <v>718050</v>
      </c>
      <c r="C2258" s="324">
        <v>1025</v>
      </c>
      <c r="D2258" s="317">
        <v>21322.49</v>
      </c>
      <c r="E2258" s="320" t="str">
        <f t="shared" si="42"/>
        <v>200</v>
      </c>
    </row>
    <row r="2259" spans="1:5" hidden="1" x14ac:dyDescent="0.3">
      <c r="A2259" s="316" t="s">
        <v>2003</v>
      </c>
      <c r="B2259" s="324">
        <v>718050</v>
      </c>
      <c r="C2259" s="324">
        <v>1026</v>
      </c>
      <c r="D2259" s="317">
        <v>3726.74</v>
      </c>
      <c r="E2259" s="320" t="str">
        <f t="shared" si="42"/>
        <v>200</v>
      </c>
    </row>
    <row r="2260" spans="1:5" hidden="1" x14ac:dyDescent="0.3">
      <c r="A2260" s="316" t="s">
        <v>2003</v>
      </c>
      <c r="B2260" s="324">
        <v>718050</v>
      </c>
      <c r="C2260" s="324">
        <v>1027</v>
      </c>
      <c r="D2260" s="317">
        <v>1963.53</v>
      </c>
      <c r="E2260" s="320" t="str">
        <f t="shared" si="42"/>
        <v>200</v>
      </c>
    </row>
    <row r="2261" spans="1:5" hidden="1" x14ac:dyDescent="0.3">
      <c r="A2261" s="316" t="s">
        <v>2003</v>
      </c>
      <c r="B2261" s="324">
        <v>718070</v>
      </c>
      <c r="C2261" s="324"/>
      <c r="D2261" s="317">
        <v>31448.62</v>
      </c>
      <c r="E2261" s="320" t="str">
        <f t="shared" si="42"/>
        <v>200</v>
      </c>
    </row>
    <row r="2262" spans="1:5" hidden="1" x14ac:dyDescent="0.3">
      <c r="A2262" s="316" t="s">
        <v>2004</v>
      </c>
      <c r="B2262" s="324">
        <v>718010</v>
      </c>
      <c r="C2262" s="324">
        <v>1004</v>
      </c>
      <c r="D2262" s="317">
        <v>36.89</v>
      </c>
      <c r="E2262" s="320" t="str">
        <f t="shared" si="42"/>
        <v>200</v>
      </c>
    </row>
    <row r="2263" spans="1:5" hidden="1" x14ac:dyDescent="0.3">
      <c r="A2263" s="316" t="s">
        <v>2004</v>
      </c>
      <c r="B2263" s="324">
        <v>718050</v>
      </c>
      <c r="C2263" s="324"/>
      <c r="D2263" s="317">
        <v>8236.2800000000007</v>
      </c>
      <c r="E2263" s="320" t="str">
        <f t="shared" si="42"/>
        <v>200</v>
      </c>
    </row>
    <row r="2264" spans="1:5" hidden="1" x14ac:dyDescent="0.3">
      <c r="A2264" s="316" t="s">
        <v>2004</v>
      </c>
      <c r="B2264" s="324">
        <v>718050</v>
      </c>
      <c r="C2264" s="324">
        <v>1004</v>
      </c>
      <c r="D2264" s="317">
        <v>91.58</v>
      </c>
      <c r="E2264" s="320" t="str">
        <f t="shared" si="42"/>
        <v>200</v>
      </c>
    </row>
    <row r="2265" spans="1:5" hidden="1" x14ac:dyDescent="0.3">
      <c r="A2265" s="316" t="s">
        <v>2004</v>
      </c>
      <c r="B2265" s="324">
        <v>718050</v>
      </c>
      <c r="C2265" s="324">
        <v>1011</v>
      </c>
      <c r="D2265" s="317">
        <v>2790.15</v>
      </c>
      <c r="E2265" s="320" t="str">
        <f t="shared" si="42"/>
        <v>200</v>
      </c>
    </row>
    <row r="2266" spans="1:5" hidden="1" x14ac:dyDescent="0.3">
      <c r="A2266" s="316" t="s">
        <v>2004</v>
      </c>
      <c r="B2266" s="324">
        <v>718050</v>
      </c>
      <c r="C2266" s="324">
        <v>1012</v>
      </c>
      <c r="D2266" s="317">
        <v>1054.46</v>
      </c>
      <c r="E2266" s="320" t="str">
        <f t="shared" si="42"/>
        <v>200</v>
      </c>
    </row>
    <row r="2267" spans="1:5" hidden="1" x14ac:dyDescent="0.3">
      <c r="A2267" s="316" t="s">
        <v>2004</v>
      </c>
      <c r="B2267" s="324">
        <v>718050</v>
      </c>
      <c r="C2267" s="324">
        <v>1015</v>
      </c>
      <c r="D2267" s="317">
        <v>21538.400000000001</v>
      </c>
      <c r="E2267" s="320" t="str">
        <f t="shared" si="42"/>
        <v>200</v>
      </c>
    </row>
    <row r="2268" spans="1:5" hidden="1" x14ac:dyDescent="0.3">
      <c r="A2268" s="316" t="s">
        <v>2004</v>
      </c>
      <c r="B2268" s="324">
        <v>718050</v>
      </c>
      <c r="C2268" s="324">
        <v>1020</v>
      </c>
      <c r="D2268" s="317">
        <v>3487.44</v>
      </c>
      <c r="E2268" s="320" t="str">
        <f t="shared" si="42"/>
        <v>200</v>
      </c>
    </row>
    <row r="2269" spans="1:5" hidden="1" x14ac:dyDescent="0.3">
      <c r="A2269" s="316" t="s">
        <v>2004</v>
      </c>
      <c r="B2269" s="324">
        <v>718050</v>
      </c>
      <c r="C2269" s="324">
        <v>1025</v>
      </c>
      <c r="D2269" s="317">
        <v>7673.01</v>
      </c>
      <c r="E2269" s="320" t="str">
        <f t="shared" si="42"/>
        <v>200</v>
      </c>
    </row>
    <row r="2270" spans="1:5" hidden="1" x14ac:dyDescent="0.3">
      <c r="A2270" s="316" t="s">
        <v>2004</v>
      </c>
      <c r="B2270" s="324">
        <v>718050</v>
      </c>
      <c r="C2270" s="324">
        <v>1026</v>
      </c>
      <c r="D2270" s="317">
        <v>23849.83</v>
      </c>
      <c r="E2270" s="320" t="str">
        <f t="shared" si="42"/>
        <v>200</v>
      </c>
    </row>
    <row r="2271" spans="1:5" hidden="1" x14ac:dyDescent="0.3">
      <c r="A2271" s="316" t="s">
        <v>2004</v>
      </c>
      <c r="B2271" s="324">
        <v>718050</v>
      </c>
      <c r="C2271" s="324">
        <v>1027</v>
      </c>
      <c r="D2271" s="317">
        <v>1556.94</v>
      </c>
      <c r="E2271" s="320" t="str">
        <f t="shared" si="42"/>
        <v>200</v>
      </c>
    </row>
    <row r="2272" spans="1:5" hidden="1" x14ac:dyDescent="0.3">
      <c r="A2272" s="316" t="s">
        <v>2004</v>
      </c>
      <c r="B2272" s="324">
        <v>718070</v>
      </c>
      <c r="C2272" s="324"/>
      <c r="D2272" s="317">
        <v>65470.23</v>
      </c>
      <c r="E2272" s="320" t="str">
        <f t="shared" si="42"/>
        <v>200</v>
      </c>
    </row>
    <row r="2273" spans="1:5" hidden="1" x14ac:dyDescent="0.3">
      <c r="A2273" s="316" t="s">
        <v>2004</v>
      </c>
      <c r="B2273" s="324">
        <v>718077</v>
      </c>
      <c r="C2273" s="324">
        <v>1000</v>
      </c>
      <c r="D2273" s="317">
        <v>45656.55</v>
      </c>
      <c r="E2273" s="320" t="str">
        <f t="shared" si="42"/>
        <v>200</v>
      </c>
    </row>
    <row r="2274" spans="1:5" hidden="1" x14ac:dyDescent="0.3">
      <c r="A2274" s="316" t="s">
        <v>2006</v>
      </c>
      <c r="B2274" s="324">
        <v>718010</v>
      </c>
      <c r="C2274" s="324">
        <v>1004</v>
      </c>
      <c r="D2274" s="317">
        <v>3062.31</v>
      </c>
      <c r="E2274" s="320" t="str">
        <f t="shared" si="42"/>
        <v>200</v>
      </c>
    </row>
    <row r="2275" spans="1:5" hidden="1" x14ac:dyDescent="0.3">
      <c r="A2275" s="316" t="s">
        <v>2006</v>
      </c>
      <c r="B2275" s="324">
        <v>718050</v>
      </c>
      <c r="C2275" s="324"/>
      <c r="D2275" s="317">
        <v>23413.279999999999</v>
      </c>
      <c r="E2275" s="320" t="str">
        <f t="shared" si="42"/>
        <v>200</v>
      </c>
    </row>
    <row r="2276" spans="1:5" hidden="1" x14ac:dyDescent="0.3">
      <c r="A2276" s="316" t="s">
        <v>2006</v>
      </c>
      <c r="B2276" s="324">
        <v>718050</v>
      </c>
      <c r="C2276" s="324">
        <v>1004</v>
      </c>
      <c r="D2276" s="317">
        <v>405.42</v>
      </c>
      <c r="E2276" s="320" t="str">
        <f t="shared" si="42"/>
        <v>200</v>
      </c>
    </row>
    <row r="2277" spans="1:5" hidden="1" x14ac:dyDescent="0.3">
      <c r="A2277" s="316" t="s">
        <v>2006</v>
      </c>
      <c r="B2277" s="324">
        <v>718050</v>
      </c>
      <c r="C2277" s="324">
        <v>1011</v>
      </c>
      <c r="D2277" s="317">
        <v>6425.64</v>
      </c>
      <c r="E2277" s="320" t="str">
        <f t="shared" si="42"/>
        <v>200</v>
      </c>
    </row>
    <row r="2278" spans="1:5" hidden="1" x14ac:dyDescent="0.3">
      <c r="A2278" s="316" t="s">
        <v>2006</v>
      </c>
      <c r="B2278" s="324">
        <v>718050</v>
      </c>
      <c r="C2278" s="324">
        <v>1015</v>
      </c>
      <c r="D2278" s="317">
        <v>5013.6000000000004</v>
      </c>
      <c r="E2278" s="320" t="str">
        <f t="shared" si="42"/>
        <v>200</v>
      </c>
    </row>
    <row r="2279" spans="1:5" hidden="1" x14ac:dyDescent="0.3">
      <c r="A2279" s="316" t="s">
        <v>2006</v>
      </c>
      <c r="B2279" s="324">
        <v>718050</v>
      </c>
      <c r="C2279" s="324">
        <v>1020</v>
      </c>
      <c r="D2279" s="317">
        <v>8988.9</v>
      </c>
      <c r="E2279" s="320" t="str">
        <f t="shared" si="42"/>
        <v>200</v>
      </c>
    </row>
    <row r="2280" spans="1:5" hidden="1" x14ac:dyDescent="0.3">
      <c r="A2280" s="316" t="s">
        <v>2006</v>
      </c>
      <c r="B2280" s="324">
        <v>718050</v>
      </c>
      <c r="C2280" s="324">
        <v>1025</v>
      </c>
      <c r="D2280" s="317">
        <v>20559.57</v>
      </c>
      <c r="E2280" s="320" t="str">
        <f t="shared" si="42"/>
        <v>200</v>
      </c>
    </row>
    <row r="2281" spans="1:5" hidden="1" x14ac:dyDescent="0.3">
      <c r="A2281" s="316" t="s">
        <v>2006</v>
      </c>
      <c r="B2281" s="324">
        <v>718050</v>
      </c>
      <c r="C2281" s="324">
        <v>1026</v>
      </c>
      <c r="D2281" s="317">
        <v>10657.15</v>
      </c>
      <c r="E2281" s="320" t="str">
        <f t="shared" si="42"/>
        <v>200</v>
      </c>
    </row>
    <row r="2282" spans="1:5" hidden="1" x14ac:dyDescent="0.3">
      <c r="A2282" s="316" t="s">
        <v>2006</v>
      </c>
      <c r="B2282" s="324">
        <v>718050</v>
      </c>
      <c r="C2282" s="324">
        <v>1027</v>
      </c>
      <c r="D2282" s="317">
        <v>1397.06</v>
      </c>
      <c r="E2282" s="320" t="str">
        <f t="shared" si="42"/>
        <v>200</v>
      </c>
    </row>
    <row r="2283" spans="1:5" hidden="1" x14ac:dyDescent="0.3">
      <c r="A2283" s="316" t="s">
        <v>2006</v>
      </c>
      <c r="B2283" s="324">
        <v>718070</v>
      </c>
      <c r="C2283" s="324"/>
      <c r="D2283" s="317">
        <v>36815.480000000003</v>
      </c>
      <c r="E2283" s="320" t="str">
        <f t="shared" si="42"/>
        <v>200</v>
      </c>
    </row>
    <row r="2284" spans="1:5" hidden="1" x14ac:dyDescent="0.3">
      <c r="A2284" s="316" t="s">
        <v>2007</v>
      </c>
      <c r="B2284" s="324">
        <v>718050</v>
      </c>
      <c r="C2284" s="324"/>
      <c r="D2284" s="317">
        <v>22.56</v>
      </c>
      <c r="E2284" s="320" t="str">
        <f t="shared" si="42"/>
        <v>200</v>
      </c>
    </row>
    <row r="2285" spans="1:5" hidden="1" x14ac:dyDescent="0.3">
      <c r="A2285" s="316" t="s">
        <v>2420</v>
      </c>
      <c r="B2285" s="324">
        <v>718050</v>
      </c>
      <c r="C2285" s="324"/>
      <c r="D2285" s="317">
        <v>1485</v>
      </c>
      <c r="E2285" s="320" t="str">
        <f t="shared" si="42"/>
        <v>200</v>
      </c>
    </row>
    <row r="2286" spans="1:5" hidden="1" x14ac:dyDescent="0.3">
      <c r="A2286" s="316" t="s">
        <v>2420</v>
      </c>
      <c r="B2286" s="324">
        <v>718050</v>
      </c>
      <c r="C2286" s="324">
        <v>1026</v>
      </c>
      <c r="D2286" s="317">
        <v>39.5</v>
      </c>
      <c r="E2286" s="320" t="str">
        <f t="shared" si="42"/>
        <v>200</v>
      </c>
    </row>
    <row r="2287" spans="1:5" hidden="1" x14ac:dyDescent="0.3">
      <c r="A2287" s="316" t="s">
        <v>2010</v>
      </c>
      <c r="B2287" s="324">
        <v>718010</v>
      </c>
      <c r="C2287" s="324">
        <v>1004</v>
      </c>
      <c r="D2287" s="317">
        <v>432.6</v>
      </c>
      <c r="E2287" s="320" t="str">
        <f t="shared" si="42"/>
        <v>200</v>
      </c>
    </row>
    <row r="2288" spans="1:5" hidden="1" x14ac:dyDescent="0.3">
      <c r="A2288" s="316" t="s">
        <v>2010</v>
      </c>
      <c r="B2288" s="324">
        <v>718050</v>
      </c>
      <c r="C2288" s="324"/>
      <c r="D2288" s="317">
        <v>1449.18</v>
      </c>
      <c r="E2288" s="320" t="str">
        <f t="shared" si="42"/>
        <v>200</v>
      </c>
    </row>
    <row r="2289" spans="1:5" hidden="1" x14ac:dyDescent="0.3">
      <c r="A2289" s="316" t="s">
        <v>2010</v>
      </c>
      <c r="B2289" s="324">
        <v>718050</v>
      </c>
      <c r="C2289" s="324">
        <v>1006</v>
      </c>
      <c r="D2289" s="317">
        <v>360</v>
      </c>
      <c r="E2289" s="320" t="str">
        <f t="shared" si="42"/>
        <v>200</v>
      </c>
    </row>
    <row r="2290" spans="1:5" hidden="1" x14ac:dyDescent="0.3">
      <c r="A2290" s="316" t="s">
        <v>2010</v>
      </c>
      <c r="B2290" s="324">
        <v>718050</v>
      </c>
      <c r="C2290" s="324">
        <v>1015</v>
      </c>
      <c r="D2290" s="317">
        <v>2952.2</v>
      </c>
      <c r="E2290" s="320" t="str">
        <f t="shared" si="42"/>
        <v>200</v>
      </c>
    </row>
    <row r="2291" spans="1:5" hidden="1" x14ac:dyDescent="0.3">
      <c r="A2291" s="316" t="s">
        <v>2010</v>
      </c>
      <c r="B2291" s="324">
        <v>718050</v>
      </c>
      <c r="C2291" s="324">
        <v>1020</v>
      </c>
      <c r="D2291" s="317">
        <v>41.49</v>
      </c>
      <c r="E2291" s="320" t="str">
        <f t="shared" si="42"/>
        <v>200</v>
      </c>
    </row>
    <row r="2292" spans="1:5" hidden="1" x14ac:dyDescent="0.3">
      <c r="A2292" s="316" t="s">
        <v>2010</v>
      </c>
      <c r="B2292" s="324">
        <v>718050</v>
      </c>
      <c r="C2292" s="324">
        <v>1025</v>
      </c>
      <c r="D2292" s="317">
        <v>1500</v>
      </c>
      <c r="E2292" s="320" t="str">
        <f t="shared" si="42"/>
        <v>200</v>
      </c>
    </row>
    <row r="2293" spans="1:5" hidden="1" x14ac:dyDescent="0.3">
      <c r="A2293" s="316" t="s">
        <v>2010</v>
      </c>
      <c r="B2293" s="324">
        <v>718050</v>
      </c>
      <c r="C2293" s="324">
        <v>1026</v>
      </c>
      <c r="D2293" s="317">
        <v>516.29999999999995</v>
      </c>
      <c r="E2293" s="320" t="str">
        <f t="shared" si="42"/>
        <v>200</v>
      </c>
    </row>
    <row r="2294" spans="1:5" hidden="1" x14ac:dyDescent="0.3">
      <c r="A2294" s="316" t="s">
        <v>2010</v>
      </c>
      <c r="B2294" s="324">
        <v>718050</v>
      </c>
      <c r="C2294" s="324">
        <v>1027</v>
      </c>
      <c r="D2294" s="317">
        <v>2338.4899999999998</v>
      </c>
      <c r="E2294" s="320" t="str">
        <f t="shared" si="42"/>
        <v>200</v>
      </c>
    </row>
    <row r="2295" spans="1:5" hidden="1" x14ac:dyDescent="0.3">
      <c r="A2295" s="316" t="s">
        <v>2010</v>
      </c>
      <c r="B2295" s="324">
        <v>718070</v>
      </c>
      <c r="C2295" s="324"/>
      <c r="D2295" s="317">
        <v>5297.17</v>
      </c>
      <c r="E2295" s="320" t="str">
        <f t="shared" si="42"/>
        <v>200</v>
      </c>
    </row>
    <row r="2296" spans="1:5" hidden="1" x14ac:dyDescent="0.3">
      <c r="A2296" s="316" t="s">
        <v>2010</v>
      </c>
      <c r="B2296" s="324">
        <v>718077</v>
      </c>
      <c r="C2296" s="324">
        <v>1000</v>
      </c>
      <c r="D2296" s="317">
        <v>432</v>
      </c>
      <c r="E2296" s="320" t="str">
        <f t="shared" si="42"/>
        <v>200</v>
      </c>
    </row>
    <row r="2297" spans="1:5" hidden="1" x14ac:dyDescent="0.3">
      <c r="A2297" s="316" t="s">
        <v>2011</v>
      </c>
      <c r="B2297" s="324">
        <v>718010</v>
      </c>
      <c r="C2297" s="324">
        <v>1004</v>
      </c>
      <c r="D2297" s="317">
        <v>623.15</v>
      </c>
      <c r="E2297" s="320" t="str">
        <f t="shared" si="42"/>
        <v>200</v>
      </c>
    </row>
    <row r="2298" spans="1:5" hidden="1" x14ac:dyDescent="0.3">
      <c r="A2298" s="316" t="s">
        <v>2011</v>
      </c>
      <c r="B2298" s="324">
        <v>718050</v>
      </c>
      <c r="C2298" s="324"/>
      <c r="D2298" s="317">
        <v>1304.6199999999999</v>
      </c>
      <c r="E2298" s="320" t="str">
        <f t="shared" si="42"/>
        <v>200</v>
      </c>
    </row>
    <row r="2299" spans="1:5" hidden="1" x14ac:dyDescent="0.3">
      <c r="A2299" s="316" t="s">
        <v>2011</v>
      </c>
      <c r="B2299" s="324">
        <v>718050</v>
      </c>
      <c r="C2299" s="324">
        <v>1015</v>
      </c>
      <c r="D2299" s="317">
        <v>5163.3999999999996</v>
      </c>
      <c r="E2299" s="320" t="str">
        <f t="shared" si="42"/>
        <v>200</v>
      </c>
    </row>
    <row r="2300" spans="1:5" hidden="1" x14ac:dyDescent="0.3">
      <c r="A2300" s="316" t="s">
        <v>2011</v>
      </c>
      <c r="B2300" s="324">
        <v>718050</v>
      </c>
      <c r="C2300" s="324">
        <v>1025</v>
      </c>
      <c r="D2300" s="317">
        <v>725</v>
      </c>
      <c r="E2300" s="320" t="str">
        <f t="shared" si="42"/>
        <v>200</v>
      </c>
    </row>
    <row r="2301" spans="1:5" hidden="1" x14ac:dyDescent="0.3">
      <c r="A2301" s="316" t="s">
        <v>2011</v>
      </c>
      <c r="B2301" s="324">
        <v>718050</v>
      </c>
      <c r="C2301" s="324">
        <v>1026</v>
      </c>
      <c r="D2301" s="317">
        <v>0</v>
      </c>
      <c r="E2301" s="320" t="str">
        <f t="shared" si="42"/>
        <v>200</v>
      </c>
    </row>
    <row r="2302" spans="1:5" hidden="1" x14ac:dyDescent="0.3">
      <c r="A2302" s="316" t="s">
        <v>2011</v>
      </c>
      <c r="B2302" s="324">
        <v>718070</v>
      </c>
      <c r="C2302" s="324"/>
      <c r="D2302" s="317">
        <v>682.75</v>
      </c>
      <c r="E2302" s="320" t="str">
        <f t="shared" si="42"/>
        <v>200</v>
      </c>
    </row>
    <row r="2303" spans="1:5" hidden="1" x14ac:dyDescent="0.3">
      <c r="A2303" s="316" t="s">
        <v>2012</v>
      </c>
      <c r="B2303" s="324">
        <v>718010</v>
      </c>
      <c r="C2303" s="324">
        <v>1004</v>
      </c>
      <c r="D2303" s="317">
        <v>696.47</v>
      </c>
      <c r="E2303" s="320" t="str">
        <f t="shared" si="42"/>
        <v>200</v>
      </c>
    </row>
    <row r="2304" spans="1:5" hidden="1" x14ac:dyDescent="0.3">
      <c r="A2304" s="316" t="s">
        <v>2012</v>
      </c>
      <c r="B2304" s="324">
        <v>718050</v>
      </c>
      <c r="C2304" s="324">
        <v>1025</v>
      </c>
      <c r="D2304" s="317">
        <v>154.47</v>
      </c>
      <c r="E2304" s="320" t="str">
        <f t="shared" si="42"/>
        <v>200</v>
      </c>
    </row>
    <row r="2305" spans="1:5" hidden="1" x14ac:dyDescent="0.3">
      <c r="A2305" s="316" t="s">
        <v>2012</v>
      </c>
      <c r="B2305" s="324">
        <v>718050</v>
      </c>
      <c r="C2305" s="324">
        <v>1026</v>
      </c>
      <c r="D2305" s="317">
        <v>1422</v>
      </c>
      <c r="E2305" s="320" t="str">
        <f t="shared" si="42"/>
        <v>200</v>
      </c>
    </row>
    <row r="2306" spans="1:5" hidden="1" x14ac:dyDescent="0.3">
      <c r="A2306" s="316" t="s">
        <v>2421</v>
      </c>
      <c r="B2306" s="324">
        <v>718050</v>
      </c>
      <c r="C2306" s="324"/>
      <c r="D2306" s="317">
        <v>50.88</v>
      </c>
      <c r="E2306" s="320" t="str">
        <f t="shared" ref="E2306:E2369" si="43">RIGHT(A2306,3)</f>
        <v>200</v>
      </c>
    </row>
    <row r="2307" spans="1:5" hidden="1" x14ac:dyDescent="0.3">
      <c r="A2307" s="316" t="s">
        <v>2421</v>
      </c>
      <c r="B2307" s="324">
        <v>718050</v>
      </c>
      <c r="C2307" s="324">
        <v>1012</v>
      </c>
      <c r="D2307" s="317">
        <v>88.41</v>
      </c>
      <c r="E2307" s="320" t="str">
        <f t="shared" si="43"/>
        <v>200</v>
      </c>
    </row>
    <row r="2308" spans="1:5" hidden="1" x14ac:dyDescent="0.3">
      <c r="A2308" s="316" t="s">
        <v>2013</v>
      </c>
      <c r="B2308" s="324">
        <v>718050</v>
      </c>
      <c r="C2308" s="324"/>
      <c r="D2308" s="317">
        <v>1227.56</v>
      </c>
      <c r="E2308" s="320" t="str">
        <f t="shared" si="43"/>
        <v>200</v>
      </c>
    </row>
    <row r="2309" spans="1:5" hidden="1" x14ac:dyDescent="0.3">
      <c r="A2309" s="316" t="s">
        <v>2013</v>
      </c>
      <c r="B2309" s="324">
        <v>718050</v>
      </c>
      <c r="C2309" s="324">
        <v>1025</v>
      </c>
      <c r="D2309" s="317">
        <v>50.56</v>
      </c>
      <c r="E2309" s="320" t="str">
        <f t="shared" si="43"/>
        <v>200</v>
      </c>
    </row>
    <row r="2310" spans="1:5" hidden="1" x14ac:dyDescent="0.3">
      <c r="A2310" s="316" t="s">
        <v>2013</v>
      </c>
      <c r="B2310" s="324">
        <v>718050</v>
      </c>
      <c r="C2310" s="324">
        <v>1026</v>
      </c>
      <c r="D2310" s="317">
        <v>2575.87</v>
      </c>
      <c r="E2310" s="320" t="str">
        <f t="shared" si="43"/>
        <v>200</v>
      </c>
    </row>
    <row r="2311" spans="1:5" hidden="1" x14ac:dyDescent="0.3">
      <c r="A2311" s="316" t="s">
        <v>2013</v>
      </c>
      <c r="B2311" s="324">
        <v>718050</v>
      </c>
      <c r="C2311" s="324">
        <v>1027</v>
      </c>
      <c r="D2311" s="317">
        <v>691.51</v>
      </c>
      <c r="E2311" s="320" t="str">
        <f t="shared" si="43"/>
        <v>200</v>
      </c>
    </row>
    <row r="2312" spans="1:5" hidden="1" x14ac:dyDescent="0.3">
      <c r="A2312" s="316" t="s">
        <v>2014</v>
      </c>
      <c r="B2312" s="324">
        <v>718010</v>
      </c>
      <c r="C2312" s="324">
        <v>1004</v>
      </c>
      <c r="D2312" s="317">
        <v>362.87</v>
      </c>
      <c r="E2312" s="320" t="str">
        <f t="shared" si="43"/>
        <v>200</v>
      </c>
    </row>
    <row r="2313" spans="1:5" hidden="1" x14ac:dyDescent="0.3">
      <c r="A2313" s="316" t="s">
        <v>2014</v>
      </c>
      <c r="B2313" s="324">
        <v>718050</v>
      </c>
      <c r="C2313" s="324"/>
      <c r="D2313" s="317">
        <v>1879.1</v>
      </c>
      <c r="E2313" s="320" t="str">
        <f t="shared" si="43"/>
        <v>200</v>
      </c>
    </row>
    <row r="2314" spans="1:5" hidden="1" x14ac:dyDescent="0.3">
      <c r="A2314" s="316" t="s">
        <v>2014</v>
      </c>
      <c r="B2314" s="324">
        <v>718050</v>
      </c>
      <c r="C2314" s="324">
        <v>1015</v>
      </c>
      <c r="D2314" s="317">
        <v>11779.8</v>
      </c>
      <c r="E2314" s="320" t="str">
        <f t="shared" si="43"/>
        <v>200</v>
      </c>
    </row>
    <row r="2315" spans="1:5" hidden="1" x14ac:dyDescent="0.3">
      <c r="A2315" s="316" t="s">
        <v>2014</v>
      </c>
      <c r="B2315" s="324">
        <v>718050</v>
      </c>
      <c r="C2315" s="324">
        <v>1025</v>
      </c>
      <c r="D2315" s="317">
        <v>1345.8</v>
      </c>
      <c r="E2315" s="320" t="str">
        <f t="shared" si="43"/>
        <v>200</v>
      </c>
    </row>
    <row r="2316" spans="1:5" hidden="1" x14ac:dyDescent="0.3">
      <c r="A2316" s="316" t="s">
        <v>2014</v>
      </c>
      <c r="B2316" s="324">
        <v>718050</v>
      </c>
      <c r="C2316" s="324">
        <v>1026</v>
      </c>
      <c r="D2316" s="317">
        <v>8118.73</v>
      </c>
      <c r="E2316" s="320" t="str">
        <f t="shared" si="43"/>
        <v>200</v>
      </c>
    </row>
    <row r="2317" spans="1:5" hidden="1" x14ac:dyDescent="0.3">
      <c r="A2317" s="316" t="s">
        <v>2014</v>
      </c>
      <c r="B2317" s="324">
        <v>718050</v>
      </c>
      <c r="C2317" s="324">
        <v>1027</v>
      </c>
      <c r="D2317" s="317">
        <v>1579.52</v>
      </c>
      <c r="E2317" s="320" t="str">
        <f t="shared" si="43"/>
        <v>200</v>
      </c>
    </row>
    <row r="2318" spans="1:5" hidden="1" x14ac:dyDescent="0.3">
      <c r="A2318" s="316" t="s">
        <v>2014</v>
      </c>
      <c r="B2318" s="324">
        <v>718070</v>
      </c>
      <c r="C2318" s="324"/>
      <c r="D2318" s="317">
        <v>1913.08</v>
      </c>
      <c r="E2318" s="320" t="str">
        <f t="shared" si="43"/>
        <v>200</v>
      </c>
    </row>
    <row r="2319" spans="1:5" hidden="1" x14ac:dyDescent="0.3">
      <c r="A2319" s="316" t="s">
        <v>2015</v>
      </c>
      <c r="B2319" s="324">
        <v>718050</v>
      </c>
      <c r="C2319" s="324"/>
      <c r="D2319" s="317">
        <v>50.88</v>
      </c>
      <c r="E2319" s="320" t="str">
        <f t="shared" si="43"/>
        <v>200</v>
      </c>
    </row>
    <row r="2320" spans="1:5" hidden="1" x14ac:dyDescent="0.3">
      <c r="A2320" s="316" t="s">
        <v>2015</v>
      </c>
      <c r="B2320" s="324">
        <v>718050</v>
      </c>
      <c r="C2320" s="324">
        <v>1012</v>
      </c>
      <c r="D2320" s="317">
        <v>52.93</v>
      </c>
      <c r="E2320" s="320" t="str">
        <f t="shared" si="43"/>
        <v>200</v>
      </c>
    </row>
    <row r="2321" spans="1:5" hidden="1" x14ac:dyDescent="0.3">
      <c r="A2321" s="316" t="s">
        <v>2422</v>
      </c>
      <c r="B2321" s="324">
        <v>718010</v>
      </c>
      <c r="C2321" s="324">
        <v>1004</v>
      </c>
      <c r="D2321" s="317">
        <v>1329.87</v>
      </c>
      <c r="E2321" s="320" t="str">
        <f t="shared" si="43"/>
        <v>200</v>
      </c>
    </row>
    <row r="2322" spans="1:5" hidden="1" x14ac:dyDescent="0.3">
      <c r="A2322" s="316" t="s">
        <v>2422</v>
      </c>
      <c r="B2322" s="324">
        <v>718050</v>
      </c>
      <c r="C2322" s="324">
        <v>1015</v>
      </c>
      <c r="D2322" s="317">
        <v>1340.4</v>
      </c>
      <c r="E2322" s="320" t="str">
        <f t="shared" si="43"/>
        <v>200</v>
      </c>
    </row>
    <row r="2323" spans="1:5" hidden="1" x14ac:dyDescent="0.3">
      <c r="A2323" s="316" t="s">
        <v>2422</v>
      </c>
      <c r="B2323" s="324">
        <v>718050</v>
      </c>
      <c r="C2323" s="324">
        <v>1025</v>
      </c>
      <c r="D2323" s="317">
        <v>142</v>
      </c>
      <c r="E2323" s="320" t="str">
        <f t="shared" si="43"/>
        <v>200</v>
      </c>
    </row>
    <row r="2324" spans="1:5" hidden="1" x14ac:dyDescent="0.3">
      <c r="A2324" s="316" t="s">
        <v>2016</v>
      </c>
      <c r="B2324" s="324">
        <v>718010</v>
      </c>
      <c r="C2324" s="324">
        <v>1004</v>
      </c>
      <c r="D2324" s="317">
        <v>-63.4</v>
      </c>
      <c r="E2324" s="320" t="str">
        <f t="shared" si="43"/>
        <v>200</v>
      </c>
    </row>
    <row r="2325" spans="1:5" hidden="1" x14ac:dyDescent="0.3">
      <c r="A2325" s="316" t="s">
        <v>2016</v>
      </c>
      <c r="B2325" s="324">
        <v>718050</v>
      </c>
      <c r="C2325" s="324"/>
      <c r="D2325" s="317">
        <v>750.74</v>
      </c>
      <c r="E2325" s="320" t="str">
        <f t="shared" si="43"/>
        <v>200</v>
      </c>
    </row>
    <row r="2326" spans="1:5" hidden="1" x14ac:dyDescent="0.3">
      <c r="A2326" s="316" t="s">
        <v>2016</v>
      </c>
      <c r="B2326" s="324">
        <v>718050</v>
      </c>
      <c r="C2326" s="324">
        <v>1012</v>
      </c>
      <c r="D2326" s="317">
        <v>347.64</v>
      </c>
      <c r="E2326" s="320" t="str">
        <f t="shared" si="43"/>
        <v>200</v>
      </c>
    </row>
    <row r="2327" spans="1:5" hidden="1" x14ac:dyDescent="0.3">
      <c r="A2327" s="316" t="s">
        <v>2016</v>
      </c>
      <c r="B2327" s="324">
        <v>718050</v>
      </c>
      <c r="C2327" s="324">
        <v>1015</v>
      </c>
      <c r="D2327" s="317">
        <v>5532.4</v>
      </c>
      <c r="E2327" s="320" t="str">
        <f t="shared" si="43"/>
        <v>200</v>
      </c>
    </row>
    <row r="2328" spans="1:5" hidden="1" x14ac:dyDescent="0.3">
      <c r="A2328" s="316" t="s">
        <v>2016</v>
      </c>
      <c r="B2328" s="324">
        <v>718050</v>
      </c>
      <c r="C2328" s="324">
        <v>1020</v>
      </c>
      <c r="D2328" s="317">
        <v>678.22</v>
      </c>
      <c r="E2328" s="320" t="str">
        <f t="shared" si="43"/>
        <v>200</v>
      </c>
    </row>
    <row r="2329" spans="1:5" hidden="1" x14ac:dyDescent="0.3">
      <c r="A2329" s="316" t="s">
        <v>2016</v>
      </c>
      <c r="B2329" s="324">
        <v>718050</v>
      </c>
      <c r="C2329" s="324">
        <v>1025</v>
      </c>
      <c r="D2329" s="317">
        <v>732.5</v>
      </c>
      <c r="E2329" s="320" t="str">
        <f t="shared" si="43"/>
        <v>200</v>
      </c>
    </row>
    <row r="2330" spans="1:5" hidden="1" x14ac:dyDescent="0.3">
      <c r="A2330" s="316" t="s">
        <v>2016</v>
      </c>
      <c r="B2330" s="324">
        <v>718050</v>
      </c>
      <c r="C2330" s="324">
        <v>1026</v>
      </c>
      <c r="D2330" s="317">
        <v>2691.7</v>
      </c>
      <c r="E2330" s="320" t="str">
        <f t="shared" si="43"/>
        <v>200</v>
      </c>
    </row>
    <row r="2331" spans="1:5" hidden="1" x14ac:dyDescent="0.3">
      <c r="A2331" s="316" t="s">
        <v>2016</v>
      </c>
      <c r="B2331" s="324">
        <v>718050</v>
      </c>
      <c r="C2331" s="324">
        <v>1027</v>
      </c>
      <c r="D2331" s="317">
        <v>327.39999999999998</v>
      </c>
      <c r="E2331" s="320" t="str">
        <f t="shared" si="43"/>
        <v>200</v>
      </c>
    </row>
    <row r="2332" spans="1:5" hidden="1" x14ac:dyDescent="0.3">
      <c r="A2332" s="316" t="s">
        <v>2016</v>
      </c>
      <c r="B2332" s="324">
        <v>718070</v>
      </c>
      <c r="C2332" s="324"/>
      <c r="D2332" s="317">
        <v>407.5</v>
      </c>
      <c r="E2332" s="320" t="str">
        <f t="shared" si="43"/>
        <v>200</v>
      </c>
    </row>
    <row r="2333" spans="1:5" hidden="1" x14ac:dyDescent="0.3">
      <c r="A2333" s="316" t="s">
        <v>2017</v>
      </c>
      <c r="B2333" s="324">
        <v>718010</v>
      </c>
      <c r="C2333" s="324">
        <v>1004</v>
      </c>
      <c r="D2333" s="317">
        <v>1495.14</v>
      </c>
      <c r="E2333" s="320" t="str">
        <f t="shared" si="43"/>
        <v>200</v>
      </c>
    </row>
    <row r="2334" spans="1:5" hidden="1" x14ac:dyDescent="0.3">
      <c r="A2334" s="316" t="s">
        <v>2017</v>
      </c>
      <c r="B2334" s="324">
        <v>718050</v>
      </c>
      <c r="C2334" s="324"/>
      <c r="D2334" s="317">
        <v>386.59</v>
      </c>
      <c r="E2334" s="320" t="str">
        <f t="shared" si="43"/>
        <v>200</v>
      </c>
    </row>
    <row r="2335" spans="1:5" hidden="1" x14ac:dyDescent="0.3">
      <c r="A2335" s="316" t="s">
        <v>2017</v>
      </c>
      <c r="B2335" s="324">
        <v>718050</v>
      </c>
      <c r="C2335" s="324">
        <v>1015</v>
      </c>
      <c r="D2335" s="317">
        <v>5126</v>
      </c>
      <c r="E2335" s="320" t="str">
        <f t="shared" si="43"/>
        <v>200</v>
      </c>
    </row>
    <row r="2336" spans="1:5" hidden="1" x14ac:dyDescent="0.3">
      <c r="A2336" s="316" t="s">
        <v>2017</v>
      </c>
      <c r="B2336" s="324">
        <v>718050</v>
      </c>
      <c r="C2336" s="324">
        <v>1020</v>
      </c>
      <c r="D2336" s="317">
        <v>525.55999999999995</v>
      </c>
      <c r="E2336" s="320" t="str">
        <f t="shared" si="43"/>
        <v>200</v>
      </c>
    </row>
    <row r="2337" spans="1:5" hidden="1" x14ac:dyDescent="0.3">
      <c r="A2337" s="316" t="s">
        <v>2017</v>
      </c>
      <c r="B2337" s="324">
        <v>718050</v>
      </c>
      <c r="C2337" s="324">
        <v>1027</v>
      </c>
      <c r="D2337" s="317">
        <v>1060.6199999999999</v>
      </c>
      <c r="E2337" s="320" t="str">
        <f t="shared" si="43"/>
        <v>200</v>
      </c>
    </row>
    <row r="2338" spans="1:5" hidden="1" x14ac:dyDescent="0.3">
      <c r="A2338" s="316" t="s">
        <v>2017</v>
      </c>
      <c r="B2338" s="324">
        <v>718070</v>
      </c>
      <c r="C2338" s="324"/>
      <c r="D2338" s="317">
        <v>680.25</v>
      </c>
      <c r="E2338" s="320" t="str">
        <f t="shared" si="43"/>
        <v>200</v>
      </c>
    </row>
    <row r="2339" spans="1:5" hidden="1" x14ac:dyDescent="0.3">
      <c r="A2339" s="316" t="s">
        <v>2018</v>
      </c>
      <c r="B2339" s="324">
        <v>718010</v>
      </c>
      <c r="C2339" s="324">
        <v>1004</v>
      </c>
      <c r="D2339" s="317">
        <v>1189.7</v>
      </c>
      <c r="E2339" s="320" t="str">
        <f t="shared" si="43"/>
        <v>200</v>
      </c>
    </row>
    <row r="2340" spans="1:5" hidden="1" x14ac:dyDescent="0.3">
      <c r="A2340" s="316" t="s">
        <v>2018</v>
      </c>
      <c r="B2340" s="324">
        <v>718050</v>
      </c>
      <c r="C2340" s="324"/>
      <c r="D2340" s="317">
        <v>2814.57</v>
      </c>
      <c r="E2340" s="320" t="str">
        <f t="shared" si="43"/>
        <v>200</v>
      </c>
    </row>
    <row r="2341" spans="1:5" hidden="1" x14ac:dyDescent="0.3">
      <c r="A2341" s="316" t="s">
        <v>2018</v>
      </c>
      <c r="B2341" s="324">
        <v>718050</v>
      </c>
      <c r="C2341" s="324">
        <v>1020</v>
      </c>
      <c r="D2341" s="317">
        <v>66.67</v>
      </c>
      <c r="E2341" s="320" t="str">
        <f t="shared" si="43"/>
        <v>200</v>
      </c>
    </row>
    <row r="2342" spans="1:5" hidden="1" x14ac:dyDescent="0.3">
      <c r="A2342" s="316" t="s">
        <v>2018</v>
      </c>
      <c r="B2342" s="324">
        <v>718050</v>
      </c>
      <c r="C2342" s="324">
        <v>1025</v>
      </c>
      <c r="D2342" s="317">
        <v>2753.5</v>
      </c>
      <c r="E2342" s="320" t="str">
        <f t="shared" si="43"/>
        <v>200</v>
      </c>
    </row>
    <row r="2343" spans="1:5" hidden="1" x14ac:dyDescent="0.3">
      <c r="A2343" s="316" t="s">
        <v>2018</v>
      </c>
      <c r="B2343" s="324">
        <v>718050</v>
      </c>
      <c r="C2343" s="324">
        <v>1026</v>
      </c>
      <c r="D2343" s="317">
        <v>252.69</v>
      </c>
      <c r="E2343" s="320" t="str">
        <f t="shared" si="43"/>
        <v>200</v>
      </c>
    </row>
    <row r="2344" spans="1:5" hidden="1" x14ac:dyDescent="0.3">
      <c r="A2344" s="316" t="s">
        <v>2018</v>
      </c>
      <c r="B2344" s="324">
        <v>718050</v>
      </c>
      <c r="C2344" s="324">
        <v>1027</v>
      </c>
      <c r="D2344" s="317">
        <v>348.05</v>
      </c>
      <c r="E2344" s="320" t="str">
        <f t="shared" si="43"/>
        <v>200</v>
      </c>
    </row>
    <row r="2345" spans="1:5" hidden="1" x14ac:dyDescent="0.3">
      <c r="A2345" s="316" t="s">
        <v>2018</v>
      </c>
      <c r="B2345" s="324">
        <v>718070</v>
      </c>
      <c r="C2345" s="324"/>
      <c r="D2345" s="317">
        <v>29.26</v>
      </c>
      <c r="E2345" s="320" t="str">
        <f t="shared" si="43"/>
        <v>200</v>
      </c>
    </row>
    <row r="2346" spans="1:5" hidden="1" x14ac:dyDescent="0.3">
      <c r="A2346" s="316" t="s">
        <v>2423</v>
      </c>
      <c r="B2346" s="324">
        <v>718010</v>
      </c>
      <c r="C2346" s="324">
        <v>1004</v>
      </c>
      <c r="D2346" s="317">
        <v>1138.5899999999999</v>
      </c>
      <c r="E2346" s="320" t="str">
        <f t="shared" si="43"/>
        <v>200</v>
      </c>
    </row>
    <row r="2347" spans="1:5" hidden="1" x14ac:dyDescent="0.3">
      <c r="A2347" s="316" t="s">
        <v>2423</v>
      </c>
      <c r="B2347" s="324">
        <v>718050</v>
      </c>
      <c r="C2347" s="324"/>
      <c r="D2347" s="317">
        <v>371.5</v>
      </c>
      <c r="E2347" s="320" t="str">
        <f t="shared" si="43"/>
        <v>200</v>
      </c>
    </row>
    <row r="2348" spans="1:5" hidden="1" x14ac:dyDescent="0.3">
      <c r="A2348" s="316" t="s">
        <v>2423</v>
      </c>
      <c r="B2348" s="324">
        <v>718050</v>
      </c>
      <c r="C2348" s="324">
        <v>1025</v>
      </c>
      <c r="D2348" s="317">
        <v>1119</v>
      </c>
      <c r="E2348" s="320" t="str">
        <f t="shared" si="43"/>
        <v>200</v>
      </c>
    </row>
    <row r="2349" spans="1:5" hidden="1" x14ac:dyDescent="0.3">
      <c r="A2349" s="316" t="s">
        <v>2423</v>
      </c>
      <c r="B2349" s="324">
        <v>718050</v>
      </c>
      <c r="C2349" s="324">
        <v>1027</v>
      </c>
      <c r="D2349" s="317">
        <v>235.2</v>
      </c>
      <c r="E2349" s="320" t="str">
        <f t="shared" si="43"/>
        <v>200</v>
      </c>
    </row>
    <row r="2350" spans="1:5" hidden="1" x14ac:dyDescent="0.3">
      <c r="A2350" s="316" t="s">
        <v>2424</v>
      </c>
      <c r="B2350" s="324">
        <v>718050</v>
      </c>
      <c r="C2350" s="324"/>
      <c r="D2350" s="317">
        <v>140.22</v>
      </c>
      <c r="E2350" s="320" t="str">
        <f t="shared" si="43"/>
        <v>200</v>
      </c>
    </row>
    <row r="2351" spans="1:5" hidden="1" x14ac:dyDescent="0.3">
      <c r="A2351" s="316" t="s">
        <v>2424</v>
      </c>
      <c r="B2351" s="324">
        <v>718050</v>
      </c>
      <c r="C2351" s="324">
        <v>1026</v>
      </c>
      <c r="D2351" s="317">
        <v>15.16</v>
      </c>
      <c r="E2351" s="320" t="str">
        <f t="shared" si="43"/>
        <v>200</v>
      </c>
    </row>
    <row r="2352" spans="1:5" hidden="1" x14ac:dyDescent="0.3">
      <c r="A2352" s="316" t="s">
        <v>2019</v>
      </c>
      <c r="B2352" s="324">
        <v>718010</v>
      </c>
      <c r="C2352" s="324">
        <v>1004</v>
      </c>
      <c r="D2352" s="317">
        <v>5862.89</v>
      </c>
      <c r="E2352" s="320" t="str">
        <f t="shared" si="43"/>
        <v>200</v>
      </c>
    </row>
    <row r="2353" spans="1:5" hidden="1" x14ac:dyDescent="0.3">
      <c r="A2353" s="316" t="s">
        <v>2019</v>
      </c>
      <c r="B2353" s="324">
        <v>718050</v>
      </c>
      <c r="C2353" s="324"/>
      <c r="D2353" s="317">
        <v>345.97</v>
      </c>
      <c r="E2353" s="320" t="str">
        <f t="shared" si="43"/>
        <v>200</v>
      </c>
    </row>
    <row r="2354" spans="1:5" hidden="1" x14ac:dyDescent="0.3">
      <c r="A2354" s="316" t="s">
        <v>2019</v>
      </c>
      <c r="B2354" s="324">
        <v>718050</v>
      </c>
      <c r="C2354" s="324">
        <v>1012</v>
      </c>
      <c r="D2354" s="317">
        <v>2772.79</v>
      </c>
      <c r="E2354" s="320" t="str">
        <f t="shared" si="43"/>
        <v>200</v>
      </c>
    </row>
    <row r="2355" spans="1:5" hidden="1" x14ac:dyDescent="0.3">
      <c r="A2355" s="316" t="s">
        <v>2019</v>
      </c>
      <c r="B2355" s="324">
        <v>718050</v>
      </c>
      <c r="C2355" s="324">
        <v>1015</v>
      </c>
      <c r="D2355" s="317">
        <v>10949</v>
      </c>
      <c r="E2355" s="320" t="str">
        <f t="shared" si="43"/>
        <v>200</v>
      </c>
    </row>
    <row r="2356" spans="1:5" hidden="1" x14ac:dyDescent="0.3">
      <c r="A2356" s="316" t="s">
        <v>2019</v>
      </c>
      <c r="B2356" s="324">
        <v>718050</v>
      </c>
      <c r="C2356" s="324">
        <v>1020</v>
      </c>
      <c r="D2356" s="317">
        <v>250.54</v>
      </c>
      <c r="E2356" s="320" t="str">
        <f t="shared" si="43"/>
        <v>200</v>
      </c>
    </row>
    <row r="2357" spans="1:5" hidden="1" x14ac:dyDescent="0.3">
      <c r="A2357" s="316" t="s">
        <v>2019</v>
      </c>
      <c r="B2357" s="324">
        <v>718050</v>
      </c>
      <c r="C2357" s="324">
        <v>1025</v>
      </c>
      <c r="D2357" s="317">
        <v>176.63</v>
      </c>
      <c r="E2357" s="320" t="str">
        <f t="shared" si="43"/>
        <v>200</v>
      </c>
    </row>
    <row r="2358" spans="1:5" hidden="1" x14ac:dyDescent="0.3">
      <c r="A2358" s="316" t="s">
        <v>2019</v>
      </c>
      <c r="B2358" s="324">
        <v>718070</v>
      </c>
      <c r="C2358" s="324"/>
      <c r="D2358" s="317">
        <v>2144.56</v>
      </c>
      <c r="E2358" s="320" t="str">
        <f t="shared" si="43"/>
        <v>200</v>
      </c>
    </row>
    <row r="2359" spans="1:5" hidden="1" x14ac:dyDescent="0.3">
      <c r="A2359" s="316" t="s">
        <v>2019</v>
      </c>
      <c r="B2359" s="324">
        <v>718077</v>
      </c>
      <c r="C2359" s="324">
        <v>1000</v>
      </c>
      <c r="D2359" s="317">
        <v>15741</v>
      </c>
      <c r="E2359" s="320" t="str">
        <f t="shared" si="43"/>
        <v>200</v>
      </c>
    </row>
    <row r="2360" spans="1:5" hidden="1" x14ac:dyDescent="0.3">
      <c r="A2360" s="316" t="s">
        <v>2020</v>
      </c>
      <c r="B2360" s="324">
        <v>718010</v>
      </c>
      <c r="C2360" s="324">
        <v>1004</v>
      </c>
      <c r="D2360" s="317">
        <v>1378.27</v>
      </c>
      <c r="E2360" s="320" t="str">
        <f t="shared" si="43"/>
        <v>200</v>
      </c>
    </row>
    <row r="2361" spans="1:5" hidden="1" x14ac:dyDescent="0.3">
      <c r="A2361" s="316" t="s">
        <v>2020</v>
      </c>
      <c r="B2361" s="324">
        <v>718050</v>
      </c>
      <c r="C2361" s="324"/>
      <c r="D2361" s="317">
        <v>1980.05</v>
      </c>
      <c r="E2361" s="320" t="str">
        <f t="shared" si="43"/>
        <v>200</v>
      </c>
    </row>
    <row r="2362" spans="1:5" hidden="1" x14ac:dyDescent="0.3">
      <c r="A2362" s="316" t="s">
        <v>2020</v>
      </c>
      <c r="B2362" s="324">
        <v>718050</v>
      </c>
      <c r="C2362" s="324">
        <v>1004</v>
      </c>
      <c r="D2362" s="317">
        <v>166.89</v>
      </c>
      <c r="E2362" s="320" t="str">
        <f t="shared" si="43"/>
        <v>200</v>
      </c>
    </row>
    <row r="2363" spans="1:5" hidden="1" x14ac:dyDescent="0.3">
      <c r="A2363" s="316" t="s">
        <v>2020</v>
      </c>
      <c r="B2363" s="324">
        <v>718050</v>
      </c>
      <c r="C2363" s="324">
        <v>1011</v>
      </c>
      <c r="D2363" s="317">
        <v>25387.200000000001</v>
      </c>
      <c r="E2363" s="320" t="str">
        <f t="shared" si="43"/>
        <v>200</v>
      </c>
    </row>
    <row r="2364" spans="1:5" hidden="1" x14ac:dyDescent="0.3">
      <c r="A2364" s="316" t="s">
        <v>2020</v>
      </c>
      <c r="B2364" s="324">
        <v>718050</v>
      </c>
      <c r="C2364" s="324">
        <v>1012</v>
      </c>
      <c r="D2364" s="317">
        <v>1680.88</v>
      </c>
      <c r="E2364" s="320" t="str">
        <f t="shared" si="43"/>
        <v>200</v>
      </c>
    </row>
    <row r="2365" spans="1:5" hidden="1" x14ac:dyDescent="0.3">
      <c r="A2365" s="316" t="s">
        <v>2020</v>
      </c>
      <c r="B2365" s="324">
        <v>718050</v>
      </c>
      <c r="C2365" s="324">
        <v>1015</v>
      </c>
      <c r="D2365" s="317">
        <v>15059.6</v>
      </c>
      <c r="E2365" s="320" t="str">
        <f t="shared" si="43"/>
        <v>200</v>
      </c>
    </row>
    <row r="2366" spans="1:5" hidden="1" x14ac:dyDescent="0.3">
      <c r="A2366" s="316" t="s">
        <v>2020</v>
      </c>
      <c r="B2366" s="324">
        <v>718050</v>
      </c>
      <c r="C2366" s="324">
        <v>1019</v>
      </c>
      <c r="D2366" s="317">
        <v>391.32</v>
      </c>
      <c r="E2366" s="320" t="str">
        <f t="shared" si="43"/>
        <v>200</v>
      </c>
    </row>
    <row r="2367" spans="1:5" hidden="1" x14ac:dyDescent="0.3">
      <c r="A2367" s="316" t="s">
        <v>2020</v>
      </c>
      <c r="B2367" s="324">
        <v>718050</v>
      </c>
      <c r="C2367" s="324">
        <v>1020</v>
      </c>
      <c r="D2367" s="317">
        <v>4362.3900000000003</v>
      </c>
      <c r="E2367" s="320" t="str">
        <f t="shared" si="43"/>
        <v>200</v>
      </c>
    </row>
    <row r="2368" spans="1:5" hidden="1" x14ac:dyDescent="0.3">
      <c r="A2368" s="316" t="s">
        <v>2020</v>
      </c>
      <c r="B2368" s="324">
        <v>718050</v>
      </c>
      <c r="C2368" s="324">
        <v>1025</v>
      </c>
      <c r="D2368" s="317">
        <v>4812.05</v>
      </c>
      <c r="E2368" s="320" t="str">
        <f t="shared" si="43"/>
        <v>200</v>
      </c>
    </row>
    <row r="2369" spans="1:5" hidden="1" x14ac:dyDescent="0.3">
      <c r="A2369" s="316" t="s">
        <v>2020</v>
      </c>
      <c r="B2369" s="324">
        <v>718050</v>
      </c>
      <c r="C2369" s="324">
        <v>1026</v>
      </c>
      <c r="D2369" s="317">
        <v>16011.64</v>
      </c>
      <c r="E2369" s="320" t="str">
        <f t="shared" si="43"/>
        <v>200</v>
      </c>
    </row>
    <row r="2370" spans="1:5" hidden="1" x14ac:dyDescent="0.3">
      <c r="A2370" s="316" t="s">
        <v>2020</v>
      </c>
      <c r="B2370" s="324">
        <v>718050</v>
      </c>
      <c r="C2370" s="324">
        <v>1027</v>
      </c>
      <c r="D2370" s="317">
        <v>1541.23</v>
      </c>
      <c r="E2370" s="320" t="str">
        <f t="shared" ref="E2370:E2433" si="44">RIGHT(A2370,3)</f>
        <v>200</v>
      </c>
    </row>
    <row r="2371" spans="1:5" hidden="1" x14ac:dyDescent="0.3">
      <c r="A2371" s="316" t="s">
        <v>2020</v>
      </c>
      <c r="B2371" s="324">
        <v>718070</v>
      </c>
      <c r="C2371" s="324"/>
      <c r="D2371" s="317">
        <v>6883.3</v>
      </c>
      <c r="E2371" s="320" t="str">
        <f t="shared" si="44"/>
        <v>200</v>
      </c>
    </row>
    <row r="2372" spans="1:5" hidden="1" x14ac:dyDescent="0.3">
      <c r="A2372" s="316" t="s">
        <v>2020</v>
      </c>
      <c r="B2372" s="324">
        <v>718077</v>
      </c>
      <c r="C2372" s="324">
        <v>1000</v>
      </c>
      <c r="D2372" s="317">
        <v>3989.25</v>
      </c>
      <c r="E2372" s="320" t="str">
        <f t="shared" si="44"/>
        <v>200</v>
      </c>
    </row>
    <row r="2373" spans="1:5" hidden="1" x14ac:dyDescent="0.3">
      <c r="A2373" s="316" t="s">
        <v>2021</v>
      </c>
      <c r="B2373" s="324">
        <v>718010</v>
      </c>
      <c r="C2373" s="324">
        <v>1004</v>
      </c>
      <c r="D2373" s="317">
        <v>554.04999999999995</v>
      </c>
      <c r="E2373" s="320" t="str">
        <f t="shared" si="44"/>
        <v>200</v>
      </c>
    </row>
    <row r="2374" spans="1:5" hidden="1" x14ac:dyDescent="0.3">
      <c r="A2374" s="316" t="s">
        <v>2021</v>
      </c>
      <c r="B2374" s="324">
        <v>718050</v>
      </c>
      <c r="C2374" s="324"/>
      <c r="D2374" s="317">
        <v>5231.38</v>
      </c>
      <c r="E2374" s="320" t="str">
        <f t="shared" si="44"/>
        <v>200</v>
      </c>
    </row>
    <row r="2375" spans="1:5" hidden="1" x14ac:dyDescent="0.3">
      <c r="A2375" s="316" t="s">
        <v>2021</v>
      </c>
      <c r="B2375" s="324">
        <v>718050</v>
      </c>
      <c r="C2375" s="324">
        <v>1012</v>
      </c>
      <c r="D2375" s="317">
        <v>2234.84</v>
      </c>
      <c r="E2375" s="320" t="str">
        <f t="shared" si="44"/>
        <v>200</v>
      </c>
    </row>
    <row r="2376" spans="1:5" hidden="1" x14ac:dyDescent="0.3">
      <c r="A2376" s="316" t="s">
        <v>2021</v>
      </c>
      <c r="B2376" s="324">
        <v>718050</v>
      </c>
      <c r="C2376" s="324">
        <v>1020</v>
      </c>
      <c r="D2376" s="317">
        <v>3189.36</v>
      </c>
      <c r="E2376" s="320" t="str">
        <f t="shared" si="44"/>
        <v>200</v>
      </c>
    </row>
    <row r="2377" spans="1:5" hidden="1" x14ac:dyDescent="0.3">
      <c r="A2377" s="316" t="s">
        <v>2021</v>
      </c>
      <c r="B2377" s="324">
        <v>718050</v>
      </c>
      <c r="C2377" s="324">
        <v>1025</v>
      </c>
      <c r="D2377" s="317">
        <v>5514.5</v>
      </c>
      <c r="E2377" s="320" t="str">
        <f t="shared" si="44"/>
        <v>200</v>
      </c>
    </row>
    <row r="2378" spans="1:5" hidden="1" x14ac:dyDescent="0.3">
      <c r="A2378" s="316" t="s">
        <v>2021</v>
      </c>
      <c r="B2378" s="324">
        <v>718050</v>
      </c>
      <c r="C2378" s="324">
        <v>1027</v>
      </c>
      <c r="D2378" s="317">
        <v>7593.88</v>
      </c>
      <c r="E2378" s="320" t="str">
        <f t="shared" si="44"/>
        <v>200</v>
      </c>
    </row>
    <row r="2379" spans="1:5" hidden="1" x14ac:dyDescent="0.3">
      <c r="A2379" s="316" t="s">
        <v>2021</v>
      </c>
      <c r="B2379" s="324">
        <v>718070</v>
      </c>
      <c r="C2379" s="324"/>
      <c r="D2379" s="317">
        <v>9354.5300000000007</v>
      </c>
      <c r="E2379" s="320" t="str">
        <f t="shared" si="44"/>
        <v>200</v>
      </c>
    </row>
    <row r="2380" spans="1:5" hidden="1" x14ac:dyDescent="0.3">
      <c r="A2380" s="316" t="s">
        <v>2022</v>
      </c>
      <c r="B2380" s="324">
        <v>718010</v>
      </c>
      <c r="C2380" s="324">
        <v>1004</v>
      </c>
      <c r="D2380" s="317">
        <v>171.11</v>
      </c>
      <c r="E2380" s="320" t="str">
        <f t="shared" si="44"/>
        <v>200</v>
      </c>
    </row>
    <row r="2381" spans="1:5" hidden="1" x14ac:dyDescent="0.3">
      <c r="A2381" s="316" t="s">
        <v>2022</v>
      </c>
      <c r="B2381" s="324">
        <v>718050</v>
      </c>
      <c r="C2381" s="324">
        <v>1020</v>
      </c>
      <c r="D2381" s="317">
        <v>3843.39</v>
      </c>
      <c r="E2381" s="320" t="str">
        <f t="shared" si="44"/>
        <v>200</v>
      </c>
    </row>
    <row r="2382" spans="1:5" hidden="1" x14ac:dyDescent="0.3">
      <c r="A2382" s="316" t="s">
        <v>2022</v>
      </c>
      <c r="B2382" s="324">
        <v>718050</v>
      </c>
      <c r="C2382" s="324">
        <v>1025</v>
      </c>
      <c r="D2382" s="317">
        <v>2138.7199999999998</v>
      </c>
      <c r="E2382" s="320" t="str">
        <f t="shared" si="44"/>
        <v>200</v>
      </c>
    </row>
    <row r="2383" spans="1:5" hidden="1" x14ac:dyDescent="0.3">
      <c r="A2383" s="316" t="s">
        <v>2022</v>
      </c>
      <c r="B2383" s="324">
        <v>718050</v>
      </c>
      <c r="C2383" s="324">
        <v>1026</v>
      </c>
      <c r="D2383" s="317">
        <v>44.8</v>
      </c>
      <c r="E2383" s="320" t="str">
        <f t="shared" si="44"/>
        <v>200</v>
      </c>
    </row>
    <row r="2384" spans="1:5" hidden="1" x14ac:dyDescent="0.3">
      <c r="A2384" s="316" t="s">
        <v>2022</v>
      </c>
      <c r="B2384" s="324">
        <v>718070</v>
      </c>
      <c r="C2384" s="324"/>
      <c r="D2384" s="317">
        <v>445.9</v>
      </c>
      <c r="E2384" s="320" t="str">
        <f t="shared" si="44"/>
        <v>200</v>
      </c>
    </row>
    <row r="2385" spans="1:5" hidden="1" x14ac:dyDescent="0.3">
      <c r="A2385" s="316" t="s">
        <v>2425</v>
      </c>
      <c r="B2385" s="324">
        <v>718050</v>
      </c>
      <c r="C2385" s="324">
        <v>1027</v>
      </c>
      <c r="D2385" s="317">
        <v>245.3</v>
      </c>
      <c r="E2385" s="320" t="str">
        <f t="shared" si="44"/>
        <v>200</v>
      </c>
    </row>
    <row r="2386" spans="1:5" hidden="1" x14ac:dyDescent="0.3">
      <c r="A2386" s="316" t="s">
        <v>2023</v>
      </c>
      <c r="B2386" s="324">
        <v>718050</v>
      </c>
      <c r="C2386" s="324"/>
      <c r="D2386" s="317">
        <v>22.55</v>
      </c>
      <c r="E2386" s="320" t="str">
        <f t="shared" si="44"/>
        <v>200</v>
      </c>
    </row>
    <row r="2387" spans="1:5" hidden="1" x14ac:dyDescent="0.3">
      <c r="A2387" s="316" t="s">
        <v>2023</v>
      </c>
      <c r="B2387" s="324">
        <v>718050</v>
      </c>
      <c r="C2387" s="324">
        <v>1012</v>
      </c>
      <c r="D2387" s="317">
        <v>176.64</v>
      </c>
      <c r="E2387" s="320" t="str">
        <f t="shared" si="44"/>
        <v>200</v>
      </c>
    </row>
    <row r="2388" spans="1:5" hidden="1" x14ac:dyDescent="0.3">
      <c r="A2388" s="316" t="s">
        <v>2023</v>
      </c>
      <c r="B2388" s="324">
        <v>718050</v>
      </c>
      <c r="C2388" s="324">
        <v>1025</v>
      </c>
      <c r="D2388" s="317">
        <v>23.7</v>
      </c>
      <c r="E2388" s="320" t="str">
        <f t="shared" si="44"/>
        <v>200</v>
      </c>
    </row>
    <row r="2389" spans="1:5" hidden="1" x14ac:dyDescent="0.3">
      <c r="A2389" s="316" t="s">
        <v>2024</v>
      </c>
      <c r="B2389" s="324">
        <v>718010</v>
      </c>
      <c r="C2389" s="324">
        <v>1004</v>
      </c>
      <c r="D2389" s="317">
        <v>499.15</v>
      </c>
      <c r="E2389" s="320" t="str">
        <f t="shared" si="44"/>
        <v>200</v>
      </c>
    </row>
    <row r="2390" spans="1:5" hidden="1" x14ac:dyDescent="0.3">
      <c r="A2390" s="316" t="s">
        <v>2024</v>
      </c>
      <c r="B2390" s="324">
        <v>718040</v>
      </c>
      <c r="C2390" s="324"/>
      <c r="D2390" s="317">
        <v>-20.350000000000001</v>
      </c>
      <c r="E2390" s="320" t="str">
        <f t="shared" si="44"/>
        <v>200</v>
      </c>
    </row>
    <row r="2391" spans="1:5" hidden="1" x14ac:dyDescent="0.3">
      <c r="A2391" s="316" t="s">
        <v>2024</v>
      </c>
      <c r="B2391" s="324">
        <v>718050</v>
      </c>
      <c r="C2391" s="324"/>
      <c r="D2391" s="317">
        <v>36528.18</v>
      </c>
      <c r="E2391" s="320" t="str">
        <f t="shared" si="44"/>
        <v>200</v>
      </c>
    </row>
    <row r="2392" spans="1:5" hidden="1" x14ac:dyDescent="0.3">
      <c r="A2392" s="316" t="s">
        <v>2024</v>
      </c>
      <c r="B2392" s="324">
        <v>718050</v>
      </c>
      <c r="C2392" s="324">
        <v>1012</v>
      </c>
      <c r="D2392" s="317">
        <v>1263.8800000000001</v>
      </c>
      <c r="E2392" s="320" t="str">
        <f t="shared" si="44"/>
        <v>200</v>
      </c>
    </row>
    <row r="2393" spans="1:5" hidden="1" x14ac:dyDescent="0.3">
      <c r="A2393" s="316" t="s">
        <v>2024</v>
      </c>
      <c r="B2393" s="324">
        <v>718050</v>
      </c>
      <c r="C2393" s="324">
        <v>1015</v>
      </c>
      <c r="D2393" s="317">
        <v>4495.8</v>
      </c>
      <c r="E2393" s="320" t="str">
        <f t="shared" si="44"/>
        <v>200</v>
      </c>
    </row>
    <row r="2394" spans="1:5" hidden="1" x14ac:dyDescent="0.3">
      <c r="A2394" s="316" t="s">
        <v>2024</v>
      </c>
      <c r="B2394" s="324">
        <v>718050</v>
      </c>
      <c r="C2394" s="324">
        <v>1020</v>
      </c>
      <c r="D2394" s="317">
        <v>1176.4100000000001</v>
      </c>
      <c r="E2394" s="320" t="str">
        <f t="shared" si="44"/>
        <v>200</v>
      </c>
    </row>
    <row r="2395" spans="1:5" hidden="1" x14ac:dyDescent="0.3">
      <c r="A2395" s="316" t="s">
        <v>2024</v>
      </c>
      <c r="B2395" s="324">
        <v>718050</v>
      </c>
      <c r="C2395" s="324">
        <v>1025</v>
      </c>
      <c r="D2395" s="317">
        <v>3449.87</v>
      </c>
      <c r="E2395" s="320" t="str">
        <f t="shared" si="44"/>
        <v>200</v>
      </c>
    </row>
    <row r="2396" spans="1:5" hidden="1" x14ac:dyDescent="0.3">
      <c r="A2396" s="316" t="s">
        <v>2024</v>
      </c>
      <c r="B2396" s="324">
        <v>718050</v>
      </c>
      <c r="C2396" s="324">
        <v>1026</v>
      </c>
      <c r="D2396" s="317">
        <v>83.26</v>
      </c>
      <c r="E2396" s="320" t="str">
        <f t="shared" si="44"/>
        <v>200</v>
      </c>
    </row>
    <row r="2397" spans="1:5" hidden="1" x14ac:dyDescent="0.3">
      <c r="A2397" s="316" t="s">
        <v>2024</v>
      </c>
      <c r="B2397" s="324">
        <v>718050</v>
      </c>
      <c r="C2397" s="324">
        <v>1027</v>
      </c>
      <c r="D2397" s="317">
        <v>236.72</v>
      </c>
      <c r="E2397" s="320" t="str">
        <f t="shared" si="44"/>
        <v>200</v>
      </c>
    </row>
    <row r="2398" spans="1:5" hidden="1" x14ac:dyDescent="0.3">
      <c r="A2398" s="316" t="s">
        <v>2024</v>
      </c>
      <c r="B2398" s="324">
        <v>718070</v>
      </c>
      <c r="C2398" s="324"/>
      <c r="D2398" s="317">
        <v>411.9</v>
      </c>
      <c r="E2398" s="320" t="str">
        <f t="shared" si="44"/>
        <v>200</v>
      </c>
    </row>
    <row r="2399" spans="1:5" hidden="1" x14ac:dyDescent="0.3">
      <c r="A2399" s="316" t="s">
        <v>2025</v>
      </c>
      <c r="B2399" s="324">
        <v>718050</v>
      </c>
      <c r="C2399" s="324"/>
      <c r="D2399" s="317">
        <v>119.22</v>
      </c>
      <c r="E2399" s="320" t="str">
        <f t="shared" si="44"/>
        <v>200</v>
      </c>
    </row>
    <row r="2400" spans="1:5" hidden="1" x14ac:dyDescent="0.3">
      <c r="A2400" s="316" t="s">
        <v>2025</v>
      </c>
      <c r="B2400" s="324">
        <v>718050</v>
      </c>
      <c r="C2400" s="324">
        <v>1012</v>
      </c>
      <c r="D2400" s="317">
        <v>1359.6</v>
      </c>
      <c r="E2400" s="320" t="str">
        <f t="shared" si="44"/>
        <v>200</v>
      </c>
    </row>
    <row r="2401" spans="1:5" hidden="1" x14ac:dyDescent="0.3">
      <c r="A2401" s="316" t="s">
        <v>2025</v>
      </c>
      <c r="B2401" s="324">
        <v>718050</v>
      </c>
      <c r="C2401" s="324">
        <v>1015</v>
      </c>
      <c r="D2401" s="317">
        <v>22258.400000000001</v>
      </c>
      <c r="E2401" s="320" t="str">
        <f t="shared" si="44"/>
        <v>200</v>
      </c>
    </row>
    <row r="2402" spans="1:5" hidden="1" x14ac:dyDescent="0.3">
      <c r="A2402" s="316" t="s">
        <v>2025</v>
      </c>
      <c r="B2402" s="324">
        <v>718050</v>
      </c>
      <c r="C2402" s="324">
        <v>1025</v>
      </c>
      <c r="D2402" s="317">
        <v>1566.37</v>
      </c>
      <c r="E2402" s="320" t="str">
        <f t="shared" si="44"/>
        <v>200</v>
      </c>
    </row>
    <row r="2403" spans="1:5" hidden="1" x14ac:dyDescent="0.3">
      <c r="A2403" s="316" t="s">
        <v>2025</v>
      </c>
      <c r="B2403" s="324">
        <v>718050</v>
      </c>
      <c r="C2403" s="324">
        <v>1027</v>
      </c>
      <c r="D2403" s="317">
        <v>122.76</v>
      </c>
      <c r="E2403" s="320" t="str">
        <f t="shared" si="44"/>
        <v>200</v>
      </c>
    </row>
    <row r="2404" spans="1:5" hidden="1" x14ac:dyDescent="0.3">
      <c r="A2404" s="316" t="s">
        <v>2026</v>
      </c>
      <c r="B2404" s="324">
        <v>718010</v>
      </c>
      <c r="C2404" s="324">
        <v>1004</v>
      </c>
      <c r="D2404" s="317">
        <v>97.59</v>
      </c>
      <c r="E2404" s="320" t="str">
        <f t="shared" si="44"/>
        <v>200</v>
      </c>
    </row>
    <row r="2405" spans="1:5" hidden="1" x14ac:dyDescent="0.3">
      <c r="A2405" s="316" t="s">
        <v>2026</v>
      </c>
      <c r="B2405" s="324">
        <v>718050</v>
      </c>
      <c r="C2405" s="324"/>
      <c r="D2405" s="317">
        <v>5625.34</v>
      </c>
      <c r="E2405" s="320" t="str">
        <f t="shared" si="44"/>
        <v>200</v>
      </c>
    </row>
    <row r="2406" spans="1:5" hidden="1" x14ac:dyDescent="0.3">
      <c r="A2406" s="316" t="s">
        <v>2026</v>
      </c>
      <c r="B2406" s="324">
        <v>718050</v>
      </c>
      <c r="C2406" s="324">
        <v>1004</v>
      </c>
      <c r="D2406" s="317">
        <v>781.62</v>
      </c>
      <c r="E2406" s="320" t="str">
        <f t="shared" si="44"/>
        <v>200</v>
      </c>
    </row>
    <row r="2407" spans="1:5" hidden="1" x14ac:dyDescent="0.3">
      <c r="A2407" s="316" t="s">
        <v>2026</v>
      </c>
      <c r="B2407" s="324">
        <v>718050</v>
      </c>
      <c r="C2407" s="324">
        <v>1012</v>
      </c>
      <c r="D2407" s="317">
        <v>2580.5100000000002</v>
      </c>
      <c r="E2407" s="320" t="str">
        <f t="shared" si="44"/>
        <v>200</v>
      </c>
    </row>
    <row r="2408" spans="1:5" hidden="1" x14ac:dyDescent="0.3">
      <c r="A2408" s="316" t="s">
        <v>2026</v>
      </c>
      <c r="B2408" s="324">
        <v>718050</v>
      </c>
      <c r="C2408" s="324">
        <v>1020</v>
      </c>
      <c r="D2408" s="317">
        <v>572.91999999999996</v>
      </c>
      <c r="E2408" s="320" t="str">
        <f t="shared" si="44"/>
        <v>200</v>
      </c>
    </row>
    <row r="2409" spans="1:5" hidden="1" x14ac:dyDescent="0.3">
      <c r="A2409" s="316" t="s">
        <v>2026</v>
      </c>
      <c r="B2409" s="324">
        <v>718050</v>
      </c>
      <c r="C2409" s="324">
        <v>1025</v>
      </c>
      <c r="D2409" s="317">
        <v>5503.59</v>
      </c>
      <c r="E2409" s="320" t="str">
        <f t="shared" si="44"/>
        <v>200</v>
      </c>
    </row>
    <row r="2410" spans="1:5" hidden="1" x14ac:dyDescent="0.3">
      <c r="A2410" s="316" t="s">
        <v>2026</v>
      </c>
      <c r="B2410" s="324">
        <v>718050</v>
      </c>
      <c r="C2410" s="324">
        <v>1027</v>
      </c>
      <c r="D2410" s="317">
        <v>7527.07</v>
      </c>
      <c r="E2410" s="320" t="str">
        <f t="shared" si="44"/>
        <v>200</v>
      </c>
    </row>
    <row r="2411" spans="1:5" hidden="1" x14ac:dyDescent="0.3">
      <c r="A2411" s="316" t="s">
        <v>2026</v>
      </c>
      <c r="B2411" s="324">
        <v>718070</v>
      </c>
      <c r="C2411" s="324"/>
      <c r="D2411" s="317">
        <v>93126.38</v>
      </c>
      <c r="E2411" s="320" t="str">
        <f t="shared" si="44"/>
        <v>200</v>
      </c>
    </row>
    <row r="2412" spans="1:5" hidden="1" x14ac:dyDescent="0.3">
      <c r="A2412" s="316" t="s">
        <v>2027</v>
      </c>
      <c r="B2412" s="324">
        <v>718010</v>
      </c>
      <c r="C2412" s="324">
        <v>1004</v>
      </c>
      <c r="D2412" s="317">
        <v>2374.41</v>
      </c>
      <c r="E2412" s="320" t="str">
        <f t="shared" si="44"/>
        <v>200</v>
      </c>
    </row>
    <row r="2413" spans="1:5" hidden="1" x14ac:dyDescent="0.3">
      <c r="A2413" s="316" t="s">
        <v>2027</v>
      </c>
      <c r="B2413" s="324">
        <v>718050</v>
      </c>
      <c r="C2413" s="324"/>
      <c r="D2413" s="317">
        <v>1560.17</v>
      </c>
      <c r="E2413" s="320" t="str">
        <f t="shared" si="44"/>
        <v>200</v>
      </c>
    </row>
    <row r="2414" spans="1:5" hidden="1" x14ac:dyDescent="0.3">
      <c r="A2414" s="316" t="s">
        <v>2027</v>
      </c>
      <c r="B2414" s="324">
        <v>718050</v>
      </c>
      <c r="C2414" s="324">
        <v>1012</v>
      </c>
      <c r="D2414" s="317">
        <v>1217.3399999999999</v>
      </c>
      <c r="E2414" s="320" t="str">
        <f t="shared" si="44"/>
        <v>200</v>
      </c>
    </row>
    <row r="2415" spans="1:5" hidden="1" x14ac:dyDescent="0.3">
      <c r="A2415" s="316" t="s">
        <v>2027</v>
      </c>
      <c r="B2415" s="324">
        <v>718050</v>
      </c>
      <c r="C2415" s="324">
        <v>1015</v>
      </c>
      <c r="D2415" s="317">
        <v>3636.6</v>
      </c>
      <c r="E2415" s="320" t="str">
        <f t="shared" si="44"/>
        <v>200</v>
      </c>
    </row>
    <row r="2416" spans="1:5" hidden="1" x14ac:dyDescent="0.3">
      <c r="A2416" s="316" t="s">
        <v>2027</v>
      </c>
      <c r="B2416" s="324">
        <v>718050</v>
      </c>
      <c r="C2416" s="324">
        <v>1020</v>
      </c>
      <c r="D2416" s="317">
        <v>2088.14</v>
      </c>
      <c r="E2416" s="320" t="str">
        <f t="shared" si="44"/>
        <v>200</v>
      </c>
    </row>
    <row r="2417" spans="1:5" hidden="1" x14ac:dyDescent="0.3">
      <c r="A2417" s="316" t="s">
        <v>2027</v>
      </c>
      <c r="B2417" s="324">
        <v>718050</v>
      </c>
      <c r="C2417" s="324">
        <v>1025</v>
      </c>
      <c r="D2417" s="317">
        <v>7194.24</v>
      </c>
      <c r="E2417" s="320" t="str">
        <f t="shared" si="44"/>
        <v>200</v>
      </c>
    </row>
    <row r="2418" spans="1:5" hidden="1" x14ac:dyDescent="0.3">
      <c r="A2418" s="316" t="s">
        <v>2027</v>
      </c>
      <c r="B2418" s="324">
        <v>718050</v>
      </c>
      <c r="C2418" s="324">
        <v>1027</v>
      </c>
      <c r="D2418" s="317">
        <v>122.54</v>
      </c>
      <c r="E2418" s="320" t="str">
        <f t="shared" si="44"/>
        <v>200</v>
      </c>
    </row>
    <row r="2419" spans="1:5" hidden="1" x14ac:dyDescent="0.3">
      <c r="A2419" s="316" t="s">
        <v>2027</v>
      </c>
      <c r="B2419" s="324">
        <v>718070</v>
      </c>
      <c r="C2419" s="324"/>
      <c r="D2419" s="317">
        <v>330.3</v>
      </c>
      <c r="E2419" s="320" t="str">
        <f t="shared" si="44"/>
        <v>200</v>
      </c>
    </row>
    <row r="2420" spans="1:5" hidden="1" x14ac:dyDescent="0.3">
      <c r="A2420" s="316" t="s">
        <v>2028</v>
      </c>
      <c r="B2420" s="324">
        <v>718050</v>
      </c>
      <c r="C2420" s="324"/>
      <c r="D2420" s="317">
        <v>0</v>
      </c>
      <c r="E2420" s="320" t="str">
        <f t="shared" si="44"/>
        <v>200</v>
      </c>
    </row>
    <row r="2421" spans="1:5" hidden="1" x14ac:dyDescent="0.3">
      <c r="A2421" s="316" t="s">
        <v>2028</v>
      </c>
      <c r="B2421" s="324">
        <v>718050</v>
      </c>
      <c r="C2421" s="324">
        <v>1012</v>
      </c>
      <c r="D2421" s="317">
        <v>0</v>
      </c>
      <c r="E2421" s="320" t="str">
        <f t="shared" si="44"/>
        <v>200</v>
      </c>
    </row>
    <row r="2422" spans="1:5" hidden="1" x14ac:dyDescent="0.3">
      <c r="A2422" s="316" t="s">
        <v>2028</v>
      </c>
      <c r="B2422" s="324">
        <v>718050</v>
      </c>
      <c r="C2422" s="324">
        <v>1025</v>
      </c>
      <c r="D2422" s="317">
        <v>0</v>
      </c>
      <c r="E2422" s="320" t="str">
        <f t="shared" si="44"/>
        <v>200</v>
      </c>
    </row>
    <row r="2423" spans="1:5" hidden="1" x14ac:dyDescent="0.3">
      <c r="A2423" s="316" t="s">
        <v>2029</v>
      </c>
      <c r="B2423" s="324">
        <v>718010</v>
      </c>
      <c r="C2423" s="324">
        <v>1004</v>
      </c>
      <c r="D2423" s="317">
        <v>1969.23</v>
      </c>
      <c r="E2423" s="320" t="str">
        <f t="shared" si="44"/>
        <v>200</v>
      </c>
    </row>
    <row r="2424" spans="1:5" hidden="1" x14ac:dyDescent="0.3">
      <c r="A2424" s="316" t="s">
        <v>2029</v>
      </c>
      <c r="B2424" s="324">
        <v>718050</v>
      </c>
      <c r="C2424" s="324"/>
      <c r="D2424" s="317">
        <v>576.21</v>
      </c>
      <c r="E2424" s="320" t="str">
        <f t="shared" si="44"/>
        <v>200</v>
      </c>
    </row>
    <row r="2425" spans="1:5" hidden="1" x14ac:dyDescent="0.3">
      <c r="A2425" s="316" t="s">
        <v>2029</v>
      </c>
      <c r="B2425" s="324">
        <v>718050</v>
      </c>
      <c r="C2425" s="324">
        <v>1004</v>
      </c>
      <c r="D2425" s="317">
        <v>38.56</v>
      </c>
      <c r="E2425" s="320" t="str">
        <f t="shared" si="44"/>
        <v>200</v>
      </c>
    </row>
    <row r="2426" spans="1:5" hidden="1" x14ac:dyDescent="0.3">
      <c r="A2426" s="316" t="s">
        <v>2029</v>
      </c>
      <c r="B2426" s="324">
        <v>718050</v>
      </c>
      <c r="C2426" s="324">
        <v>1011</v>
      </c>
      <c r="D2426" s="317">
        <v>738.46</v>
      </c>
      <c r="E2426" s="320" t="str">
        <f t="shared" si="44"/>
        <v>200</v>
      </c>
    </row>
    <row r="2427" spans="1:5" hidden="1" x14ac:dyDescent="0.3">
      <c r="A2427" s="316" t="s">
        <v>2029</v>
      </c>
      <c r="B2427" s="324">
        <v>718050</v>
      </c>
      <c r="C2427" s="324">
        <v>1012</v>
      </c>
      <c r="D2427" s="317">
        <v>1663.72</v>
      </c>
      <c r="E2427" s="320" t="str">
        <f t="shared" si="44"/>
        <v>200</v>
      </c>
    </row>
    <row r="2428" spans="1:5" hidden="1" x14ac:dyDescent="0.3">
      <c r="A2428" s="316" t="s">
        <v>2029</v>
      </c>
      <c r="B2428" s="324">
        <v>718050</v>
      </c>
      <c r="C2428" s="324">
        <v>1015</v>
      </c>
      <c r="D2428" s="317">
        <v>10037</v>
      </c>
      <c r="E2428" s="320" t="str">
        <f t="shared" si="44"/>
        <v>200</v>
      </c>
    </row>
    <row r="2429" spans="1:5" hidden="1" x14ac:dyDescent="0.3">
      <c r="A2429" s="316" t="s">
        <v>2029</v>
      </c>
      <c r="B2429" s="324">
        <v>718050</v>
      </c>
      <c r="C2429" s="324">
        <v>1020</v>
      </c>
      <c r="D2429" s="317">
        <v>2014.49</v>
      </c>
      <c r="E2429" s="320" t="str">
        <f t="shared" si="44"/>
        <v>200</v>
      </c>
    </row>
    <row r="2430" spans="1:5" hidden="1" x14ac:dyDescent="0.3">
      <c r="A2430" s="316" t="s">
        <v>2029</v>
      </c>
      <c r="B2430" s="324">
        <v>718050</v>
      </c>
      <c r="C2430" s="324">
        <v>1025</v>
      </c>
      <c r="D2430" s="317">
        <v>2522.83</v>
      </c>
      <c r="E2430" s="320" t="str">
        <f t="shared" si="44"/>
        <v>200</v>
      </c>
    </row>
    <row r="2431" spans="1:5" hidden="1" x14ac:dyDescent="0.3">
      <c r="A2431" s="316" t="s">
        <v>2029</v>
      </c>
      <c r="B2431" s="324">
        <v>718050</v>
      </c>
      <c r="C2431" s="324">
        <v>1026</v>
      </c>
      <c r="D2431" s="317">
        <v>2683.05</v>
      </c>
      <c r="E2431" s="320" t="str">
        <f t="shared" si="44"/>
        <v>200</v>
      </c>
    </row>
    <row r="2432" spans="1:5" hidden="1" x14ac:dyDescent="0.3">
      <c r="A2432" s="316" t="s">
        <v>2029</v>
      </c>
      <c r="B2432" s="324">
        <v>718050</v>
      </c>
      <c r="C2432" s="324">
        <v>1027</v>
      </c>
      <c r="D2432" s="317">
        <v>877.06</v>
      </c>
      <c r="E2432" s="320" t="str">
        <f t="shared" si="44"/>
        <v>200</v>
      </c>
    </row>
    <row r="2433" spans="1:5" hidden="1" x14ac:dyDescent="0.3">
      <c r="A2433" s="316" t="s">
        <v>2029</v>
      </c>
      <c r="B2433" s="324">
        <v>718070</v>
      </c>
      <c r="C2433" s="324"/>
      <c r="D2433" s="317">
        <v>5177.8100000000004</v>
      </c>
      <c r="E2433" s="320" t="str">
        <f t="shared" si="44"/>
        <v>200</v>
      </c>
    </row>
    <row r="2434" spans="1:5" hidden="1" x14ac:dyDescent="0.3">
      <c r="A2434" s="316" t="s">
        <v>2030</v>
      </c>
      <c r="B2434" s="324">
        <v>718050</v>
      </c>
      <c r="C2434" s="324"/>
      <c r="D2434" s="317">
        <v>271.25</v>
      </c>
      <c r="E2434" s="320" t="str">
        <f t="shared" ref="E2434:E2497" si="45">RIGHT(A2434,3)</f>
        <v>200</v>
      </c>
    </row>
    <row r="2435" spans="1:5" hidden="1" x14ac:dyDescent="0.3">
      <c r="A2435" s="316" t="s">
        <v>2030</v>
      </c>
      <c r="B2435" s="324">
        <v>718050</v>
      </c>
      <c r="C2435" s="324">
        <v>1020</v>
      </c>
      <c r="D2435" s="317">
        <v>-380</v>
      </c>
      <c r="E2435" s="320" t="str">
        <f t="shared" si="45"/>
        <v>200</v>
      </c>
    </row>
    <row r="2436" spans="1:5" hidden="1" x14ac:dyDescent="0.3">
      <c r="A2436" s="316" t="s">
        <v>2030</v>
      </c>
      <c r="B2436" s="324">
        <v>718050</v>
      </c>
      <c r="C2436" s="324">
        <v>1025</v>
      </c>
      <c r="D2436" s="317">
        <v>48</v>
      </c>
      <c r="E2436" s="320" t="str">
        <f t="shared" si="45"/>
        <v>200</v>
      </c>
    </row>
    <row r="2437" spans="1:5" hidden="1" x14ac:dyDescent="0.3">
      <c r="A2437" s="316" t="s">
        <v>2030</v>
      </c>
      <c r="B2437" s="324">
        <v>718070</v>
      </c>
      <c r="C2437" s="324"/>
      <c r="D2437" s="317">
        <v>275.25</v>
      </c>
      <c r="E2437" s="320" t="str">
        <f t="shared" si="45"/>
        <v>200</v>
      </c>
    </row>
    <row r="2438" spans="1:5" hidden="1" x14ac:dyDescent="0.3">
      <c r="A2438" s="316" t="s">
        <v>2031</v>
      </c>
      <c r="B2438" s="324">
        <v>718010</v>
      </c>
      <c r="C2438" s="324">
        <v>1004</v>
      </c>
      <c r="D2438" s="317">
        <v>464.07</v>
      </c>
      <c r="E2438" s="320" t="str">
        <f t="shared" si="45"/>
        <v>200</v>
      </c>
    </row>
    <row r="2439" spans="1:5" hidden="1" x14ac:dyDescent="0.3">
      <c r="A2439" s="316" t="s">
        <v>2031</v>
      </c>
      <c r="B2439" s="324">
        <v>718050</v>
      </c>
      <c r="C2439" s="324"/>
      <c r="D2439" s="317">
        <v>1300.95</v>
      </c>
      <c r="E2439" s="320" t="str">
        <f t="shared" si="45"/>
        <v>200</v>
      </c>
    </row>
    <row r="2440" spans="1:5" hidden="1" x14ac:dyDescent="0.3">
      <c r="A2440" s="316" t="s">
        <v>2031</v>
      </c>
      <c r="B2440" s="324">
        <v>718050</v>
      </c>
      <c r="C2440" s="324">
        <v>1012</v>
      </c>
      <c r="D2440" s="317">
        <v>1261.82</v>
      </c>
      <c r="E2440" s="320" t="str">
        <f t="shared" si="45"/>
        <v>200</v>
      </c>
    </row>
    <row r="2441" spans="1:5" hidden="1" x14ac:dyDescent="0.3">
      <c r="A2441" s="316" t="s">
        <v>2031</v>
      </c>
      <c r="B2441" s="324">
        <v>718050</v>
      </c>
      <c r="C2441" s="324">
        <v>1015</v>
      </c>
      <c r="D2441" s="317">
        <v>4709.8</v>
      </c>
      <c r="E2441" s="320" t="str">
        <f t="shared" si="45"/>
        <v>200</v>
      </c>
    </row>
    <row r="2442" spans="1:5" hidden="1" x14ac:dyDescent="0.3">
      <c r="A2442" s="316" t="s">
        <v>2031</v>
      </c>
      <c r="B2442" s="324">
        <v>718050</v>
      </c>
      <c r="C2442" s="324">
        <v>1020</v>
      </c>
      <c r="D2442" s="317">
        <v>329.2</v>
      </c>
      <c r="E2442" s="320" t="str">
        <f t="shared" si="45"/>
        <v>200</v>
      </c>
    </row>
    <row r="2443" spans="1:5" hidden="1" x14ac:dyDescent="0.3">
      <c r="A2443" s="316" t="s">
        <v>2031</v>
      </c>
      <c r="B2443" s="324">
        <v>718050</v>
      </c>
      <c r="C2443" s="324">
        <v>1025</v>
      </c>
      <c r="D2443" s="317">
        <v>2766.74</v>
      </c>
      <c r="E2443" s="320" t="str">
        <f t="shared" si="45"/>
        <v>200</v>
      </c>
    </row>
    <row r="2444" spans="1:5" hidden="1" x14ac:dyDescent="0.3">
      <c r="A2444" s="316" t="s">
        <v>2031</v>
      </c>
      <c r="B2444" s="324">
        <v>718050</v>
      </c>
      <c r="C2444" s="324">
        <v>1027</v>
      </c>
      <c r="D2444" s="317">
        <v>1432.08</v>
      </c>
      <c r="E2444" s="320" t="str">
        <f t="shared" si="45"/>
        <v>200</v>
      </c>
    </row>
    <row r="2445" spans="1:5" hidden="1" x14ac:dyDescent="0.3">
      <c r="A2445" s="316" t="s">
        <v>2031</v>
      </c>
      <c r="B2445" s="324">
        <v>718070</v>
      </c>
      <c r="C2445" s="324"/>
      <c r="D2445" s="317">
        <v>13628.75</v>
      </c>
      <c r="E2445" s="320" t="str">
        <f t="shared" si="45"/>
        <v>200</v>
      </c>
    </row>
    <row r="2446" spans="1:5" hidden="1" x14ac:dyDescent="0.3">
      <c r="A2446" s="316" t="s">
        <v>2032</v>
      </c>
      <c r="B2446" s="324">
        <v>718010</v>
      </c>
      <c r="C2446" s="324">
        <v>1004</v>
      </c>
      <c r="D2446" s="317">
        <v>824.03</v>
      </c>
      <c r="E2446" s="320" t="str">
        <f t="shared" si="45"/>
        <v>200</v>
      </c>
    </row>
    <row r="2447" spans="1:5" hidden="1" x14ac:dyDescent="0.3">
      <c r="A2447" s="316" t="s">
        <v>2032</v>
      </c>
      <c r="B2447" s="324">
        <v>718050</v>
      </c>
      <c r="C2447" s="324"/>
      <c r="D2447" s="317">
        <v>7204.03</v>
      </c>
      <c r="E2447" s="320" t="str">
        <f t="shared" si="45"/>
        <v>200</v>
      </c>
    </row>
    <row r="2448" spans="1:5" hidden="1" x14ac:dyDescent="0.3">
      <c r="A2448" s="316" t="s">
        <v>2032</v>
      </c>
      <c r="B2448" s="324">
        <v>718050</v>
      </c>
      <c r="C2448" s="324">
        <v>1012</v>
      </c>
      <c r="D2448" s="317">
        <v>5544.96</v>
      </c>
      <c r="E2448" s="320" t="str">
        <f t="shared" si="45"/>
        <v>200</v>
      </c>
    </row>
    <row r="2449" spans="1:5" hidden="1" x14ac:dyDescent="0.3">
      <c r="A2449" s="316" t="s">
        <v>2032</v>
      </c>
      <c r="B2449" s="324">
        <v>718050</v>
      </c>
      <c r="C2449" s="324">
        <v>1015</v>
      </c>
      <c r="D2449" s="317">
        <v>13469</v>
      </c>
      <c r="E2449" s="320" t="str">
        <f t="shared" si="45"/>
        <v>200</v>
      </c>
    </row>
    <row r="2450" spans="1:5" hidden="1" x14ac:dyDescent="0.3">
      <c r="A2450" s="316" t="s">
        <v>2032</v>
      </c>
      <c r="B2450" s="324">
        <v>718050</v>
      </c>
      <c r="C2450" s="324">
        <v>1020</v>
      </c>
      <c r="D2450" s="317">
        <v>935.6</v>
      </c>
      <c r="E2450" s="320" t="str">
        <f t="shared" si="45"/>
        <v>200</v>
      </c>
    </row>
    <row r="2451" spans="1:5" hidden="1" x14ac:dyDescent="0.3">
      <c r="A2451" s="316" t="s">
        <v>2032</v>
      </c>
      <c r="B2451" s="324">
        <v>718050</v>
      </c>
      <c r="C2451" s="324">
        <v>1025</v>
      </c>
      <c r="D2451" s="317">
        <v>11367.41</v>
      </c>
      <c r="E2451" s="320" t="str">
        <f t="shared" si="45"/>
        <v>200</v>
      </c>
    </row>
    <row r="2452" spans="1:5" hidden="1" x14ac:dyDescent="0.3">
      <c r="A2452" s="316" t="s">
        <v>2032</v>
      </c>
      <c r="B2452" s="324">
        <v>718050</v>
      </c>
      <c r="C2452" s="324">
        <v>1027</v>
      </c>
      <c r="D2452" s="317">
        <v>437.24</v>
      </c>
      <c r="E2452" s="320" t="str">
        <f t="shared" si="45"/>
        <v>200</v>
      </c>
    </row>
    <row r="2453" spans="1:5" hidden="1" x14ac:dyDescent="0.3">
      <c r="A2453" s="316" t="s">
        <v>2032</v>
      </c>
      <c r="B2453" s="324">
        <v>718070</v>
      </c>
      <c r="C2453" s="324"/>
      <c r="D2453" s="317">
        <v>51007.8</v>
      </c>
      <c r="E2453" s="320" t="str">
        <f t="shared" si="45"/>
        <v>200</v>
      </c>
    </row>
    <row r="2454" spans="1:5" hidden="1" x14ac:dyDescent="0.3">
      <c r="A2454" s="316" t="s">
        <v>2426</v>
      </c>
      <c r="B2454" s="324">
        <v>718050</v>
      </c>
      <c r="C2454" s="324">
        <v>1015</v>
      </c>
      <c r="D2454" s="317">
        <v>4655.3999999999996</v>
      </c>
      <c r="E2454" s="320" t="str">
        <f t="shared" si="45"/>
        <v>200</v>
      </c>
    </row>
    <row r="2455" spans="1:5" hidden="1" x14ac:dyDescent="0.3">
      <c r="A2455" s="316" t="s">
        <v>2426</v>
      </c>
      <c r="B2455" s="324">
        <v>718050</v>
      </c>
      <c r="C2455" s="324">
        <v>1025</v>
      </c>
      <c r="D2455" s="317">
        <v>324.5</v>
      </c>
      <c r="E2455" s="320" t="str">
        <f t="shared" si="45"/>
        <v>200</v>
      </c>
    </row>
    <row r="2456" spans="1:5" hidden="1" x14ac:dyDescent="0.3">
      <c r="A2456" s="316" t="s">
        <v>2426</v>
      </c>
      <c r="B2456" s="324">
        <v>718070</v>
      </c>
      <c r="C2456" s="324"/>
      <c r="D2456" s="317">
        <v>1231.5</v>
      </c>
      <c r="E2456" s="320" t="str">
        <f t="shared" si="45"/>
        <v>200</v>
      </c>
    </row>
    <row r="2457" spans="1:5" hidden="1" x14ac:dyDescent="0.3">
      <c r="A2457" s="316" t="s">
        <v>2033</v>
      </c>
      <c r="B2457" s="324">
        <v>718010</v>
      </c>
      <c r="C2457" s="324">
        <v>1004</v>
      </c>
      <c r="D2457" s="317">
        <v>8324.92</v>
      </c>
      <c r="E2457" s="320" t="str">
        <f t="shared" si="45"/>
        <v>200</v>
      </c>
    </row>
    <row r="2458" spans="1:5" hidden="1" x14ac:dyDescent="0.3">
      <c r="A2458" s="316" t="s">
        <v>2033</v>
      </c>
      <c r="B2458" s="324">
        <v>718050</v>
      </c>
      <c r="C2458" s="324"/>
      <c r="D2458" s="317">
        <v>23290.959999999999</v>
      </c>
      <c r="E2458" s="320" t="str">
        <f t="shared" si="45"/>
        <v>200</v>
      </c>
    </row>
    <row r="2459" spans="1:5" hidden="1" x14ac:dyDescent="0.3">
      <c r="A2459" s="316" t="s">
        <v>2033</v>
      </c>
      <c r="B2459" s="324">
        <v>718050</v>
      </c>
      <c r="C2459" s="324">
        <v>1011</v>
      </c>
      <c r="D2459" s="317">
        <v>27942.560000000001</v>
      </c>
      <c r="E2459" s="320" t="str">
        <f t="shared" si="45"/>
        <v>200</v>
      </c>
    </row>
    <row r="2460" spans="1:5" hidden="1" x14ac:dyDescent="0.3">
      <c r="A2460" s="316" t="s">
        <v>2033</v>
      </c>
      <c r="B2460" s="324">
        <v>718050</v>
      </c>
      <c r="C2460" s="324">
        <v>1012</v>
      </c>
      <c r="D2460" s="317">
        <v>7770.13</v>
      </c>
      <c r="E2460" s="320" t="str">
        <f t="shared" si="45"/>
        <v>200</v>
      </c>
    </row>
    <row r="2461" spans="1:5" hidden="1" x14ac:dyDescent="0.3">
      <c r="A2461" s="316" t="s">
        <v>2033</v>
      </c>
      <c r="B2461" s="324">
        <v>718050</v>
      </c>
      <c r="C2461" s="324">
        <v>1015</v>
      </c>
      <c r="D2461" s="317">
        <v>62604.6</v>
      </c>
      <c r="E2461" s="320" t="str">
        <f t="shared" si="45"/>
        <v>200</v>
      </c>
    </row>
    <row r="2462" spans="1:5" hidden="1" x14ac:dyDescent="0.3">
      <c r="A2462" s="316" t="s">
        <v>2033</v>
      </c>
      <c r="B2462" s="324">
        <v>718050</v>
      </c>
      <c r="C2462" s="324">
        <v>1020</v>
      </c>
      <c r="D2462" s="317">
        <v>5754.7</v>
      </c>
      <c r="E2462" s="320" t="str">
        <f t="shared" si="45"/>
        <v>200</v>
      </c>
    </row>
    <row r="2463" spans="1:5" hidden="1" x14ac:dyDescent="0.3">
      <c r="A2463" s="316" t="s">
        <v>2033</v>
      </c>
      <c r="B2463" s="324">
        <v>718050</v>
      </c>
      <c r="C2463" s="324">
        <v>1025</v>
      </c>
      <c r="D2463" s="317">
        <v>56661.82</v>
      </c>
      <c r="E2463" s="320" t="str">
        <f t="shared" si="45"/>
        <v>200</v>
      </c>
    </row>
    <row r="2464" spans="1:5" hidden="1" x14ac:dyDescent="0.3">
      <c r="A2464" s="316" t="s">
        <v>2033</v>
      </c>
      <c r="B2464" s="324">
        <v>718050</v>
      </c>
      <c r="C2464" s="324">
        <v>1026</v>
      </c>
      <c r="D2464" s="317">
        <v>-32.92</v>
      </c>
      <c r="E2464" s="320" t="str">
        <f t="shared" si="45"/>
        <v>200</v>
      </c>
    </row>
    <row r="2465" spans="1:5" hidden="1" x14ac:dyDescent="0.3">
      <c r="A2465" s="316" t="s">
        <v>2033</v>
      </c>
      <c r="B2465" s="324">
        <v>718050</v>
      </c>
      <c r="C2465" s="324">
        <v>1027</v>
      </c>
      <c r="D2465" s="317">
        <v>1385.82</v>
      </c>
      <c r="E2465" s="320" t="str">
        <f t="shared" si="45"/>
        <v>200</v>
      </c>
    </row>
    <row r="2466" spans="1:5" hidden="1" x14ac:dyDescent="0.3">
      <c r="A2466" s="316" t="s">
        <v>2033</v>
      </c>
      <c r="B2466" s="324">
        <v>718070</v>
      </c>
      <c r="C2466" s="324"/>
      <c r="D2466" s="317">
        <v>4191.95</v>
      </c>
      <c r="E2466" s="320" t="str">
        <f t="shared" si="45"/>
        <v>200</v>
      </c>
    </row>
    <row r="2467" spans="1:5" hidden="1" x14ac:dyDescent="0.3">
      <c r="A2467" s="316" t="s">
        <v>2427</v>
      </c>
      <c r="B2467" s="324">
        <v>718050</v>
      </c>
      <c r="C2467" s="324">
        <v>1012</v>
      </c>
      <c r="D2467" s="317">
        <v>30.57</v>
      </c>
      <c r="E2467" s="320" t="str">
        <f t="shared" si="45"/>
        <v>200</v>
      </c>
    </row>
    <row r="2468" spans="1:5" hidden="1" x14ac:dyDescent="0.3">
      <c r="A2468" s="316" t="s">
        <v>2427</v>
      </c>
      <c r="B2468" s="324">
        <v>718050</v>
      </c>
      <c r="C2468" s="324">
        <v>1025</v>
      </c>
      <c r="D2468" s="317">
        <v>7.2</v>
      </c>
      <c r="E2468" s="320" t="str">
        <f t="shared" si="45"/>
        <v>200</v>
      </c>
    </row>
    <row r="2469" spans="1:5" hidden="1" x14ac:dyDescent="0.3">
      <c r="A2469" s="316" t="s">
        <v>2034</v>
      </c>
      <c r="B2469" s="324">
        <v>718010</v>
      </c>
      <c r="C2469" s="324">
        <v>1004</v>
      </c>
      <c r="D2469" s="317">
        <v>501.5</v>
      </c>
      <c r="E2469" s="320" t="str">
        <f t="shared" si="45"/>
        <v>200</v>
      </c>
    </row>
    <row r="2470" spans="1:5" hidden="1" x14ac:dyDescent="0.3">
      <c r="A2470" s="316" t="s">
        <v>2034</v>
      </c>
      <c r="B2470" s="324">
        <v>718050</v>
      </c>
      <c r="C2470" s="324"/>
      <c r="D2470" s="317">
        <v>2879.87</v>
      </c>
      <c r="E2470" s="320" t="str">
        <f t="shared" si="45"/>
        <v>200</v>
      </c>
    </row>
    <row r="2471" spans="1:5" hidden="1" x14ac:dyDescent="0.3">
      <c r="A2471" s="316" t="s">
        <v>2034</v>
      </c>
      <c r="B2471" s="324">
        <v>718050</v>
      </c>
      <c r="C2471" s="324">
        <v>1012</v>
      </c>
      <c r="D2471" s="317">
        <v>934.68</v>
      </c>
      <c r="E2471" s="320" t="str">
        <f t="shared" si="45"/>
        <v>200</v>
      </c>
    </row>
    <row r="2472" spans="1:5" hidden="1" x14ac:dyDescent="0.3">
      <c r="A2472" s="316" t="s">
        <v>2034</v>
      </c>
      <c r="B2472" s="324">
        <v>718050</v>
      </c>
      <c r="C2472" s="324">
        <v>1015</v>
      </c>
      <c r="D2472" s="317">
        <v>7022.8</v>
      </c>
      <c r="E2472" s="320" t="str">
        <f t="shared" si="45"/>
        <v>200</v>
      </c>
    </row>
    <row r="2473" spans="1:5" hidden="1" x14ac:dyDescent="0.3">
      <c r="A2473" s="316" t="s">
        <v>2034</v>
      </c>
      <c r="B2473" s="324">
        <v>718050</v>
      </c>
      <c r="C2473" s="324">
        <v>1020</v>
      </c>
      <c r="D2473" s="317">
        <v>978.63</v>
      </c>
      <c r="E2473" s="320" t="str">
        <f t="shared" si="45"/>
        <v>200</v>
      </c>
    </row>
    <row r="2474" spans="1:5" hidden="1" x14ac:dyDescent="0.3">
      <c r="A2474" s="316" t="s">
        <v>2034</v>
      </c>
      <c r="B2474" s="324">
        <v>718050</v>
      </c>
      <c r="C2474" s="324">
        <v>1025</v>
      </c>
      <c r="D2474" s="317">
        <v>112</v>
      </c>
      <c r="E2474" s="320" t="str">
        <f t="shared" si="45"/>
        <v>200</v>
      </c>
    </row>
    <row r="2475" spans="1:5" hidden="1" x14ac:dyDescent="0.3">
      <c r="A2475" s="316" t="s">
        <v>2034</v>
      </c>
      <c r="B2475" s="324">
        <v>718050</v>
      </c>
      <c r="C2475" s="324">
        <v>1026</v>
      </c>
      <c r="D2475" s="317">
        <v>440.95</v>
      </c>
      <c r="E2475" s="320" t="str">
        <f t="shared" si="45"/>
        <v>200</v>
      </c>
    </row>
    <row r="2476" spans="1:5" hidden="1" x14ac:dyDescent="0.3">
      <c r="A2476" s="316" t="s">
        <v>2034</v>
      </c>
      <c r="B2476" s="324">
        <v>718050</v>
      </c>
      <c r="C2476" s="324">
        <v>1027</v>
      </c>
      <c r="D2476" s="317">
        <v>439.31</v>
      </c>
      <c r="E2476" s="320" t="str">
        <f t="shared" si="45"/>
        <v>200</v>
      </c>
    </row>
    <row r="2477" spans="1:5" hidden="1" x14ac:dyDescent="0.3">
      <c r="A2477" s="316" t="s">
        <v>2035</v>
      </c>
      <c r="B2477" s="324">
        <v>718050</v>
      </c>
      <c r="C2477" s="324"/>
      <c r="D2477" s="317">
        <v>383.12</v>
      </c>
      <c r="E2477" s="320" t="str">
        <f t="shared" si="45"/>
        <v>200</v>
      </c>
    </row>
    <row r="2478" spans="1:5" hidden="1" x14ac:dyDescent="0.3">
      <c r="A2478" s="316" t="s">
        <v>2035</v>
      </c>
      <c r="B2478" s="324">
        <v>718050</v>
      </c>
      <c r="C2478" s="324">
        <v>1012</v>
      </c>
      <c r="D2478" s="317">
        <v>261.75</v>
      </c>
      <c r="E2478" s="320" t="str">
        <f t="shared" si="45"/>
        <v>200</v>
      </c>
    </row>
    <row r="2479" spans="1:5" hidden="1" x14ac:dyDescent="0.3">
      <c r="A2479" s="316" t="s">
        <v>2035</v>
      </c>
      <c r="B2479" s="324">
        <v>718050</v>
      </c>
      <c r="C2479" s="324">
        <v>1015</v>
      </c>
      <c r="D2479" s="317">
        <v>1308.8</v>
      </c>
      <c r="E2479" s="320" t="str">
        <f t="shared" si="45"/>
        <v>200</v>
      </c>
    </row>
    <row r="2480" spans="1:5" hidden="1" x14ac:dyDescent="0.3">
      <c r="A2480" s="316" t="s">
        <v>2035</v>
      </c>
      <c r="B2480" s="324">
        <v>718050</v>
      </c>
      <c r="C2480" s="324">
        <v>1025</v>
      </c>
      <c r="D2480" s="317">
        <v>13.21</v>
      </c>
      <c r="E2480" s="320" t="str">
        <f t="shared" si="45"/>
        <v>200</v>
      </c>
    </row>
    <row r="2481" spans="1:5" hidden="1" x14ac:dyDescent="0.3">
      <c r="A2481" s="316" t="s">
        <v>2035</v>
      </c>
      <c r="B2481" s="324">
        <v>718050</v>
      </c>
      <c r="C2481" s="324">
        <v>1027</v>
      </c>
      <c r="D2481" s="317">
        <v>455.84</v>
      </c>
      <c r="E2481" s="320" t="str">
        <f t="shared" si="45"/>
        <v>200</v>
      </c>
    </row>
    <row r="2482" spans="1:5" hidden="1" x14ac:dyDescent="0.3">
      <c r="A2482" s="316" t="s">
        <v>2036</v>
      </c>
      <c r="B2482" s="324">
        <v>718010</v>
      </c>
      <c r="C2482" s="324">
        <v>1004</v>
      </c>
      <c r="D2482" s="317">
        <v>1378.74</v>
      </c>
      <c r="E2482" s="320" t="str">
        <f t="shared" si="45"/>
        <v>200</v>
      </c>
    </row>
    <row r="2483" spans="1:5" hidden="1" x14ac:dyDescent="0.3">
      <c r="A2483" s="316" t="s">
        <v>2036</v>
      </c>
      <c r="B2483" s="324">
        <v>718040</v>
      </c>
      <c r="C2483" s="324"/>
      <c r="D2483" s="317">
        <v>75.430000000000007</v>
      </c>
      <c r="E2483" s="320" t="str">
        <f t="shared" si="45"/>
        <v>200</v>
      </c>
    </row>
    <row r="2484" spans="1:5" hidden="1" x14ac:dyDescent="0.3">
      <c r="A2484" s="316" t="s">
        <v>2036</v>
      </c>
      <c r="B2484" s="324">
        <v>718050</v>
      </c>
      <c r="C2484" s="324"/>
      <c r="D2484" s="317">
        <v>1925.06</v>
      </c>
      <c r="E2484" s="320" t="str">
        <f t="shared" si="45"/>
        <v>200</v>
      </c>
    </row>
    <row r="2485" spans="1:5" hidden="1" x14ac:dyDescent="0.3">
      <c r="A2485" s="316" t="s">
        <v>2036</v>
      </c>
      <c r="B2485" s="324">
        <v>718050</v>
      </c>
      <c r="C2485" s="324">
        <v>1011</v>
      </c>
      <c r="D2485" s="317">
        <v>14400</v>
      </c>
      <c r="E2485" s="320" t="str">
        <f t="shared" si="45"/>
        <v>200</v>
      </c>
    </row>
    <row r="2486" spans="1:5" hidden="1" x14ac:dyDescent="0.3">
      <c r="A2486" s="316" t="s">
        <v>2036</v>
      </c>
      <c r="B2486" s="324">
        <v>718050</v>
      </c>
      <c r="C2486" s="324">
        <v>1012</v>
      </c>
      <c r="D2486" s="317">
        <v>3242.37</v>
      </c>
      <c r="E2486" s="320" t="str">
        <f t="shared" si="45"/>
        <v>200</v>
      </c>
    </row>
    <row r="2487" spans="1:5" hidden="1" x14ac:dyDescent="0.3">
      <c r="A2487" s="316" t="s">
        <v>2036</v>
      </c>
      <c r="B2487" s="324">
        <v>718050</v>
      </c>
      <c r="C2487" s="324">
        <v>1015</v>
      </c>
      <c r="D2487" s="317">
        <v>12705.8</v>
      </c>
      <c r="E2487" s="320" t="str">
        <f t="shared" si="45"/>
        <v>200</v>
      </c>
    </row>
    <row r="2488" spans="1:5" hidden="1" x14ac:dyDescent="0.3">
      <c r="A2488" s="316" t="s">
        <v>2036</v>
      </c>
      <c r="B2488" s="324">
        <v>718050</v>
      </c>
      <c r="C2488" s="324">
        <v>1020</v>
      </c>
      <c r="D2488" s="317">
        <v>683.24</v>
      </c>
      <c r="E2488" s="320" t="str">
        <f t="shared" si="45"/>
        <v>200</v>
      </c>
    </row>
    <row r="2489" spans="1:5" hidden="1" x14ac:dyDescent="0.3">
      <c r="A2489" s="316" t="s">
        <v>2036</v>
      </c>
      <c r="B2489" s="324">
        <v>718050</v>
      </c>
      <c r="C2489" s="324">
        <v>1025</v>
      </c>
      <c r="D2489" s="317">
        <v>4496.34</v>
      </c>
      <c r="E2489" s="320" t="str">
        <f t="shared" si="45"/>
        <v>200</v>
      </c>
    </row>
    <row r="2490" spans="1:5" hidden="1" x14ac:dyDescent="0.3">
      <c r="A2490" s="316" t="s">
        <v>2036</v>
      </c>
      <c r="B2490" s="324">
        <v>718050</v>
      </c>
      <c r="C2490" s="324">
        <v>1027</v>
      </c>
      <c r="D2490" s="317">
        <v>773.01</v>
      </c>
      <c r="E2490" s="320" t="str">
        <f t="shared" si="45"/>
        <v>200</v>
      </c>
    </row>
    <row r="2491" spans="1:5" hidden="1" x14ac:dyDescent="0.3">
      <c r="A2491" s="316" t="s">
        <v>2036</v>
      </c>
      <c r="B2491" s="324">
        <v>718070</v>
      </c>
      <c r="C2491" s="324"/>
      <c r="D2491" s="317">
        <v>5625.3</v>
      </c>
      <c r="E2491" s="320" t="str">
        <f t="shared" si="45"/>
        <v>200</v>
      </c>
    </row>
    <row r="2492" spans="1:5" hidden="1" x14ac:dyDescent="0.3">
      <c r="A2492" s="316" t="s">
        <v>2036</v>
      </c>
      <c r="B2492" s="324">
        <v>718077</v>
      </c>
      <c r="C2492" s="324">
        <v>1000</v>
      </c>
      <c r="D2492" s="317">
        <v>10640.25</v>
      </c>
      <c r="E2492" s="320" t="str">
        <f t="shared" si="45"/>
        <v>200</v>
      </c>
    </row>
    <row r="2493" spans="1:5" hidden="1" x14ac:dyDescent="0.3">
      <c r="A2493" s="316" t="s">
        <v>2037</v>
      </c>
      <c r="B2493" s="324">
        <v>718010</v>
      </c>
      <c r="C2493" s="324">
        <v>1004</v>
      </c>
      <c r="D2493" s="317">
        <v>437.11</v>
      </c>
      <c r="E2493" s="320" t="str">
        <f t="shared" si="45"/>
        <v>200</v>
      </c>
    </row>
    <row r="2494" spans="1:5" hidden="1" x14ac:dyDescent="0.3">
      <c r="A2494" s="316" t="s">
        <v>2037</v>
      </c>
      <c r="B2494" s="324">
        <v>718050</v>
      </c>
      <c r="C2494" s="324"/>
      <c r="D2494" s="317">
        <v>3332.03</v>
      </c>
      <c r="E2494" s="320" t="str">
        <f t="shared" si="45"/>
        <v>200</v>
      </c>
    </row>
    <row r="2495" spans="1:5" hidden="1" x14ac:dyDescent="0.3">
      <c r="A2495" s="316" t="s">
        <v>2037</v>
      </c>
      <c r="B2495" s="324">
        <v>718050</v>
      </c>
      <c r="C2495" s="324">
        <v>1004</v>
      </c>
      <c r="D2495" s="317">
        <v>100.29</v>
      </c>
      <c r="E2495" s="320" t="str">
        <f t="shared" si="45"/>
        <v>200</v>
      </c>
    </row>
    <row r="2496" spans="1:5" hidden="1" x14ac:dyDescent="0.3">
      <c r="A2496" s="316" t="s">
        <v>2037</v>
      </c>
      <c r="B2496" s="324">
        <v>718050</v>
      </c>
      <c r="C2496" s="324">
        <v>1012</v>
      </c>
      <c r="D2496" s="317">
        <v>1199.55</v>
      </c>
      <c r="E2496" s="320" t="str">
        <f t="shared" si="45"/>
        <v>200</v>
      </c>
    </row>
    <row r="2497" spans="1:5" hidden="1" x14ac:dyDescent="0.3">
      <c r="A2497" s="316" t="s">
        <v>2037</v>
      </c>
      <c r="B2497" s="324">
        <v>718050</v>
      </c>
      <c r="C2497" s="324">
        <v>1015</v>
      </c>
      <c r="D2497" s="317">
        <v>8001.6</v>
      </c>
      <c r="E2497" s="320" t="str">
        <f t="shared" si="45"/>
        <v>200</v>
      </c>
    </row>
    <row r="2498" spans="1:5" hidden="1" x14ac:dyDescent="0.3">
      <c r="A2498" s="316" t="s">
        <v>2037</v>
      </c>
      <c r="B2498" s="324">
        <v>718050</v>
      </c>
      <c r="C2498" s="324">
        <v>1020</v>
      </c>
      <c r="D2498" s="317">
        <v>493.31</v>
      </c>
      <c r="E2498" s="320" t="str">
        <f t="shared" ref="E2498:E2561" si="46">RIGHT(A2498,3)</f>
        <v>200</v>
      </c>
    </row>
    <row r="2499" spans="1:5" hidden="1" x14ac:dyDescent="0.3">
      <c r="A2499" s="316" t="s">
        <v>2037</v>
      </c>
      <c r="B2499" s="324">
        <v>718050</v>
      </c>
      <c r="C2499" s="324">
        <v>1025</v>
      </c>
      <c r="D2499" s="317">
        <v>677.84</v>
      </c>
      <c r="E2499" s="320" t="str">
        <f t="shared" si="46"/>
        <v>200</v>
      </c>
    </row>
    <row r="2500" spans="1:5" hidden="1" x14ac:dyDescent="0.3">
      <c r="A2500" s="316" t="s">
        <v>2037</v>
      </c>
      <c r="B2500" s="324">
        <v>718050</v>
      </c>
      <c r="C2500" s="324">
        <v>1027</v>
      </c>
      <c r="D2500" s="317">
        <v>955.38</v>
      </c>
      <c r="E2500" s="320" t="str">
        <f t="shared" si="46"/>
        <v>200</v>
      </c>
    </row>
    <row r="2501" spans="1:5" hidden="1" x14ac:dyDescent="0.3">
      <c r="A2501" s="316" t="s">
        <v>2037</v>
      </c>
      <c r="B2501" s="324">
        <v>718070</v>
      </c>
      <c r="C2501" s="324"/>
      <c r="D2501" s="317">
        <v>4511.2700000000004</v>
      </c>
      <c r="E2501" s="320" t="str">
        <f t="shared" si="46"/>
        <v>200</v>
      </c>
    </row>
    <row r="2502" spans="1:5" hidden="1" x14ac:dyDescent="0.3">
      <c r="A2502" s="316" t="s">
        <v>2038</v>
      </c>
      <c r="B2502" s="324">
        <v>718050</v>
      </c>
      <c r="C2502" s="324"/>
      <c r="D2502" s="317">
        <v>1239.02</v>
      </c>
      <c r="E2502" s="320" t="str">
        <f t="shared" si="46"/>
        <v>200</v>
      </c>
    </row>
    <row r="2503" spans="1:5" hidden="1" x14ac:dyDescent="0.3">
      <c r="A2503" s="316" t="s">
        <v>2038</v>
      </c>
      <c r="B2503" s="324">
        <v>718050</v>
      </c>
      <c r="C2503" s="324">
        <v>1011</v>
      </c>
      <c r="D2503" s="317">
        <v>39.5</v>
      </c>
      <c r="E2503" s="320" t="str">
        <f t="shared" si="46"/>
        <v>200</v>
      </c>
    </row>
    <row r="2504" spans="1:5" hidden="1" x14ac:dyDescent="0.3">
      <c r="A2504" s="316" t="s">
        <v>2038</v>
      </c>
      <c r="B2504" s="324">
        <v>718050</v>
      </c>
      <c r="C2504" s="324">
        <v>1012</v>
      </c>
      <c r="D2504" s="317">
        <v>471.43</v>
      </c>
      <c r="E2504" s="320" t="str">
        <f t="shared" si="46"/>
        <v>200</v>
      </c>
    </row>
    <row r="2505" spans="1:5" hidden="1" x14ac:dyDescent="0.3">
      <c r="A2505" s="316" t="s">
        <v>2038</v>
      </c>
      <c r="B2505" s="324">
        <v>718050</v>
      </c>
      <c r="C2505" s="324">
        <v>1015</v>
      </c>
      <c r="D2505" s="317">
        <v>2820.4</v>
      </c>
      <c r="E2505" s="320" t="str">
        <f t="shared" si="46"/>
        <v>200</v>
      </c>
    </row>
    <row r="2506" spans="1:5" hidden="1" x14ac:dyDescent="0.3">
      <c r="A2506" s="316" t="s">
        <v>2038</v>
      </c>
      <c r="B2506" s="324">
        <v>718050</v>
      </c>
      <c r="C2506" s="324">
        <v>1020</v>
      </c>
      <c r="D2506" s="317">
        <v>98.85</v>
      </c>
      <c r="E2506" s="320" t="str">
        <f t="shared" si="46"/>
        <v>200</v>
      </c>
    </row>
    <row r="2507" spans="1:5" hidden="1" x14ac:dyDescent="0.3">
      <c r="A2507" s="316" t="s">
        <v>2038</v>
      </c>
      <c r="B2507" s="324">
        <v>718050</v>
      </c>
      <c r="C2507" s="324">
        <v>1025</v>
      </c>
      <c r="D2507" s="317">
        <v>2519.54</v>
      </c>
      <c r="E2507" s="320" t="str">
        <f t="shared" si="46"/>
        <v>200</v>
      </c>
    </row>
    <row r="2508" spans="1:5" hidden="1" x14ac:dyDescent="0.3">
      <c r="A2508" s="316" t="s">
        <v>2038</v>
      </c>
      <c r="B2508" s="324">
        <v>718050</v>
      </c>
      <c r="C2508" s="324">
        <v>1026</v>
      </c>
      <c r="D2508" s="317">
        <v>566.26</v>
      </c>
      <c r="E2508" s="320" t="str">
        <f t="shared" si="46"/>
        <v>200</v>
      </c>
    </row>
    <row r="2509" spans="1:5" hidden="1" x14ac:dyDescent="0.3">
      <c r="A2509" s="316" t="s">
        <v>2038</v>
      </c>
      <c r="B2509" s="324">
        <v>718050</v>
      </c>
      <c r="C2509" s="324">
        <v>1027</v>
      </c>
      <c r="D2509" s="317">
        <v>297.95999999999998</v>
      </c>
      <c r="E2509" s="320" t="str">
        <f t="shared" si="46"/>
        <v>200</v>
      </c>
    </row>
    <row r="2510" spans="1:5" hidden="1" x14ac:dyDescent="0.3">
      <c r="A2510" s="316" t="s">
        <v>2428</v>
      </c>
      <c r="B2510" s="324">
        <v>718050</v>
      </c>
      <c r="C2510" s="324">
        <v>1025</v>
      </c>
      <c r="D2510" s="317">
        <v>1.26</v>
      </c>
      <c r="E2510" s="320" t="str">
        <f t="shared" si="46"/>
        <v>200</v>
      </c>
    </row>
    <row r="2511" spans="1:5" hidden="1" x14ac:dyDescent="0.3">
      <c r="A2511" s="316" t="s">
        <v>2429</v>
      </c>
      <c r="B2511" s="324">
        <v>718050</v>
      </c>
      <c r="C2511" s="324"/>
      <c r="D2511" s="317">
        <v>86.24</v>
      </c>
      <c r="E2511" s="320" t="str">
        <f t="shared" si="46"/>
        <v>200</v>
      </c>
    </row>
    <row r="2512" spans="1:5" hidden="1" x14ac:dyDescent="0.3">
      <c r="A2512" s="316" t="s">
        <v>2039</v>
      </c>
      <c r="B2512" s="324">
        <v>718050</v>
      </c>
      <c r="C2512" s="324"/>
      <c r="D2512" s="317">
        <v>15240.75</v>
      </c>
      <c r="E2512" s="320" t="str">
        <f t="shared" si="46"/>
        <v>200</v>
      </c>
    </row>
    <row r="2513" spans="1:5" hidden="1" x14ac:dyDescent="0.3">
      <c r="A2513" s="316" t="s">
        <v>2039</v>
      </c>
      <c r="B2513" s="324">
        <v>718050</v>
      </c>
      <c r="C2513" s="324">
        <v>1020</v>
      </c>
      <c r="D2513" s="317">
        <v>383471.84</v>
      </c>
      <c r="E2513" s="320" t="str">
        <f t="shared" si="46"/>
        <v>200</v>
      </c>
    </row>
    <row r="2514" spans="1:5" hidden="1" x14ac:dyDescent="0.3">
      <c r="A2514" s="316" t="s">
        <v>2039</v>
      </c>
      <c r="B2514" s="324">
        <v>718050</v>
      </c>
      <c r="C2514" s="324">
        <v>1027</v>
      </c>
      <c r="D2514" s="317">
        <v>113.96</v>
      </c>
      <c r="E2514" s="320" t="str">
        <f t="shared" si="46"/>
        <v>200</v>
      </c>
    </row>
    <row r="2515" spans="1:5" hidden="1" x14ac:dyDescent="0.3">
      <c r="A2515" s="316" t="s">
        <v>2040</v>
      </c>
      <c r="B2515" s="324">
        <v>718050</v>
      </c>
      <c r="C2515" s="324">
        <v>1012</v>
      </c>
      <c r="D2515" s="317">
        <v>0</v>
      </c>
      <c r="E2515" s="320" t="str">
        <f t="shared" si="46"/>
        <v>200</v>
      </c>
    </row>
    <row r="2516" spans="1:5" hidden="1" x14ac:dyDescent="0.3">
      <c r="A2516" s="316" t="s">
        <v>2041</v>
      </c>
      <c r="B2516" s="324">
        <v>718050</v>
      </c>
      <c r="C2516" s="324"/>
      <c r="D2516" s="317">
        <v>60.56</v>
      </c>
      <c r="E2516" s="320" t="str">
        <f t="shared" si="46"/>
        <v>200</v>
      </c>
    </row>
    <row r="2517" spans="1:5" hidden="1" x14ac:dyDescent="0.3">
      <c r="A2517" s="316" t="s">
        <v>2042</v>
      </c>
      <c r="B2517" s="324">
        <v>718010</v>
      </c>
      <c r="C2517" s="324">
        <v>1004</v>
      </c>
      <c r="D2517" s="317">
        <v>1840.85</v>
      </c>
      <c r="E2517" s="320" t="str">
        <f t="shared" si="46"/>
        <v>200</v>
      </c>
    </row>
    <row r="2518" spans="1:5" hidden="1" x14ac:dyDescent="0.3">
      <c r="A2518" s="316" t="s">
        <v>2042</v>
      </c>
      <c r="B2518" s="324">
        <v>718050</v>
      </c>
      <c r="C2518" s="324"/>
      <c r="D2518" s="317">
        <v>1742.98</v>
      </c>
      <c r="E2518" s="320" t="str">
        <f t="shared" si="46"/>
        <v>200</v>
      </c>
    </row>
    <row r="2519" spans="1:5" hidden="1" x14ac:dyDescent="0.3">
      <c r="A2519" s="316" t="s">
        <v>2042</v>
      </c>
      <c r="B2519" s="324">
        <v>718050</v>
      </c>
      <c r="C2519" s="324">
        <v>1012</v>
      </c>
      <c r="D2519" s="317">
        <v>640.62</v>
      </c>
      <c r="E2519" s="320" t="str">
        <f t="shared" si="46"/>
        <v>200</v>
      </c>
    </row>
    <row r="2520" spans="1:5" hidden="1" x14ac:dyDescent="0.3">
      <c r="A2520" s="316" t="s">
        <v>2042</v>
      </c>
      <c r="B2520" s="324">
        <v>718050</v>
      </c>
      <c r="C2520" s="324">
        <v>1015</v>
      </c>
      <c r="D2520" s="317">
        <v>29430.6</v>
      </c>
      <c r="E2520" s="320" t="str">
        <f t="shared" si="46"/>
        <v>200</v>
      </c>
    </row>
    <row r="2521" spans="1:5" hidden="1" x14ac:dyDescent="0.3">
      <c r="A2521" s="316" t="s">
        <v>2042</v>
      </c>
      <c r="B2521" s="324">
        <v>718050</v>
      </c>
      <c r="C2521" s="324">
        <v>1020</v>
      </c>
      <c r="D2521" s="317">
        <v>3790.53</v>
      </c>
      <c r="E2521" s="320" t="str">
        <f t="shared" si="46"/>
        <v>200</v>
      </c>
    </row>
    <row r="2522" spans="1:5" hidden="1" x14ac:dyDescent="0.3">
      <c r="A2522" s="316" t="s">
        <v>2042</v>
      </c>
      <c r="B2522" s="324">
        <v>718050</v>
      </c>
      <c r="C2522" s="324">
        <v>1025</v>
      </c>
      <c r="D2522" s="317">
        <v>7291.42</v>
      </c>
      <c r="E2522" s="320" t="str">
        <f t="shared" si="46"/>
        <v>200</v>
      </c>
    </row>
    <row r="2523" spans="1:5" hidden="1" x14ac:dyDescent="0.3">
      <c r="A2523" s="316" t="s">
        <v>2042</v>
      </c>
      <c r="B2523" s="324">
        <v>718050</v>
      </c>
      <c r="C2523" s="324">
        <v>1026</v>
      </c>
      <c r="D2523" s="317">
        <v>425.25</v>
      </c>
      <c r="E2523" s="320" t="str">
        <f t="shared" si="46"/>
        <v>200</v>
      </c>
    </row>
    <row r="2524" spans="1:5" hidden="1" x14ac:dyDescent="0.3">
      <c r="A2524" s="316" t="s">
        <v>2042</v>
      </c>
      <c r="B2524" s="324">
        <v>718050</v>
      </c>
      <c r="C2524" s="324">
        <v>1027</v>
      </c>
      <c r="D2524" s="317">
        <v>1091.7</v>
      </c>
      <c r="E2524" s="320" t="str">
        <f t="shared" si="46"/>
        <v>200</v>
      </c>
    </row>
    <row r="2525" spans="1:5" hidden="1" x14ac:dyDescent="0.3">
      <c r="A2525" s="316" t="s">
        <v>2042</v>
      </c>
      <c r="B2525" s="324">
        <v>718070</v>
      </c>
      <c r="C2525" s="324"/>
      <c r="D2525" s="317">
        <v>1123.02</v>
      </c>
      <c r="E2525" s="320" t="str">
        <f t="shared" si="46"/>
        <v>200</v>
      </c>
    </row>
    <row r="2526" spans="1:5" hidden="1" x14ac:dyDescent="0.3">
      <c r="A2526" s="316" t="s">
        <v>2043</v>
      </c>
      <c r="B2526" s="324">
        <v>718050</v>
      </c>
      <c r="C2526" s="324"/>
      <c r="D2526" s="317">
        <v>0</v>
      </c>
      <c r="E2526" s="320" t="str">
        <f t="shared" si="46"/>
        <v>200</v>
      </c>
    </row>
    <row r="2527" spans="1:5" hidden="1" x14ac:dyDescent="0.3">
      <c r="A2527" s="316" t="s">
        <v>2043</v>
      </c>
      <c r="B2527" s="324">
        <v>718050</v>
      </c>
      <c r="C2527" s="324">
        <v>1012</v>
      </c>
      <c r="D2527" s="317">
        <v>0</v>
      </c>
      <c r="E2527" s="320" t="str">
        <f t="shared" si="46"/>
        <v>200</v>
      </c>
    </row>
    <row r="2528" spans="1:5" hidden="1" x14ac:dyDescent="0.3">
      <c r="A2528" s="316" t="s">
        <v>2043</v>
      </c>
      <c r="B2528" s="324">
        <v>718050</v>
      </c>
      <c r="C2528" s="324">
        <v>1015</v>
      </c>
      <c r="D2528" s="317">
        <v>0</v>
      </c>
      <c r="E2528" s="320" t="str">
        <f t="shared" si="46"/>
        <v>200</v>
      </c>
    </row>
    <row r="2529" spans="1:5" hidden="1" x14ac:dyDescent="0.3">
      <c r="A2529" s="316" t="s">
        <v>2430</v>
      </c>
      <c r="B2529" s="324">
        <v>718050</v>
      </c>
      <c r="C2529" s="324">
        <v>1012</v>
      </c>
      <c r="D2529" s="317">
        <v>0</v>
      </c>
      <c r="E2529" s="320" t="str">
        <f t="shared" si="46"/>
        <v>200</v>
      </c>
    </row>
    <row r="2530" spans="1:5" hidden="1" x14ac:dyDescent="0.3">
      <c r="A2530" s="316" t="s">
        <v>2044</v>
      </c>
      <c r="B2530" s="324">
        <v>718010</v>
      </c>
      <c r="C2530" s="324">
        <v>1004</v>
      </c>
      <c r="D2530" s="317">
        <v>2785.11</v>
      </c>
      <c r="E2530" s="320" t="str">
        <f t="shared" si="46"/>
        <v>200</v>
      </c>
    </row>
    <row r="2531" spans="1:5" hidden="1" x14ac:dyDescent="0.3">
      <c r="A2531" s="316" t="s">
        <v>2044</v>
      </c>
      <c r="B2531" s="324">
        <v>718050</v>
      </c>
      <c r="C2531" s="324"/>
      <c r="D2531" s="317">
        <v>22378.92</v>
      </c>
      <c r="E2531" s="320" t="str">
        <f t="shared" si="46"/>
        <v>200</v>
      </c>
    </row>
    <row r="2532" spans="1:5" hidden="1" x14ac:dyDescent="0.3">
      <c r="A2532" s="316" t="s">
        <v>2044</v>
      </c>
      <c r="B2532" s="324">
        <v>718050</v>
      </c>
      <c r="C2532" s="324">
        <v>1012</v>
      </c>
      <c r="D2532" s="317">
        <v>6109.61</v>
      </c>
      <c r="E2532" s="320" t="str">
        <f t="shared" si="46"/>
        <v>200</v>
      </c>
    </row>
    <row r="2533" spans="1:5" hidden="1" x14ac:dyDescent="0.3">
      <c r="A2533" s="316" t="s">
        <v>2044</v>
      </c>
      <c r="B2533" s="324">
        <v>718050</v>
      </c>
      <c r="C2533" s="324">
        <v>1015</v>
      </c>
      <c r="D2533" s="317">
        <v>8671</v>
      </c>
      <c r="E2533" s="320" t="str">
        <f t="shared" si="46"/>
        <v>200</v>
      </c>
    </row>
    <row r="2534" spans="1:5" hidden="1" x14ac:dyDescent="0.3">
      <c r="A2534" s="316" t="s">
        <v>2044</v>
      </c>
      <c r="B2534" s="324">
        <v>718050</v>
      </c>
      <c r="C2534" s="324">
        <v>1020</v>
      </c>
      <c r="D2534" s="317">
        <v>4264.01</v>
      </c>
      <c r="E2534" s="320" t="str">
        <f t="shared" si="46"/>
        <v>200</v>
      </c>
    </row>
    <row r="2535" spans="1:5" hidden="1" x14ac:dyDescent="0.3">
      <c r="A2535" s="316" t="s">
        <v>2044</v>
      </c>
      <c r="B2535" s="324">
        <v>718050</v>
      </c>
      <c r="C2535" s="324">
        <v>1025</v>
      </c>
      <c r="D2535" s="317">
        <v>9426.57</v>
      </c>
      <c r="E2535" s="320" t="str">
        <f t="shared" si="46"/>
        <v>200</v>
      </c>
    </row>
    <row r="2536" spans="1:5" hidden="1" x14ac:dyDescent="0.3">
      <c r="A2536" s="316" t="s">
        <v>2044</v>
      </c>
      <c r="B2536" s="324">
        <v>718050</v>
      </c>
      <c r="C2536" s="324">
        <v>1026</v>
      </c>
      <c r="D2536" s="317">
        <v>2246.3200000000002</v>
      </c>
      <c r="E2536" s="320" t="str">
        <f t="shared" si="46"/>
        <v>200</v>
      </c>
    </row>
    <row r="2537" spans="1:5" hidden="1" x14ac:dyDescent="0.3">
      <c r="A2537" s="316" t="s">
        <v>2044</v>
      </c>
      <c r="B2537" s="324">
        <v>718050</v>
      </c>
      <c r="C2537" s="324">
        <v>1027</v>
      </c>
      <c r="D2537" s="317">
        <v>9454.15</v>
      </c>
      <c r="E2537" s="320" t="str">
        <f t="shared" si="46"/>
        <v>200</v>
      </c>
    </row>
    <row r="2538" spans="1:5" hidden="1" x14ac:dyDescent="0.3">
      <c r="A2538" s="316" t="s">
        <v>2044</v>
      </c>
      <c r="B2538" s="324">
        <v>718070</v>
      </c>
      <c r="C2538" s="324"/>
      <c r="D2538" s="317">
        <v>6512.57</v>
      </c>
      <c r="E2538" s="320" t="str">
        <f t="shared" si="46"/>
        <v>200</v>
      </c>
    </row>
    <row r="2539" spans="1:5" hidden="1" x14ac:dyDescent="0.3">
      <c r="A2539" s="316" t="s">
        <v>2044</v>
      </c>
      <c r="B2539" s="324">
        <v>718077</v>
      </c>
      <c r="C2539" s="324">
        <v>1000</v>
      </c>
      <c r="D2539" s="317">
        <v>14958</v>
      </c>
      <c r="E2539" s="320" t="str">
        <f t="shared" si="46"/>
        <v>200</v>
      </c>
    </row>
    <row r="2540" spans="1:5" hidden="1" x14ac:dyDescent="0.3">
      <c r="A2540" s="316" t="s">
        <v>2431</v>
      </c>
      <c r="B2540" s="324">
        <v>718050</v>
      </c>
      <c r="C2540" s="324">
        <v>1012</v>
      </c>
      <c r="D2540" s="317">
        <v>0</v>
      </c>
      <c r="E2540" s="320" t="str">
        <f t="shared" si="46"/>
        <v>200</v>
      </c>
    </row>
    <row r="2541" spans="1:5" hidden="1" x14ac:dyDescent="0.3">
      <c r="A2541" s="316" t="s">
        <v>2045</v>
      </c>
      <c r="B2541" s="324">
        <v>718010</v>
      </c>
      <c r="C2541" s="324">
        <v>1004</v>
      </c>
      <c r="D2541" s="317">
        <v>653.46</v>
      </c>
      <c r="E2541" s="320" t="str">
        <f t="shared" si="46"/>
        <v>200</v>
      </c>
    </row>
    <row r="2542" spans="1:5" hidden="1" x14ac:dyDescent="0.3">
      <c r="A2542" s="316" t="s">
        <v>2045</v>
      </c>
      <c r="B2542" s="324">
        <v>718050</v>
      </c>
      <c r="C2542" s="324"/>
      <c r="D2542" s="317">
        <v>3595.29</v>
      </c>
      <c r="E2542" s="320" t="str">
        <f t="shared" si="46"/>
        <v>200</v>
      </c>
    </row>
    <row r="2543" spans="1:5" hidden="1" x14ac:dyDescent="0.3">
      <c r="A2543" s="316" t="s">
        <v>2045</v>
      </c>
      <c r="B2543" s="324">
        <v>718050</v>
      </c>
      <c r="C2543" s="324">
        <v>1012</v>
      </c>
      <c r="D2543" s="317">
        <v>1396.08</v>
      </c>
      <c r="E2543" s="320" t="str">
        <f t="shared" si="46"/>
        <v>200</v>
      </c>
    </row>
    <row r="2544" spans="1:5" hidden="1" x14ac:dyDescent="0.3">
      <c r="A2544" s="316" t="s">
        <v>2045</v>
      </c>
      <c r="B2544" s="324">
        <v>718050</v>
      </c>
      <c r="C2544" s="324">
        <v>1015</v>
      </c>
      <c r="D2544" s="317">
        <v>4725.3999999999996</v>
      </c>
      <c r="E2544" s="320" t="str">
        <f t="shared" si="46"/>
        <v>200</v>
      </c>
    </row>
    <row r="2545" spans="1:5" hidden="1" x14ac:dyDescent="0.3">
      <c r="A2545" s="316" t="s">
        <v>2045</v>
      </c>
      <c r="B2545" s="324">
        <v>718050</v>
      </c>
      <c r="C2545" s="324">
        <v>1020</v>
      </c>
      <c r="D2545" s="317">
        <v>25740.33</v>
      </c>
      <c r="E2545" s="320" t="str">
        <f t="shared" si="46"/>
        <v>200</v>
      </c>
    </row>
    <row r="2546" spans="1:5" hidden="1" x14ac:dyDescent="0.3">
      <c r="A2546" s="316" t="s">
        <v>2045</v>
      </c>
      <c r="B2546" s="324">
        <v>718050</v>
      </c>
      <c r="C2546" s="324">
        <v>1025</v>
      </c>
      <c r="D2546" s="317">
        <v>56.88</v>
      </c>
      <c r="E2546" s="320" t="str">
        <f t="shared" si="46"/>
        <v>200</v>
      </c>
    </row>
    <row r="2547" spans="1:5" hidden="1" x14ac:dyDescent="0.3">
      <c r="A2547" s="316" t="s">
        <v>2045</v>
      </c>
      <c r="B2547" s="324">
        <v>718050</v>
      </c>
      <c r="C2547" s="324">
        <v>1026</v>
      </c>
      <c r="D2547" s="317">
        <v>25.24</v>
      </c>
      <c r="E2547" s="320" t="str">
        <f t="shared" si="46"/>
        <v>200</v>
      </c>
    </row>
    <row r="2548" spans="1:5" hidden="1" x14ac:dyDescent="0.3">
      <c r="A2548" s="316" t="s">
        <v>2045</v>
      </c>
      <c r="B2548" s="324">
        <v>718050</v>
      </c>
      <c r="C2548" s="324">
        <v>1027</v>
      </c>
      <c r="D2548" s="317">
        <v>223.91</v>
      </c>
      <c r="E2548" s="320" t="str">
        <f t="shared" si="46"/>
        <v>200</v>
      </c>
    </row>
    <row r="2549" spans="1:5" hidden="1" x14ac:dyDescent="0.3">
      <c r="A2549" s="316" t="s">
        <v>2045</v>
      </c>
      <c r="B2549" s="324">
        <v>718070</v>
      </c>
      <c r="C2549" s="324"/>
      <c r="D2549" s="317">
        <v>20693.71</v>
      </c>
      <c r="E2549" s="320" t="str">
        <f t="shared" si="46"/>
        <v>200</v>
      </c>
    </row>
    <row r="2550" spans="1:5" hidden="1" x14ac:dyDescent="0.3">
      <c r="A2550" s="316" t="s">
        <v>2046</v>
      </c>
      <c r="B2550" s="324">
        <v>718050</v>
      </c>
      <c r="C2550" s="324"/>
      <c r="D2550" s="317">
        <v>79.55</v>
      </c>
      <c r="E2550" s="320" t="str">
        <f t="shared" si="46"/>
        <v>200</v>
      </c>
    </row>
    <row r="2551" spans="1:5" hidden="1" x14ac:dyDescent="0.3">
      <c r="A2551" s="316" t="s">
        <v>2046</v>
      </c>
      <c r="B2551" s="324">
        <v>718050</v>
      </c>
      <c r="C2551" s="324">
        <v>1012</v>
      </c>
      <c r="D2551" s="317">
        <v>953.67</v>
      </c>
      <c r="E2551" s="320" t="str">
        <f t="shared" si="46"/>
        <v>200</v>
      </c>
    </row>
    <row r="2552" spans="1:5" hidden="1" x14ac:dyDescent="0.3">
      <c r="A2552" s="316" t="s">
        <v>2432</v>
      </c>
      <c r="B2552" s="324">
        <v>718050</v>
      </c>
      <c r="C2552" s="324">
        <v>1025</v>
      </c>
      <c r="D2552" s="317">
        <v>7.74</v>
      </c>
      <c r="E2552" s="320" t="str">
        <f t="shared" si="46"/>
        <v>200</v>
      </c>
    </row>
    <row r="2553" spans="1:5" hidden="1" x14ac:dyDescent="0.3">
      <c r="A2553" s="316" t="s">
        <v>2047</v>
      </c>
      <c r="B2553" s="324">
        <v>718010</v>
      </c>
      <c r="C2553" s="324">
        <v>1004</v>
      </c>
      <c r="D2553" s="317">
        <v>596.75</v>
      </c>
      <c r="E2553" s="320" t="str">
        <f t="shared" si="46"/>
        <v>200</v>
      </c>
    </row>
    <row r="2554" spans="1:5" hidden="1" x14ac:dyDescent="0.3">
      <c r="A2554" s="316" t="s">
        <v>2047</v>
      </c>
      <c r="B2554" s="324">
        <v>718050</v>
      </c>
      <c r="C2554" s="324"/>
      <c r="D2554" s="317">
        <v>1234.71</v>
      </c>
      <c r="E2554" s="320" t="str">
        <f t="shared" si="46"/>
        <v>200</v>
      </c>
    </row>
    <row r="2555" spans="1:5" hidden="1" x14ac:dyDescent="0.3">
      <c r="A2555" s="316" t="s">
        <v>2047</v>
      </c>
      <c r="B2555" s="324">
        <v>718050</v>
      </c>
      <c r="C2555" s="324">
        <v>1006</v>
      </c>
      <c r="D2555" s="317">
        <v>479</v>
      </c>
      <c r="E2555" s="320" t="str">
        <f t="shared" si="46"/>
        <v>200</v>
      </c>
    </row>
    <row r="2556" spans="1:5" hidden="1" x14ac:dyDescent="0.3">
      <c r="A2556" s="316" t="s">
        <v>2047</v>
      </c>
      <c r="B2556" s="324">
        <v>718050</v>
      </c>
      <c r="C2556" s="324">
        <v>1012</v>
      </c>
      <c r="D2556" s="317">
        <v>1043.8900000000001</v>
      </c>
      <c r="E2556" s="320" t="str">
        <f t="shared" si="46"/>
        <v>200</v>
      </c>
    </row>
    <row r="2557" spans="1:5" hidden="1" x14ac:dyDescent="0.3">
      <c r="A2557" s="316" t="s">
        <v>2047</v>
      </c>
      <c r="B2557" s="324">
        <v>718050</v>
      </c>
      <c r="C2557" s="324">
        <v>1015</v>
      </c>
      <c r="D2557" s="317">
        <v>7236</v>
      </c>
      <c r="E2557" s="320" t="str">
        <f t="shared" si="46"/>
        <v>200</v>
      </c>
    </row>
    <row r="2558" spans="1:5" hidden="1" x14ac:dyDescent="0.3">
      <c r="A2558" s="316" t="s">
        <v>2047</v>
      </c>
      <c r="B2558" s="324">
        <v>718050</v>
      </c>
      <c r="C2558" s="324">
        <v>1020</v>
      </c>
      <c r="D2558" s="317">
        <v>967.53</v>
      </c>
      <c r="E2558" s="320" t="str">
        <f t="shared" si="46"/>
        <v>200</v>
      </c>
    </row>
    <row r="2559" spans="1:5" hidden="1" x14ac:dyDescent="0.3">
      <c r="A2559" s="316" t="s">
        <v>2047</v>
      </c>
      <c r="B2559" s="324">
        <v>718050</v>
      </c>
      <c r="C2559" s="324">
        <v>1025</v>
      </c>
      <c r="D2559" s="317">
        <v>3897.88</v>
      </c>
      <c r="E2559" s="320" t="str">
        <f t="shared" si="46"/>
        <v>200</v>
      </c>
    </row>
    <row r="2560" spans="1:5" hidden="1" x14ac:dyDescent="0.3">
      <c r="A2560" s="316" t="s">
        <v>2047</v>
      </c>
      <c r="B2560" s="324">
        <v>718050</v>
      </c>
      <c r="C2560" s="324">
        <v>1026</v>
      </c>
      <c r="D2560" s="317">
        <v>847.5</v>
      </c>
      <c r="E2560" s="320" t="str">
        <f t="shared" si="46"/>
        <v>200</v>
      </c>
    </row>
    <row r="2561" spans="1:5" hidden="1" x14ac:dyDescent="0.3">
      <c r="A2561" s="316" t="s">
        <v>2047</v>
      </c>
      <c r="B2561" s="324">
        <v>718050</v>
      </c>
      <c r="C2561" s="324">
        <v>1027</v>
      </c>
      <c r="D2561" s="317">
        <v>1528.62</v>
      </c>
      <c r="E2561" s="320" t="str">
        <f t="shared" si="46"/>
        <v>200</v>
      </c>
    </row>
    <row r="2562" spans="1:5" hidden="1" x14ac:dyDescent="0.3">
      <c r="A2562" s="316" t="s">
        <v>2047</v>
      </c>
      <c r="B2562" s="324">
        <v>718070</v>
      </c>
      <c r="C2562" s="324"/>
      <c r="D2562" s="317">
        <v>10327.98</v>
      </c>
      <c r="E2562" s="320" t="str">
        <f t="shared" ref="E2562:E2625" si="47">RIGHT(A2562,3)</f>
        <v>200</v>
      </c>
    </row>
    <row r="2563" spans="1:5" hidden="1" x14ac:dyDescent="0.3">
      <c r="A2563" s="316" t="s">
        <v>2048</v>
      </c>
      <c r="B2563" s="324">
        <v>716046</v>
      </c>
      <c r="C2563" s="324"/>
      <c r="D2563" s="317">
        <v>90</v>
      </c>
      <c r="E2563" s="320" t="str">
        <f t="shared" si="47"/>
        <v>200</v>
      </c>
    </row>
    <row r="2564" spans="1:5" hidden="1" x14ac:dyDescent="0.3">
      <c r="A2564" s="316" t="s">
        <v>2048</v>
      </c>
      <c r="B2564" s="324">
        <v>718010</v>
      </c>
      <c r="C2564" s="324">
        <v>1004</v>
      </c>
      <c r="D2564" s="317">
        <v>5812.66</v>
      </c>
      <c r="E2564" s="320" t="str">
        <f t="shared" si="47"/>
        <v>200</v>
      </c>
    </row>
    <row r="2565" spans="1:5" hidden="1" x14ac:dyDescent="0.3">
      <c r="A2565" s="316" t="s">
        <v>2048</v>
      </c>
      <c r="B2565" s="324">
        <v>718050</v>
      </c>
      <c r="C2565" s="324"/>
      <c r="D2565" s="317">
        <v>2862.66</v>
      </c>
      <c r="E2565" s="320" t="str">
        <f t="shared" si="47"/>
        <v>200</v>
      </c>
    </row>
    <row r="2566" spans="1:5" hidden="1" x14ac:dyDescent="0.3">
      <c r="A2566" s="316" t="s">
        <v>2048</v>
      </c>
      <c r="B2566" s="324">
        <v>718050</v>
      </c>
      <c r="C2566" s="324">
        <v>1011</v>
      </c>
      <c r="D2566" s="317">
        <v>24.29</v>
      </c>
      <c r="E2566" s="320" t="str">
        <f t="shared" si="47"/>
        <v>200</v>
      </c>
    </row>
    <row r="2567" spans="1:5" hidden="1" x14ac:dyDescent="0.3">
      <c r="A2567" s="316" t="s">
        <v>2048</v>
      </c>
      <c r="B2567" s="324">
        <v>718050</v>
      </c>
      <c r="C2567" s="324">
        <v>1012</v>
      </c>
      <c r="D2567" s="317">
        <v>2993.03</v>
      </c>
      <c r="E2567" s="320" t="str">
        <f t="shared" si="47"/>
        <v>200</v>
      </c>
    </row>
    <row r="2568" spans="1:5" hidden="1" x14ac:dyDescent="0.3">
      <c r="A2568" s="316" t="s">
        <v>2048</v>
      </c>
      <c r="B2568" s="324">
        <v>718050</v>
      </c>
      <c r="C2568" s="324">
        <v>1015</v>
      </c>
      <c r="D2568" s="317">
        <v>10860.4</v>
      </c>
      <c r="E2568" s="320" t="str">
        <f t="shared" si="47"/>
        <v>200</v>
      </c>
    </row>
    <row r="2569" spans="1:5" hidden="1" x14ac:dyDescent="0.3">
      <c r="A2569" s="316" t="s">
        <v>2048</v>
      </c>
      <c r="B2569" s="324">
        <v>718050</v>
      </c>
      <c r="C2569" s="324">
        <v>1020</v>
      </c>
      <c r="D2569" s="317">
        <v>725.4</v>
      </c>
      <c r="E2569" s="320" t="str">
        <f t="shared" si="47"/>
        <v>200</v>
      </c>
    </row>
    <row r="2570" spans="1:5" hidden="1" x14ac:dyDescent="0.3">
      <c r="A2570" s="316" t="s">
        <v>2048</v>
      </c>
      <c r="B2570" s="324">
        <v>718050</v>
      </c>
      <c r="C2570" s="324">
        <v>1025</v>
      </c>
      <c r="D2570" s="317">
        <v>11772.17</v>
      </c>
      <c r="E2570" s="320" t="str">
        <f t="shared" si="47"/>
        <v>200</v>
      </c>
    </row>
    <row r="2571" spans="1:5" hidden="1" x14ac:dyDescent="0.3">
      <c r="A2571" s="316" t="s">
        <v>2048</v>
      </c>
      <c r="B2571" s="324">
        <v>718050</v>
      </c>
      <c r="C2571" s="324">
        <v>1026</v>
      </c>
      <c r="D2571" s="317">
        <v>382.76</v>
      </c>
      <c r="E2571" s="320" t="str">
        <f t="shared" si="47"/>
        <v>200</v>
      </c>
    </row>
    <row r="2572" spans="1:5" hidden="1" x14ac:dyDescent="0.3">
      <c r="A2572" s="316" t="s">
        <v>2048</v>
      </c>
      <c r="B2572" s="324">
        <v>718050</v>
      </c>
      <c r="C2572" s="324">
        <v>1027</v>
      </c>
      <c r="D2572" s="317">
        <v>3638.52</v>
      </c>
      <c r="E2572" s="320" t="str">
        <f t="shared" si="47"/>
        <v>200</v>
      </c>
    </row>
    <row r="2573" spans="1:5" hidden="1" x14ac:dyDescent="0.3">
      <c r="A2573" s="316" t="s">
        <v>2048</v>
      </c>
      <c r="B2573" s="324">
        <v>718070</v>
      </c>
      <c r="C2573" s="324"/>
      <c r="D2573" s="317">
        <v>4194.99</v>
      </c>
      <c r="E2573" s="320" t="str">
        <f t="shared" si="47"/>
        <v>200</v>
      </c>
    </row>
    <row r="2574" spans="1:5" hidden="1" x14ac:dyDescent="0.3">
      <c r="A2574" s="316" t="s">
        <v>2049</v>
      </c>
      <c r="B2574" s="324">
        <v>718010</v>
      </c>
      <c r="C2574" s="324">
        <v>1004</v>
      </c>
      <c r="D2574" s="317">
        <v>1846.25</v>
      </c>
      <c r="E2574" s="320" t="str">
        <f t="shared" si="47"/>
        <v>200</v>
      </c>
    </row>
    <row r="2575" spans="1:5" hidden="1" x14ac:dyDescent="0.3">
      <c r="A2575" s="316" t="s">
        <v>2049</v>
      </c>
      <c r="B2575" s="324">
        <v>718050</v>
      </c>
      <c r="C2575" s="324"/>
      <c r="D2575" s="317">
        <v>16349.19</v>
      </c>
      <c r="E2575" s="320" t="str">
        <f t="shared" si="47"/>
        <v>200</v>
      </c>
    </row>
    <row r="2576" spans="1:5" hidden="1" x14ac:dyDescent="0.3">
      <c r="A2576" s="316" t="s">
        <v>2049</v>
      </c>
      <c r="B2576" s="324">
        <v>718050</v>
      </c>
      <c r="C2576" s="324">
        <v>1012</v>
      </c>
      <c r="D2576" s="317">
        <v>1488.57</v>
      </c>
      <c r="E2576" s="320" t="str">
        <f t="shared" si="47"/>
        <v>200</v>
      </c>
    </row>
    <row r="2577" spans="1:5" hidden="1" x14ac:dyDescent="0.3">
      <c r="A2577" s="316" t="s">
        <v>2049</v>
      </c>
      <c r="B2577" s="324">
        <v>718050</v>
      </c>
      <c r="C2577" s="324">
        <v>1015</v>
      </c>
      <c r="D2577" s="317">
        <v>10732.2</v>
      </c>
      <c r="E2577" s="320" t="str">
        <f t="shared" si="47"/>
        <v>200</v>
      </c>
    </row>
    <row r="2578" spans="1:5" hidden="1" x14ac:dyDescent="0.3">
      <c r="A2578" s="316" t="s">
        <v>2049</v>
      </c>
      <c r="B2578" s="324">
        <v>718050</v>
      </c>
      <c r="C2578" s="324">
        <v>1020</v>
      </c>
      <c r="D2578" s="317">
        <v>626.54999999999995</v>
      </c>
      <c r="E2578" s="320" t="str">
        <f t="shared" si="47"/>
        <v>200</v>
      </c>
    </row>
    <row r="2579" spans="1:5" hidden="1" x14ac:dyDescent="0.3">
      <c r="A2579" s="316" t="s">
        <v>2049</v>
      </c>
      <c r="B2579" s="324">
        <v>718050</v>
      </c>
      <c r="C2579" s="324">
        <v>1025</v>
      </c>
      <c r="D2579" s="317">
        <v>19295.759999999998</v>
      </c>
      <c r="E2579" s="320" t="str">
        <f t="shared" si="47"/>
        <v>200</v>
      </c>
    </row>
    <row r="2580" spans="1:5" hidden="1" x14ac:dyDescent="0.3">
      <c r="A2580" s="316" t="s">
        <v>2049</v>
      </c>
      <c r="B2580" s="324">
        <v>718050</v>
      </c>
      <c r="C2580" s="324">
        <v>1026</v>
      </c>
      <c r="D2580" s="317">
        <v>156</v>
      </c>
      <c r="E2580" s="320" t="str">
        <f t="shared" si="47"/>
        <v>200</v>
      </c>
    </row>
    <row r="2581" spans="1:5" hidden="1" x14ac:dyDescent="0.3">
      <c r="A2581" s="316" t="s">
        <v>2049</v>
      </c>
      <c r="B2581" s="324">
        <v>718050</v>
      </c>
      <c r="C2581" s="324">
        <v>1027</v>
      </c>
      <c r="D2581" s="317">
        <v>1512.07</v>
      </c>
      <c r="E2581" s="320" t="str">
        <f t="shared" si="47"/>
        <v>200</v>
      </c>
    </row>
    <row r="2582" spans="1:5" hidden="1" x14ac:dyDescent="0.3">
      <c r="A2582" s="316" t="s">
        <v>2049</v>
      </c>
      <c r="B2582" s="324">
        <v>718070</v>
      </c>
      <c r="C2582" s="324"/>
      <c r="D2582" s="317">
        <v>23376.86</v>
      </c>
      <c r="E2582" s="320" t="str">
        <f t="shared" si="47"/>
        <v>200</v>
      </c>
    </row>
    <row r="2583" spans="1:5" hidden="1" x14ac:dyDescent="0.3">
      <c r="A2583" s="316" t="s">
        <v>2050</v>
      </c>
      <c r="B2583" s="324">
        <v>718050</v>
      </c>
      <c r="C2583" s="324">
        <v>1011</v>
      </c>
      <c r="D2583" s="317">
        <v>8295.93</v>
      </c>
      <c r="E2583" s="320" t="str">
        <f t="shared" si="47"/>
        <v>200</v>
      </c>
    </row>
    <row r="2584" spans="1:5" hidden="1" x14ac:dyDescent="0.3">
      <c r="A2584" s="316" t="s">
        <v>2050</v>
      </c>
      <c r="B2584" s="324">
        <v>718050</v>
      </c>
      <c r="C2584" s="324">
        <v>1019</v>
      </c>
      <c r="D2584" s="317">
        <v>98.21</v>
      </c>
      <c r="E2584" s="320" t="str">
        <f t="shared" si="47"/>
        <v>200</v>
      </c>
    </row>
    <row r="2585" spans="1:5" hidden="1" x14ac:dyDescent="0.3">
      <c r="A2585" s="316" t="s">
        <v>2050</v>
      </c>
      <c r="B2585" s="324">
        <v>718050</v>
      </c>
      <c r="C2585" s="324">
        <v>1020</v>
      </c>
      <c r="D2585" s="317">
        <v>431.3</v>
      </c>
      <c r="E2585" s="320" t="str">
        <f t="shared" si="47"/>
        <v>200</v>
      </c>
    </row>
    <row r="2586" spans="1:5" hidden="1" x14ac:dyDescent="0.3">
      <c r="A2586" s="316" t="s">
        <v>2050</v>
      </c>
      <c r="B2586" s="324">
        <v>718050</v>
      </c>
      <c r="C2586" s="324">
        <v>1025</v>
      </c>
      <c r="D2586" s="317">
        <v>1358.06</v>
      </c>
      <c r="E2586" s="320" t="str">
        <f t="shared" si="47"/>
        <v>200</v>
      </c>
    </row>
    <row r="2587" spans="1:5" hidden="1" x14ac:dyDescent="0.3">
      <c r="A2587" s="316" t="s">
        <v>2050</v>
      </c>
      <c r="B2587" s="324">
        <v>718050</v>
      </c>
      <c r="C2587" s="324">
        <v>1026</v>
      </c>
      <c r="D2587" s="317">
        <v>1920.22</v>
      </c>
      <c r="E2587" s="320" t="str">
        <f t="shared" si="47"/>
        <v>200</v>
      </c>
    </row>
    <row r="2588" spans="1:5" hidden="1" x14ac:dyDescent="0.3">
      <c r="A2588" s="316" t="s">
        <v>2050</v>
      </c>
      <c r="B2588" s="324">
        <v>718050</v>
      </c>
      <c r="C2588" s="324">
        <v>1027</v>
      </c>
      <c r="D2588" s="317">
        <v>245.74</v>
      </c>
      <c r="E2588" s="320" t="str">
        <f t="shared" si="47"/>
        <v>200</v>
      </c>
    </row>
    <row r="2589" spans="1:5" hidden="1" x14ac:dyDescent="0.3">
      <c r="A2589" s="316" t="s">
        <v>2050</v>
      </c>
      <c r="B2589" s="324">
        <v>718070</v>
      </c>
      <c r="C2589" s="324"/>
      <c r="D2589" s="317">
        <v>2921.28</v>
      </c>
      <c r="E2589" s="320" t="str">
        <f t="shared" si="47"/>
        <v>200</v>
      </c>
    </row>
    <row r="2590" spans="1:5" hidden="1" x14ac:dyDescent="0.3">
      <c r="A2590" s="316" t="s">
        <v>2051</v>
      </c>
      <c r="B2590" s="324">
        <v>718010</v>
      </c>
      <c r="C2590" s="324">
        <v>1004</v>
      </c>
      <c r="D2590" s="317">
        <v>899.31</v>
      </c>
      <c r="E2590" s="320" t="str">
        <f t="shared" si="47"/>
        <v>200</v>
      </c>
    </row>
    <row r="2591" spans="1:5" hidden="1" x14ac:dyDescent="0.3">
      <c r="A2591" s="316" t="s">
        <v>2051</v>
      </c>
      <c r="B2591" s="324">
        <v>718050</v>
      </c>
      <c r="C2591" s="324"/>
      <c r="D2591" s="317">
        <v>644.04999999999995</v>
      </c>
      <c r="E2591" s="320" t="str">
        <f t="shared" si="47"/>
        <v>200</v>
      </c>
    </row>
    <row r="2592" spans="1:5" hidden="1" x14ac:dyDescent="0.3">
      <c r="A2592" s="316" t="s">
        <v>2051</v>
      </c>
      <c r="B2592" s="324">
        <v>718050</v>
      </c>
      <c r="C2592" s="324">
        <v>1020</v>
      </c>
      <c r="D2592" s="317">
        <v>1022.33</v>
      </c>
      <c r="E2592" s="320" t="str">
        <f t="shared" si="47"/>
        <v>200</v>
      </c>
    </row>
    <row r="2593" spans="1:5" hidden="1" x14ac:dyDescent="0.3">
      <c r="A2593" s="316" t="s">
        <v>2051</v>
      </c>
      <c r="B2593" s="324">
        <v>718070</v>
      </c>
      <c r="C2593" s="324"/>
      <c r="D2593" s="317">
        <v>5290.49</v>
      </c>
      <c r="E2593" s="320" t="str">
        <f t="shared" si="47"/>
        <v>200</v>
      </c>
    </row>
    <row r="2594" spans="1:5" hidden="1" x14ac:dyDescent="0.3">
      <c r="A2594" s="316" t="s">
        <v>2052</v>
      </c>
      <c r="B2594" s="324">
        <v>716026</v>
      </c>
      <c r="C2594" s="324"/>
      <c r="D2594" s="317">
        <v>2362.5</v>
      </c>
      <c r="E2594" s="320" t="str">
        <f t="shared" si="47"/>
        <v>200</v>
      </c>
    </row>
    <row r="2595" spans="1:5" hidden="1" x14ac:dyDescent="0.3">
      <c r="A2595" s="316" t="s">
        <v>2052</v>
      </c>
      <c r="B2595" s="324">
        <v>718010</v>
      </c>
      <c r="C2595" s="324">
        <v>1004</v>
      </c>
      <c r="D2595" s="317">
        <v>1463.64</v>
      </c>
      <c r="E2595" s="320" t="str">
        <f t="shared" si="47"/>
        <v>200</v>
      </c>
    </row>
    <row r="2596" spans="1:5" hidden="1" x14ac:dyDescent="0.3">
      <c r="A2596" s="316" t="s">
        <v>2052</v>
      </c>
      <c r="B2596" s="324">
        <v>718050</v>
      </c>
      <c r="C2596" s="324"/>
      <c r="D2596" s="317">
        <v>545.13</v>
      </c>
      <c r="E2596" s="320" t="str">
        <f t="shared" si="47"/>
        <v>200</v>
      </c>
    </row>
    <row r="2597" spans="1:5" hidden="1" x14ac:dyDescent="0.3">
      <c r="A2597" s="316" t="s">
        <v>2052</v>
      </c>
      <c r="B2597" s="324">
        <v>718050</v>
      </c>
      <c r="C2597" s="324">
        <v>1011</v>
      </c>
      <c r="D2597" s="317">
        <v>11861.84</v>
      </c>
      <c r="E2597" s="320" t="str">
        <f t="shared" si="47"/>
        <v>200</v>
      </c>
    </row>
    <row r="2598" spans="1:5" hidden="1" x14ac:dyDescent="0.3">
      <c r="A2598" s="316" t="s">
        <v>2052</v>
      </c>
      <c r="B2598" s="324">
        <v>718050</v>
      </c>
      <c r="C2598" s="324">
        <v>1012</v>
      </c>
      <c r="D2598" s="317">
        <v>1250.3499999999999</v>
      </c>
      <c r="E2598" s="320" t="str">
        <f t="shared" si="47"/>
        <v>200</v>
      </c>
    </row>
    <row r="2599" spans="1:5" hidden="1" x14ac:dyDescent="0.3">
      <c r="A2599" s="316" t="s">
        <v>2052</v>
      </c>
      <c r="B2599" s="324">
        <v>718050</v>
      </c>
      <c r="C2599" s="324">
        <v>1015</v>
      </c>
      <c r="D2599" s="317">
        <v>7950.7</v>
      </c>
      <c r="E2599" s="320" t="str">
        <f t="shared" si="47"/>
        <v>200</v>
      </c>
    </row>
    <row r="2600" spans="1:5" hidden="1" x14ac:dyDescent="0.3">
      <c r="A2600" s="316" t="s">
        <v>2052</v>
      </c>
      <c r="B2600" s="324">
        <v>718050</v>
      </c>
      <c r="C2600" s="324">
        <v>1019</v>
      </c>
      <c r="D2600" s="317">
        <v>1877.12</v>
      </c>
      <c r="E2600" s="320" t="str">
        <f t="shared" si="47"/>
        <v>200</v>
      </c>
    </row>
    <row r="2601" spans="1:5" hidden="1" x14ac:dyDescent="0.3">
      <c r="A2601" s="316" t="s">
        <v>2052</v>
      </c>
      <c r="B2601" s="324">
        <v>718050</v>
      </c>
      <c r="C2601" s="324">
        <v>1020</v>
      </c>
      <c r="D2601" s="317">
        <v>423.28</v>
      </c>
      <c r="E2601" s="320" t="str">
        <f t="shared" si="47"/>
        <v>200</v>
      </c>
    </row>
    <row r="2602" spans="1:5" hidden="1" x14ac:dyDescent="0.3">
      <c r="A2602" s="316" t="s">
        <v>2052</v>
      </c>
      <c r="B2602" s="324">
        <v>718050</v>
      </c>
      <c r="C2602" s="324">
        <v>1025</v>
      </c>
      <c r="D2602" s="317">
        <v>160.11000000000001</v>
      </c>
      <c r="E2602" s="320" t="str">
        <f t="shared" si="47"/>
        <v>200</v>
      </c>
    </row>
    <row r="2603" spans="1:5" hidden="1" x14ac:dyDescent="0.3">
      <c r="A2603" s="316" t="s">
        <v>2052</v>
      </c>
      <c r="B2603" s="324">
        <v>718050</v>
      </c>
      <c r="C2603" s="324">
        <v>1026</v>
      </c>
      <c r="D2603" s="317">
        <v>5888.01</v>
      </c>
      <c r="E2603" s="320" t="str">
        <f t="shared" si="47"/>
        <v>200</v>
      </c>
    </row>
    <row r="2604" spans="1:5" hidden="1" x14ac:dyDescent="0.3">
      <c r="A2604" s="316" t="s">
        <v>2052</v>
      </c>
      <c r="B2604" s="324">
        <v>718050</v>
      </c>
      <c r="C2604" s="324">
        <v>1027</v>
      </c>
      <c r="D2604" s="317">
        <v>481.17</v>
      </c>
      <c r="E2604" s="320" t="str">
        <f t="shared" si="47"/>
        <v>200</v>
      </c>
    </row>
    <row r="2605" spans="1:5" hidden="1" x14ac:dyDescent="0.3">
      <c r="A2605" s="316" t="s">
        <v>2052</v>
      </c>
      <c r="B2605" s="324">
        <v>718070</v>
      </c>
      <c r="C2605" s="324"/>
      <c r="D2605" s="317">
        <v>3193.9</v>
      </c>
      <c r="E2605" s="320" t="str">
        <f t="shared" si="47"/>
        <v>200</v>
      </c>
    </row>
    <row r="2606" spans="1:5" hidden="1" x14ac:dyDescent="0.3">
      <c r="A2606" s="316" t="s">
        <v>2053</v>
      </c>
      <c r="B2606" s="324">
        <v>718010</v>
      </c>
      <c r="C2606" s="324">
        <v>1004</v>
      </c>
      <c r="D2606" s="317">
        <v>231.26</v>
      </c>
      <c r="E2606" s="320" t="str">
        <f t="shared" si="47"/>
        <v>200</v>
      </c>
    </row>
    <row r="2607" spans="1:5" hidden="1" x14ac:dyDescent="0.3">
      <c r="A2607" s="316" t="s">
        <v>2053</v>
      </c>
      <c r="B2607" s="324">
        <v>718050</v>
      </c>
      <c r="C2607" s="324"/>
      <c r="D2607" s="317">
        <v>783.57</v>
      </c>
      <c r="E2607" s="320" t="str">
        <f t="shared" si="47"/>
        <v>200</v>
      </c>
    </row>
    <row r="2608" spans="1:5" hidden="1" x14ac:dyDescent="0.3">
      <c r="A2608" s="316" t="s">
        <v>2053</v>
      </c>
      <c r="B2608" s="324">
        <v>718050</v>
      </c>
      <c r="C2608" s="324">
        <v>1015</v>
      </c>
      <c r="D2608" s="317">
        <v>1907.4</v>
      </c>
      <c r="E2608" s="320" t="str">
        <f t="shared" si="47"/>
        <v>200</v>
      </c>
    </row>
    <row r="2609" spans="1:5" hidden="1" x14ac:dyDescent="0.3">
      <c r="A2609" s="316" t="s">
        <v>2053</v>
      </c>
      <c r="B2609" s="324">
        <v>718050</v>
      </c>
      <c r="C2609" s="324">
        <v>1020</v>
      </c>
      <c r="D2609" s="317">
        <v>325</v>
      </c>
      <c r="E2609" s="320" t="str">
        <f t="shared" si="47"/>
        <v>200</v>
      </c>
    </row>
    <row r="2610" spans="1:5" hidden="1" x14ac:dyDescent="0.3">
      <c r="A2610" s="316" t="s">
        <v>2053</v>
      </c>
      <c r="B2610" s="324">
        <v>718050</v>
      </c>
      <c r="C2610" s="324">
        <v>1026</v>
      </c>
      <c r="D2610" s="317">
        <v>1391.82</v>
      </c>
      <c r="E2610" s="320" t="str">
        <f t="shared" si="47"/>
        <v>200</v>
      </c>
    </row>
    <row r="2611" spans="1:5" hidden="1" x14ac:dyDescent="0.3">
      <c r="A2611" s="316" t="s">
        <v>2053</v>
      </c>
      <c r="B2611" s="324">
        <v>718050</v>
      </c>
      <c r="C2611" s="324">
        <v>1027</v>
      </c>
      <c r="D2611" s="317">
        <v>901.17</v>
      </c>
      <c r="E2611" s="320" t="str">
        <f t="shared" si="47"/>
        <v>200</v>
      </c>
    </row>
    <row r="2612" spans="1:5" hidden="1" x14ac:dyDescent="0.3">
      <c r="A2612" s="316" t="s">
        <v>2053</v>
      </c>
      <c r="B2612" s="324">
        <v>718070</v>
      </c>
      <c r="C2612" s="324"/>
      <c r="D2612" s="317">
        <v>506.5</v>
      </c>
      <c r="E2612" s="320" t="str">
        <f t="shared" si="47"/>
        <v>200</v>
      </c>
    </row>
    <row r="2613" spans="1:5" hidden="1" x14ac:dyDescent="0.3">
      <c r="A2613" s="316" t="s">
        <v>2433</v>
      </c>
      <c r="B2613" s="324">
        <v>718050</v>
      </c>
      <c r="C2613" s="324">
        <v>1012</v>
      </c>
      <c r="D2613" s="317">
        <v>44.84</v>
      </c>
      <c r="E2613" s="320" t="str">
        <f t="shared" si="47"/>
        <v>200</v>
      </c>
    </row>
    <row r="2614" spans="1:5" hidden="1" x14ac:dyDescent="0.3">
      <c r="A2614" s="316" t="s">
        <v>2433</v>
      </c>
      <c r="B2614" s="324">
        <v>718050</v>
      </c>
      <c r="C2614" s="324">
        <v>1025</v>
      </c>
      <c r="D2614" s="317">
        <v>40</v>
      </c>
      <c r="E2614" s="320" t="str">
        <f t="shared" si="47"/>
        <v>200</v>
      </c>
    </row>
    <row r="2615" spans="1:5" hidden="1" x14ac:dyDescent="0.3">
      <c r="A2615" s="316" t="s">
        <v>2054</v>
      </c>
      <c r="B2615" s="324">
        <v>718050</v>
      </c>
      <c r="C2615" s="324"/>
      <c r="D2615" s="317">
        <v>932.95</v>
      </c>
      <c r="E2615" s="320" t="str">
        <f t="shared" si="47"/>
        <v>200</v>
      </c>
    </row>
    <row r="2616" spans="1:5" hidden="1" x14ac:dyDescent="0.3">
      <c r="A2616" s="316" t="s">
        <v>2054</v>
      </c>
      <c r="B2616" s="324">
        <v>718050</v>
      </c>
      <c r="C2616" s="324">
        <v>1025</v>
      </c>
      <c r="D2616" s="317">
        <v>375.97</v>
      </c>
      <c r="E2616" s="320" t="str">
        <f t="shared" si="47"/>
        <v>200</v>
      </c>
    </row>
    <row r="2617" spans="1:5" hidden="1" x14ac:dyDescent="0.3">
      <c r="A2617" s="316" t="s">
        <v>2054</v>
      </c>
      <c r="B2617" s="324">
        <v>718050</v>
      </c>
      <c r="C2617" s="324">
        <v>1027</v>
      </c>
      <c r="D2617" s="317">
        <v>122.76</v>
      </c>
      <c r="E2617" s="320" t="str">
        <f t="shared" si="47"/>
        <v>200</v>
      </c>
    </row>
    <row r="2618" spans="1:5" hidden="1" x14ac:dyDescent="0.3">
      <c r="A2618" s="316" t="s">
        <v>2055</v>
      </c>
      <c r="B2618" s="324">
        <v>718050</v>
      </c>
      <c r="C2618" s="324">
        <v>1027</v>
      </c>
      <c r="D2618" s="317">
        <v>169.62</v>
      </c>
      <c r="E2618" s="320" t="str">
        <f t="shared" si="47"/>
        <v>200</v>
      </c>
    </row>
    <row r="2619" spans="1:5" hidden="1" x14ac:dyDescent="0.3">
      <c r="A2619" s="316" t="s">
        <v>2056</v>
      </c>
      <c r="B2619" s="324">
        <v>718010</v>
      </c>
      <c r="C2619" s="324">
        <v>1004</v>
      </c>
      <c r="D2619" s="317">
        <v>578.96</v>
      </c>
      <c r="E2619" s="320" t="str">
        <f t="shared" si="47"/>
        <v>200</v>
      </c>
    </row>
    <row r="2620" spans="1:5" hidden="1" x14ac:dyDescent="0.3">
      <c r="A2620" s="316" t="s">
        <v>2056</v>
      </c>
      <c r="B2620" s="324">
        <v>718050</v>
      </c>
      <c r="C2620" s="324"/>
      <c r="D2620" s="317">
        <v>1331.75</v>
      </c>
      <c r="E2620" s="320" t="str">
        <f t="shared" si="47"/>
        <v>200</v>
      </c>
    </row>
    <row r="2621" spans="1:5" hidden="1" x14ac:dyDescent="0.3">
      <c r="A2621" s="316" t="s">
        <v>2056</v>
      </c>
      <c r="B2621" s="324">
        <v>718050</v>
      </c>
      <c r="C2621" s="324">
        <v>1012</v>
      </c>
      <c r="D2621" s="317">
        <v>1066.25</v>
      </c>
      <c r="E2621" s="320" t="str">
        <f t="shared" si="47"/>
        <v>200</v>
      </c>
    </row>
    <row r="2622" spans="1:5" hidden="1" x14ac:dyDescent="0.3">
      <c r="A2622" s="316" t="s">
        <v>2056</v>
      </c>
      <c r="B2622" s="324">
        <v>718050</v>
      </c>
      <c r="C2622" s="324">
        <v>1015</v>
      </c>
      <c r="D2622" s="317">
        <v>9584.4</v>
      </c>
      <c r="E2622" s="320" t="str">
        <f t="shared" si="47"/>
        <v>200</v>
      </c>
    </row>
    <row r="2623" spans="1:5" hidden="1" x14ac:dyDescent="0.3">
      <c r="A2623" s="316" t="s">
        <v>2056</v>
      </c>
      <c r="B2623" s="324">
        <v>718050</v>
      </c>
      <c r="C2623" s="324">
        <v>1020</v>
      </c>
      <c r="D2623" s="317">
        <v>329.73</v>
      </c>
      <c r="E2623" s="320" t="str">
        <f t="shared" si="47"/>
        <v>200</v>
      </c>
    </row>
    <row r="2624" spans="1:5" hidden="1" x14ac:dyDescent="0.3">
      <c r="A2624" s="316" t="s">
        <v>2056</v>
      </c>
      <c r="B2624" s="324">
        <v>718050</v>
      </c>
      <c r="C2624" s="324">
        <v>1025</v>
      </c>
      <c r="D2624" s="317">
        <v>2062</v>
      </c>
      <c r="E2624" s="320" t="str">
        <f t="shared" si="47"/>
        <v>200</v>
      </c>
    </row>
    <row r="2625" spans="1:5" hidden="1" x14ac:dyDescent="0.3">
      <c r="A2625" s="316" t="s">
        <v>2056</v>
      </c>
      <c r="B2625" s="324">
        <v>718050</v>
      </c>
      <c r="C2625" s="324">
        <v>1026</v>
      </c>
      <c r="D2625" s="317">
        <v>2195.59</v>
      </c>
      <c r="E2625" s="320" t="str">
        <f t="shared" si="47"/>
        <v>200</v>
      </c>
    </row>
    <row r="2626" spans="1:5" hidden="1" x14ac:dyDescent="0.3">
      <c r="A2626" s="316" t="s">
        <v>2056</v>
      </c>
      <c r="B2626" s="324">
        <v>718050</v>
      </c>
      <c r="C2626" s="324">
        <v>1027</v>
      </c>
      <c r="D2626" s="317">
        <v>320.99</v>
      </c>
      <c r="E2626" s="320" t="str">
        <f t="shared" ref="E2626:E2689" si="48">RIGHT(A2626,3)</f>
        <v>200</v>
      </c>
    </row>
    <row r="2627" spans="1:5" hidden="1" x14ac:dyDescent="0.3">
      <c r="A2627" s="316" t="s">
        <v>2056</v>
      </c>
      <c r="B2627" s="324">
        <v>718070</v>
      </c>
      <c r="C2627" s="324"/>
      <c r="D2627" s="317">
        <v>1361.48</v>
      </c>
      <c r="E2627" s="320" t="str">
        <f t="shared" si="48"/>
        <v>200</v>
      </c>
    </row>
    <row r="2628" spans="1:5" hidden="1" x14ac:dyDescent="0.3">
      <c r="A2628" s="316" t="s">
        <v>2057</v>
      </c>
      <c r="B2628" s="324">
        <v>718010</v>
      </c>
      <c r="C2628" s="324">
        <v>1004</v>
      </c>
      <c r="D2628" s="317">
        <v>1440.82</v>
      </c>
      <c r="E2628" s="320" t="str">
        <f t="shared" si="48"/>
        <v>200</v>
      </c>
    </row>
    <row r="2629" spans="1:5" hidden="1" x14ac:dyDescent="0.3">
      <c r="A2629" s="316" t="s">
        <v>2057</v>
      </c>
      <c r="B2629" s="324">
        <v>718040</v>
      </c>
      <c r="C2629" s="324"/>
      <c r="D2629" s="317">
        <v>158.22999999999999</v>
      </c>
      <c r="E2629" s="320" t="str">
        <f t="shared" si="48"/>
        <v>200</v>
      </c>
    </row>
    <row r="2630" spans="1:5" hidden="1" x14ac:dyDescent="0.3">
      <c r="A2630" s="316" t="s">
        <v>2057</v>
      </c>
      <c r="B2630" s="324">
        <v>718050</v>
      </c>
      <c r="C2630" s="324"/>
      <c r="D2630" s="317">
        <v>3793.1</v>
      </c>
      <c r="E2630" s="320" t="str">
        <f t="shared" si="48"/>
        <v>200</v>
      </c>
    </row>
    <row r="2631" spans="1:5" hidden="1" x14ac:dyDescent="0.3">
      <c r="A2631" s="316" t="s">
        <v>2057</v>
      </c>
      <c r="B2631" s="324">
        <v>718050</v>
      </c>
      <c r="C2631" s="324">
        <v>1004</v>
      </c>
      <c r="D2631" s="317">
        <v>179.02</v>
      </c>
      <c r="E2631" s="320" t="str">
        <f t="shared" si="48"/>
        <v>200</v>
      </c>
    </row>
    <row r="2632" spans="1:5" hidden="1" x14ac:dyDescent="0.3">
      <c r="A2632" s="316" t="s">
        <v>2057</v>
      </c>
      <c r="B2632" s="324">
        <v>718050</v>
      </c>
      <c r="C2632" s="324">
        <v>1012</v>
      </c>
      <c r="D2632" s="317">
        <v>567.25</v>
      </c>
      <c r="E2632" s="320" t="str">
        <f t="shared" si="48"/>
        <v>200</v>
      </c>
    </row>
    <row r="2633" spans="1:5" hidden="1" x14ac:dyDescent="0.3">
      <c r="A2633" s="316" t="s">
        <v>2057</v>
      </c>
      <c r="B2633" s="324">
        <v>718050</v>
      </c>
      <c r="C2633" s="324">
        <v>1015</v>
      </c>
      <c r="D2633" s="317">
        <v>9898.6</v>
      </c>
      <c r="E2633" s="320" t="str">
        <f t="shared" si="48"/>
        <v>200</v>
      </c>
    </row>
    <row r="2634" spans="1:5" hidden="1" x14ac:dyDescent="0.3">
      <c r="A2634" s="316" t="s">
        <v>2057</v>
      </c>
      <c r="B2634" s="324">
        <v>718050</v>
      </c>
      <c r="C2634" s="324">
        <v>1025</v>
      </c>
      <c r="D2634" s="317">
        <v>4579.5</v>
      </c>
      <c r="E2634" s="320" t="str">
        <f t="shared" si="48"/>
        <v>200</v>
      </c>
    </row>
    <row r="2635" spans="1:5" hidden="1" x14ac:dyDescent="0.3">
      <c r="A2635" s="316" t="s">
        <v>2057</v>
      </c>
      <c r="B2635" s="324">
        <v>718050</v>
      </c>
      <c r="C2635" s="324">
        <v>1026</v>
      </c>
      <c r="D2635" s="317">
        <v>5609.75</v>
      </c>
      <c r="E2635" s="320" t="str">
        <f t="shared" si="48"/>
        <v>200</v>
      </c>
    </row>
    <row r="2636" spans="1:5" hidden="1" x14ac:dyDescent="0.3">
      <c r="A2636" s="316" t="s">
        <v>2057</v>
      </c>
      <c r="B2636" s="324">
        <v>718050</v>
      </c>
      <c r="C2636" s="324">
        <v>1027</v>
      </c>
      <c r="D2636" s="317">
        <v>315.87</v>
      </c>
      <c r="E2636" s="320" t="str">
        <f t="shared" si="48"/>
        <v>200</v>
      </c>
    </row>
    <row r="2637" spans="1:5" hidden="1" x14ac:dyDescent="0.3">
      <c r="A2637" s="316" t="s">
        <v>2057</v>
      </c>
      <c r="B2637" s="324">
        <v>718070</v>
      </c>
      <c r="C2637" s="324"/>
      <c r="D2637" s="317">
        <v>14948.77</v>
      </c>
      <c r="E2637" s="320" t="str">
        <f t="shared" si="48"/>
        <v>200</v>
      </c>
    </row>
    <row r="2638" spans="1:5" hidden="1" x14ac:dyDescent="0.3">
      <c r="A2638" s="316" t="s">
        <v>2058</v>
      </c>
      <c r="B2638" s="324">
        <v>718050</v>
      </c>
      <c r="C2638" s="324">
        <v>1012</v>
      </c>
      <c r="D2638" s="317">
        <v>48.94</v>
      </c>
      <c r="E2638" s="320" t="str">
        <f t="shared" si="48"/>
        <v>200</v>
      </c>
    </row>
    <row r="2639" spans="1:5" hidden="1" x14ac:dyDescent="0.3">
      <c r="A2639" s="316" t="s">
        <v>2058</v>
      </c>
      <c r="B2639" s="324">
        <v>718050</v>
      </c>
      <c r="C2639" s="324">
        <v>1025</v>
      </c>
      <c r="D2639" s="317">
        <v>377.79</v>
      </c>
      <c r="E2639" s="320" t="str">
        <f t="shared" si="48"/>
        <v>200</v>
      </c>
    </row>
    <row r="2640" spans="1:5" hidden="1" x14ac:dyDescent="0.3">
      <c r="A2640" s="316" t="s">
        <v>2434</v>
      </c>
      <c r="B2640" s="324">
        <v>718050</v>
      </c>
      <c r="C2640" s="324"/>
      <c r="D2640" s="317">
        <v>4007.62</v>
      </c>
      <c r="E2640" s="320" t="str">
        <f t="shared" si="48"/>
        <v>200</v>
      </c>
    </row>
    <row r="2641" spans="1:5" hidden="1" x14ac:dyDescent="0.3">
      <c r="A2641" s="316" t="s">
        <v>2059</v>
      </c>
      <c r="B2641" s="324">
        <v>718050</v>
      </c>
      <c r="C2641" s="324"/>
      <c r="D2641" s="317">
        <v>283.41000000000003</v>
      </c>
      <c r="E2641" s="320" t="str">
        <f t="shared" si="48"/>
        <v>200</v>
      </c>
    </row>
    <row r="2642" spans="1:5" hidden="1" x14ac:dyDescent="0.3">
      <c r="A2642" s="316" t="s">
        <v>2059</v>
      </c>
      <c r="B2642" s="324">
        <v>718050</v>
      </c>
      <c r="C2642" s="324">
        <v>1012</v>
      </c>
      <c r="D2642" s="317">
        <v>149.25</v>
      </c>
      <c r="E2642" s="320" t="str">
        <f t="shared" si="48"/>
        <v>200</v>
      </c>
    </row>
    <row r="2643" spans="1:5" hidden="1" x14ac:dyDescent="0.3">
      <c r="A2643" s="316" t="s">
        <v>2059</v>
      </c>
      <c r="B2643" s="324">
        <v>718050</v>
      </c>
      <c r="C2643" s="324">
        <v>1015</v>
      </c>
      <c r="D2643" s="317">
        <v>8890.6</v>
      </c>
      <c r="E2643" s="320" t="str">
        <f t="shared" si="48"/>
        <v>200</v>
      </c>
    </row>
    <row r="2644" spans="1:5" hidden="1" x14ac:dyDescent="0.3">
      <c r="A2644" s="316" t="s">
        <v>2059</v>
      </c>
      <c r="B2644" s="324">
        <v>718050</v>
      </c>
      <c r="C2644" s="324">
        <v>1027</v>
      </c>
      <c r="D2644" s="317">
        <v>122.76</v>
      </c>
      <c r="E2644" s="320" t="str">
        <f t="shared" si="48"/>
        <v>200</v>
      </c>
    </row>
    <row r="2645" spans="1:5" hidden="1" x14ac:dyDescent="0.3">
      <c r="A2645" s="316" t="s">
        <v>2060</v>
      </c>
      <c r="B2645" s="324">
        <v>718010</v>
      </c>
      <c r="C2645" s="324">
        <v>1004</v>
      </c>
      <c r="D2645" s="317">
        <v>1991.83</v>
      </c>
      <c r="E2645" s="320" t="str">
        <f t="shared" si="48"/>
        <v>200</v>
      </c>
    </row>
    <row r="2646" spans="1:5" hidden="1" x14ac:dyDescent="0.3">
      <c r="A2646" s="316" t="s">
        <v>2060</v>
      </c>
      <c r="B2646" s="324">
        <v>718045</v>
      </c>
      <c r="C2646" s="324"/>
      <c r="D2646" s="317">
        <v>3775</v>
      </c>
      <c r="E2646" s="320" t="str">
        <f t="shared" si="48"/>
        <v>200</v>
      </c>
    </row>
    <row r="2647" spans="1:5" hidden="1" x14ac:dyDescent="0.3">
      <c r="A2647" s="316" t="s">
        <v>2060</v>
      </c>
      <c r="B2647" s="324">
        <v>718050</v>
      </c>
      <c r="C2647" s="324"/>
      <c r="D2647" s="317">
        <v>1832.14</v>
      </c>
      <c r="E2647" s="320" t="str">
        <f t="shared" si="48"/>
        <v>200</v>
      </c>
    </row>
    <row r="2648" spans="1:5" hidden="1" x14ac:dyDescent="0.3">
      <c r="A2648" s="316" t="s">
        <v>2060</v>
      </c>
      <c r="B2648" s="324">
        <v>718050</v>
      </c>
      <c r="C2648" s="324">
        <v>1011</v>
      </c>
      <c r="D2648" s="317">
        <v>15844.08</v>
      </c>
      <c r="E2648" s="320" t="str">
        <f t="shared" si="48"/>
        <v>200</v>
      </c>
    </row>
    <row r="2649" spans="1:5" hidden="1" x14ac:dyDescent="0.3">
      <c r="A2649" s="316" t="s">
        <v>2060</v>
      </c>
      <c r="B2649" s="324">
        <v>718050</v>
      </c>
      <c r="C2649" s="324">
        <v>1015</v>
      </c>
      <c r="D2649" s="317">
        <v>4974</v>
      </c>
      <c r="E2649" s="320" t="str">
        <f t="shared" si="48"/>
        <v>200</v>
      </c>
    </row>
    <row r="2650" spans="1:5" hidden="1" x14ac:dyDescent="0.3">
      <c r="A2650" s="316" t="s">
        <v>2060</v>
      </c>
      <c r="B2650" s="324">
        <v>718050</v>
      </c>
      <c r="C2650" s="324">
        <v>1020</v>
      </c>
      <c r="D2650" s="317">
        <v>5014.63</v>
      </c>
      <c r="E2650" s="320" t="str">
        <f t="shared" si="48"/>
        <v>200</v>
      </c>
    </row>
    <row r="2651" spans="1:5" hidden="1" x14ac:dyDescent="0.3">
      <c r="A2651" s="316" t="s">
        <v>2060</v>
      </c>
      <c r="B2651" s="324">
        <v>718050</v>
      </c>
      <c r="C2651" s="324">
        <v>1025</v>
      </c>
      <c r="D2651" s="317">
        <v>1893</v>
      </c>
      <c r="E2651" s="320" t="str">
        <f t="shared" si="48"/>
        <v>200</v>
      </c>
    </row>
    <row r="2652" spans="1:5" hidden="1" x14ac:dyDescent="0.3">
      <c r="A2652" s="316" t="s">
        <v>2060</v>
      </c>
      <c r="B2652" s="324">
        <v>718050</v>
      </c>
      <c r="C2652" s="324">
        <v>1026</v>
      </c>
      <c r="D2652" s="317">
        <v>5235.59</v>
      </c>
      <c r="E2652" s="320" t="str">
        <f t="shared" si="48"/>
        <v>200</v>
      </c>
    </row>
    <row r="2653" spans="1:5" hidden="1" x14ac:dyDescent="0.3">
      <c r="A2653" s="316" t="s">
        <v>2060</v>
      </c>
      <c r="B2653" s="324">
        <v>718050</v>
      </c>
      <c r="C2653" s="324">
        <v>1027</v>
      </c>
      <c r="D2653" s="317">
        <v>1402.41</v>
      </c>
      <c r="E2653" s="320" t="str">
        <f t="shared" si="48"/>
        <v>200</v>
      </c>
    </row>
    <row r="2654" spans="1:5" hidden="1" x14ac:dyDescent="0.3">
      <c r="A2654" s="316" t="s">
        <v>2060</v>
      </c>
      <c r="B2654" s="324">
        <v>718050</v>
      </c>
      <c r="C2654" s="324">
        <v>1030</v>
      </c>
      <c r="D2654" s="317">
        <v>740</v>
      </c>
      <c r="E2654" s="320" t="str">
        <f t="shared" si="48"/>
        <v>200</v>
      </c>
    </row>
    <row r="2655" spans="1:5" hidden="1" x14ac:dyDescent="0.3">
      <c r="A2655" s="316" t="s">
        <v>2060</v>
      </c>
      <c r="B2655" s="324">
        <v>718070</v>
      </c>
      <c r="C2655" s="324"/>
      <c r="D2655" s="317">
        <v>5130.78</v>
      </c>
      <c r="E2655" s="320" t="str">
        <f t="shared" si="48"/>
        <v>200</v>
      </c>
    </row>
    <row r="2656" spans="1:5" hidden="1" x14ac:dyDescent="0.3">
      <c r="A2656" s="316" t="s">
        <v>2061</v>
      </c>
      <c r="B2656" s="324">
        <v>718050</v>
      </c>
      <c r="C2656" s="324"/>
      <c r="D2656" s="317">
        <v>50.88</v>
      </c>
      <c r="E2656" s="320" t="str">
        <f t="shared" si="48"/>
        <v>200</v>
      </c>
    </row>
    <row r="2657" spans="1:5" hidden="1" x14ac:dyDescent="0.3">
      <c r="A2657" s="316" t="s">
        <v>2062</v>
      </c>
      <c r="B2657" s="324">
        <v>718010</v>
      </c>
      <c r="C2657" s="324">
        <v>1004</v>
      </c>
      <c r="D2657" s="317">
        <v>1377.53</v>
      </c>
      <c r="E2657" s="320" t="str">
        <f t="shared" si="48"/>
        <v>200</v>
      </c>
    </row>
    <row r="2658" spans="1:5" hidden="1" x14ac:dyDescent="0.3">
      <c r="A2658" s="316" t="s">
        <v>2062</v>
      </c>
      <c r="B2658" s="324">
        <v>718050</v>
      </c>
      <c r="C2658" s="324"/>
      <c r="D2658" s="317">
        <v>574.55999999999995</v>
      </c>
      <c r="E2658" s="320" t="str">
        <f t="shared" si="48"/>
        <v>200</v>
      </c>
    </row>
    <row r="2659" spans="1:5" hidden="1" x14ac:dyDescent="0.3">
      <c r="A2659" s="316" t="s">
        <v>2062</v>
      </c>
      <c r="B2659" s="324">
        <v>718050</v>
      </c>
      <c r="C2659" s="324">
        <v>1015</v>
      </c>
      <c r="D2659" s="317">
        <v>1512</v>
      </c>
      <c r="E2659" s="320" t="str">
        <f t="shared" si="48"/>
        <v>200</v>
      </c>
    </row>
    <row r="2660" spans="1:5" hidden="1" x14ac:dyDescent="0.3">
      <c r="A2660" s="316" t="s">
        <v>2062</v>
      </c>
      <c r="B2660" s="324">
        <v>718050</v>
      </c>
      <c r="C2660" s="324">
        <v>1020</v>
      </c>
      <c r="D2660" s="317">
        <v>716.46</v>
      </c>
      <c r="E2660" s="320" t="str">
        <f t="shared" si="48"/>
        <v>200</v>
      </c>
    </row>
    <row r="2661" spans="1:5" hidden="1" x14ac:dyDescent="0.3">
      <c r="A2661" s="316" t="s">
        <v>2062</v>
      </c>
      <c r="B2661" s="324">
        <v>718050</v>
      </c>
      <c r="C2661" s="324">
        <v>1025</v>
      </c>
      <c r="D2661" s="317">
        <v>219</v>
      </c>
      <c r="E2661" s="320" t="str">
        <f t="shared" si="48"/>
        <v>200</v>
      </c>
    </row>
    <row r="2662" spans="1:5" hidden="1" x14ac:dyDescent="0.3">
      <c r="A2662" s="316" t="s">
        <v>2062</v>
      </c>
      <c r="B2662" s="324">
        <v>718050</v>
      </c>
      <c r="C2662" s="324">
        <v>1026</v>
      </c>
      <c r="D2662" s="317">
        <v>212.73</v>
      </c>
      <c r="E2662" s="320" t="str">
        <f t="shared" si="48"/>
        <v>200</v>
      </c>
    </row>
    <row r="2663" spans="1:5" hidden="1" x14ac:dyDescent="0.3">
      <c r="A2663" s="316" t="s">
        <v>2062</v>
      </c>
      <c r="B2663" s="324">
        <v>718050</v>
      </c>
      <c r="C2663" s="324">
        <v>1027</v>
      </c>
      <c r="D2663" s="317">
        <v>113.96</v>
      </c>
      <c r="E2663" s="320" t="str">
        <f t="shared" si="48"/>
        <v>200</v>
      </c>
    </row>
    <row r="2664" spans="1:5" hidden="1" x14ac:dyDescent="0.3">
      <c r="A2664" s="316" t="s">
        <v>2062</v>
      </c>
      <c r="B2664" s="324">
        <v>718070</v>
      </c>
      <c r="C2664" s="324"/>
      <c r="D2664" s="317">
        <v>3817.53</v>
      </c>
      <c r="E2664" s="320" t="str">
        <f t="shared" si="48"/>
        <v>200</v>
      </c>
    </row>
    <row r="2665" spans="1:5" hidden="1" x14ac:dyDescent="0.3">
      <c r="A2665" s="316" t="s">
        <v>2435</v>
      </c>
      <c r="B2665" s="324">
        <v>718050</v>
      </c>
      <c r="C2665" s="324">
        <v>1012</v>
      </c>
      <c r="D2665" s="317">
        <v>59.15</v>
      </c>
      <c r="E2665" s="320" t="str">
        <f t="shared" si="48"/>
        <v>200</v>
      </c>
    </row>
    <row r="2666" spans="1:5" hidden="1" x14ac:dyDescent="0.3">
      <c r="A2666" s="316" t="s">
        <v>2063</v>
      </c>
      <c r="B2666" s="324">
        <v>718010</v>
      </c>
      <c r="C2666" s="324">
        <v>1004</v>
      </c>
      <c r="D2666" s="317">
        <v>295.20999999999998</v>
      </c>
      <c r="E2666" s="320" t="str">
        <f t="shared" si="48"/>
        <v>200</v>
      </c>
    </row>
    <row r="2667" spans="1:5" hidden="1" x14ac:dyDescent="0.3">
      <c r="A2667" s="316" t="s">
        <v>2063</v>
      </c>
      <c r="B2667" s="324">
        <v>718050</v>
      </c>
      <c r="C2667" s="324"/>
      <c r="D2667" s="317">
        <v>139.01</v>
      </c>
      <c r="E2667" s="320" t="str">
        <f t="shared" si="48"/>
        <v>200</v>
      </c>
    </row>
    <row r="2668" spans="1:5" hidden="1" x14ac:dyDescent="0.3">
      <c r="A2668" s="316" t="s">
        <v>2063</v>
      </c>
      <c r="B2668" s="324">
        <v>718050</v>
      </c>
      <c r="C2668" s="324">
        <v>1012</v>
      </c>
      <c r="D2668" s="317">
        <v>160.12</v>
      </c>
      <c r="E2668" s="320" t="str">
        <f t="shared" si="48"/>
        <v>200</v>
      </c>
    </row>
    <row r="2669" spans="1:5" hidden="1" x14ac:dyDescent="0.3">
      <c r="A2669" s="316" t="s">
        <v>2063</v>
      </c>
      <c r="B2669" s="324">
        <v>718050</v>
      </c>
      <c r="C2669" s="324">
        <v>1025</v>
      </c>
      <c r="D2669" s="317">
        <v>355.52</v>
      </c>
      <c r="E2669" s="320" t="str">
        <f t="shared" si="48"/>
        <v>200</v>
      </c>
    </row>
    <row r="2670" spans="1:5" hidden="1" x14ac:dyDescent="0.3">
      <c r="A2670" s="316" t="s">
        <v>2063</v>
      </c>
      <c r="B2670" s="324">
        <v>718050</v>
      </c>
      <c r="C2670" s="324">
        <v>1027</v>
      </c>
      <c r="D2670" s="317">
        <v>482.02</v>
      </c>
      <c r="E2670" s="320" t="str">
        <f t="shared" si="48"/>
        <v>200</v>
      </c>
    </row>
    <row r="2671" spans="1:5" hidden="1" x14ac:dyDescent="0.3">
      <c r="A2671" s="316" t="s">
        <v>2063</v>
      </c>
      <c r="B2671" s="324">
        <v>718070</v>
      </c>
      <c r="C2671" s="324"/>
      <c r="D2671" s="317">
        <v>385.5</v>
      </c>
      <c r="E2671" s="320" t="str">
        <f t="shared" si="48"/>
        <v>200</v>
      </c>
    </row>
    <row r="2672" spans="1:5" hidden="1" x14ac:dyDescent="0.3">
      <c r="A2672" s="316" t="s">
        <v>2064</v>
      </c>
      <c r="B2672" s="324">
        <v>718010</v>
      </c>
      <c r="C2672" s="324">
        <v>1004</v>
      </c>
      <c r="D2672" s="317">
        <v>821.98</v>
      </c>
      <c r="E2672" s="320" t="str">
        <f t="shared" si="48"/>
        <v>200</v>
      </c>
    </row>
    <row r="2673" spans="1:5" hidden="1" x14ac:dyDescent="0.3">
      <c r="A2673" s="316" t="s">
        <v>2064</v>
      </c>
      <c r="B2673" s="324">
        <v>718040</v>
      </c>
      <c r="C2673" s="324"/>
      <c r="D2673" s="317">
        <v>65.7</v>
      </c>
      <c r="E2673" s="320" t="str">
        <f t="shared" si="48"/>
        <v>200</v>
      </c>
    </row>
    <row r="2674" spans="1:5" hidden="1" x14ac:dyDescent="0.3">
      <c r="A2674" s="316" t="s">
        <v>2064</v>
      </c>
      <c r="B2674" s="324">
        <v>718050</v>
      </c>
      <c r="C2674" s="324"/>
      <c r="D2674" s="317">
        <v>2056.91</v>
      </c>
      <c r="E2674" s="320" t="str">
        <f t="shared" si="48"/>
        <v>200</v>
      </c>
    </row>
    <row r="2675" spans="1:5" hidden="1" x14ac:dyDescent="0.3">
      <c r="A2675" s="316" t="s">
        <v>2064</v>
      </c>
      <c r="B2675" s="324">
        <v>718050</v>
      </c>
      <c r="C2675" s="324">
        <v>1011</v>
      </c>
      <c r="D2675" s="317">
        <v>8450</v>
      </c>
      <c r="E2675" s="320" t="str">
        <f t="shared" si="48"/>
        <v>200</v>
      </c>
    </row>
    <row r="2676" spans="1:5" hidden="1" x14ac:dyDescent="0.3">
      <c r="A2676" s="316" t="s">
        <v>2064</v>
      </c>
      <c r="B2676" s="324">
        <v>718050</v>
      </c>
      <c r="C2676" s="324">
        <v>1012</v>
      </c>
      <c r="D2676" s="317">
        <v>603.94000000000005</v>
      </c>
      <c r="E2676" s="320" t="str">
        <f t="shared" si="48"/>
        <v>200</v>
      </c>
    </row>
    <row r="2677" spans="1:5" hidden="1" x14ac:dyDescent="0.3">
      <c r="A2677" s="316" t="s">
        <v>2064</v>
      </c>
      <c r="B2677" s="324">
        <v>718050</v>
      </c>
      <c r="C2677" s="324">
        <v>1025</v>
      </c>
      <c r="D2677" s="317">
        <v>32</v>
      </c>
      <c r="E2677" s="320" t="str">
        <f t="shared" si="48"/>
        <v>200</v>
      </c>
    </row>
    <row r="2678" spans="1:5" hidden="1" x14ac:dyDescent="0.3">
      <c r="A2678" s="316" t="s">
        <v>2064</v>
      </c>
      <c r="B2678" s="324">
        <v>718050</v>
      </c>
      <c r="C2678" s="324">
        <v>1027</v>
      </c>
      <c r="D2678" s="317">
        <v>556.87</v>
      </c>
      <c r="E2678" s="320" t="str">
        <f t="shared" si="48"/>
        <v>200</v>
      </c>
    </row>
    <row r="2679" spans="1:5" hidden="1" x14ac:dyDescent="0.3">
      <c r="A2679" s="316" t="s">
        <v>2064</v>
      </c>
      <c r="B2679" s="324">
        <v>718070</v>
      </c>
      <c r="C2679" s="324"/>
      <c r="D2679" s="317">
        <v>495.65</v>
      </c>
      <c r="E2679" s="320" t="str">
        <f t="shared" si="48"/>
        <v>200</v>
      </c>
    </row>
    <row r="2680" spans="1:5" hidden="1" x14ac:dyDescent="0.3">
      <c r="A2680" s="316" t="s">
        <v>2065</v>
      </c>
      <c r="B2680" s="324">
        <v>718010</v>
      </c>
      <c r="C2680" s="324">
        <v>1004</v>
      </c>
      <c r="D2680" s="317">
        <v>512.32000000000005</v>
      </c>
      <c r="E2680" s="320" t="str">
        <f t="shared" si="48"/>
        <v>200</v>
      </c>
    </row>
    <row r="2681" spans="1:5" hidden="1" x14ac:dyDescent="0.3">
      <c r="A2681" s="316" t="s">
        <v>2065</v>
      </c>
      <c r="B2681" s="324">
        <v>718050</v>
      </c>
      <c r="C2681" s="324"/>
      <c r="D2681" s="317">
        <v>488.44</v>
      </c>
      <c r="E2681" s="320" t="str">
        <f t="shared" si="48"/>
        <v>200</v>
      </c>
    </row>
    <row r="2682" spans="1:5" hidden="1" x14ac:dyDescent="0.3">
      <c r="A2682" s="316" t="s">
        <v>2065</v>
      </c>
      <c r="B2682" s="324">
        <v>718050</v>
      </c>
      <c r="C2682" s="324">
        <v>1004</v>
      </c>
      <c r="D2682" s="317">
        <v>212.15</v>
      </c>
      <c r="E2682" s="320" t="str">
        <f t="shared" si="48"/>
        <v>200</v>
      </c>
    </row>
    <row r="2683" spans="1:5" hidden="1" x14ac:dyDescent="0.3">
      <c r="A2683" s="316" t="s">
        <v>2065</v>
      </c>
      <c r="B2683" s="324">
        <v>718050</v>
      </c>
      <c r="C2683" s="324">
        <v>1011</v>
      </c>
      <c r="D2683" s="317">
        <v>883.25</v>
      </c>
      <c r="E2683" s="320" t="str">
        <f t="shared" si="48"/>
        <v>200</v>
      </c>
    </row>
    <row r="2684" spans="1:5" hidden="1" x14ac:dyDescent="0.3">
      <c r="A2684" s="316" t="s">
        <v>2065</v>
      </c>
      <c r="B2684" s="324">
        <v>718050</v>
      </c>
      <c r="C2684" s="324">
        <v>1012</v>
      </c>
      <c r="D2684" s="317">
        <v>365.48</v>
      </c>
      <c r="E2684" s="320" t="str">
        <f t="shared" si="48"/>
        <v>200</v>
      </c>
    </row>
    <row r="2685" spans="1:5" hidden="1" x14ac:dyDescent="0.3">
      <c r="A2685" s="316" t="s">
        <v>2065</v>
      </c>
      <c r="B2685" s="324">
        <v>718050</v>
      </c>
      <c r="C2685" s="324">
        <v>1015</v>
      </c>
      <c r="D2685" s="317">
        <v>3544</v>
      </c>
      <c r="E2685" s="320" t="str">
        <f t="shared" si="48"/>
        <v>200</v>
      </c>
    </row>
    <row r="2686" spans="1:5" hidden="1" x14ac:dyDescent="0.3">
      <c r="A2686" s="316" t="s">
        <v>2065</v>
      </c>
      <c r="B2686" s="324">
        <v>718050</v>
      </c>
      <c r="C2686" s="324">
        <v>1020</v>
      </c>
      <c r="D2686" s="317">
        <v>2794.42</v>
      </c>
      <c r="E2686" s="320" t="str">
        <f t="shared" si="48"/>
        <v>200</v>
      </c>
    </row>
    <row r="2687" spans="1:5" hidden="1" x14ac:dyDescent="0.3">
      <c r="A2687" s="316" t="s">
        <v>2065</v>
      </c>
      <c r="B2687" s="324">
        <v>718050</v>
      </c>
      <c r="C2687" s="324">
        <v>1025</v>
      </c>
      <c r="D2687" s="317">
        <v>148</v>
      </c>
      <c r="E2687" s="320" t="str">
        <f t="shared" si="48"/>
        <v>200</v>
      </c>
    </row>
    <row r="2688" spans="1:5" hidden="1" x14ac:dyDescent="0.3">
      <c r="A2688" s="316" t="s">
        <v>2065</v>
      </c>
      <c r="B2688" s="324">
        <v>718050</v>
      </c>
      <c r="C2688" s="324">
        <v>1026</v>
      </c>
      <c r="D2688" s="317">
        <v>11</v>
      </c>
      <c r="E2688" s="320" t="str">
        <f t="shared" si="48"/>
        <v>200</v>
      </c>
    </row>
    <row r="2689" spans="1:5" hidden="1" x14ac:dyDescent="0.3">
      <c r="A2689" s="316" t="s">
        <v>2065</v>
      </c>
      <c r="B2689" s="324">
        <v>718050</v>
      </c>
      <c r="C2689" s="324">
        <v>1027</v>
      </c>
      <c r="D2689" s="317">
        <v>602.17999999999995</v>
      </c>
      <c r="E2689" s="320" t="str">
        <f t="shared" si="48"/>
        <v>200</v>
      </c>
    </row>
    <row r="2690" spans="1:5" hidden="1" x14ac:dyDescent="0.3">
      <c r="A2690" s="316" t="s">
        <v>2065</v>
      </c>
      <c r="B2690" s="324">
        <v>718070</v>
      </c>
      <c r="C2690" s="324"/>
      <c r="D2690" s="317">
        <v>1916.22</v>
      </c>
      <c r="E2690" s="320" t="str">
        <f t="shared" ref="E2690:E2753" si="49">RIGHT(A2690,3)</f>
        <v>200</v>
      </c>
    </row>
    <row r="2691" spans="1:5" hidden="1" x14ac:dyDescent="0.3">
      <c r="A2691" s="316" t="s">
        <v>2066</v>
      </c>
      <c r="B2691" s="324">
        <v>718010</v>
      </c>
      <c r="C2691" s="324">
        <v>1004</v>
      </c>
      <c r="D2691" s="317">
        <v>198.16</v>
      </c>
      <c r="E2691" s="320" t="str">
        <f t="shared" si="49"/>
        <v>200</v>
      </c>
    </row>
    <row r="2692" spans="1:5" hidden="1" x14ac:dyDescent="0.3">
      <c r="A2692" s="316" t="s">
        <v>2066</v>
      </c>
      <c r="B2692" s="324">
        <v>718050</v>
      </c>
      <c r="C2692" s="324"/>
      <c r="D2692" s="317">
        <v>570</v>
      </c>
      <c r="E2692" s="320" t="str">
        <f t="shared" si="49"/>
        <v>200</v>
      </c>
    </row>
    <row r="2693" spans="1:5" hidden="1" x14ac:dyDescent="0.3">
      <c r="A2693" s="316" t="s">
        <v>2066</v>
      </c>
      <c r="B2693" s="324">
        <v>718050</v>
      </c>
      <c r="C2693" s="324">
        <v>1011</v>
      </c>
      <c r="D2693" s="317">
        <v>1710</v>
      </c>
      <c r="E2693" s="320" t="str">
        <f t="shared" si="49"/>
        <v>200</v>
      </c>
    </row>
    <row r="2694" spans="1:5" hidden="1" x14ac:dyDescent="0.3">
      <c r="A2694" s="316" t="s">
        <v>2066</v>
      </c>
      <c r="B2694" s="324">
        <v>718050</v>
      </c>
      <c r="C2694" s="324">
        <v>1012</v>
      </c>
      <c r="D2694" s="317">
        <v>833.87</v>
      </c>
      <c r="E2694" s="320" t="str">
        <f t="shared" si="49"/>
        <v>200</v>
      </c>
    </row>
    <row r="2695" spans="1:5" hidden="1" x14ac:dyDescent="0.3">
      <c r="A2695" s="316" t="s">
        <v>2066</v>
      </c>
      <c r="B2695" s="324">
        <v>718050</v>
      </c>
      <c r="C2695" s="324">
        <v>1015</v>
      </c>
      <c r="D2695" s="317">
        <v>5139</v>
      </c>
      <c r="E2695" s="320" t="str">
        <f t="shared" si="49"/>
        <v>200</v>
      </c>
    </row>
    <row r="2696" spans="1:5" hidden="1" x14ac:dyDescent="0.3">
      <c r="A2696" s="316" t="s">
        <v>2066</v>
      </c>
      <c r="B2696" s="324">
        <v>718050</v>
      </c>
      <c r="C2696" s="324">
        <v>1025</v>
      </c>
      <c r="D2696" s="317">
        <v>879.63</v>
      </c>
      <c r="E2696" s="320" t="str">
        <f t="shared" si="49"/>
        <v>200</v>
      </c>
    </row>
    <row r="2697" spans="1:5" hidden="1" x14ac:dyDescent="0.3">
      <c r="A2697" s="316" t="s">
        <v>2066</v>
      </c>
      <c r="B2697" s="324">
        <v>718050</v>
      </c>
      <c r="C2697" s="324">
        <v>1026</v>
      </c>
      <c r="D2697" s="317">
        <v>39.5</v>
      </c>
      <c r="E2697" s="320" t="str">
        <f t="shared" si="49"/>
        <v>200</v>
      </c>
    </row>
    <row r="2698" spans="1:5" hidden="1" x14ac:dyDescent="0.3">
      <c r="A2698" s="316" t="s">
        <v>2066</v>
      </c>
      <c r="B2698" s="324">
        <v>718050</v>
      </c>
      <c r="C2698" s="324">
        <v>1027</v>
      </c>
      <c r="D2698" s="317">
        <v>185.46</v>
      </c>
      <c r="E2698" s="320" t="str">
        <f t="shared" si="49"/>
        <v>200</v>
      </c>
    </row>
    <row r="2699" spans="1:5" hidden="1" x14ac:dyDescent="0.3">
      <c r="A2699" s="316" t="s">
        <v>2066</v>
      </c>
      <c r="B2699" s="324">
        <v>718070</v>
      </c>
      <c r="C2699" s="324"/>
      <c r="D2699" s="317">
        <v>517.5</v>
      </c>
      <c r="E2699" s="320" t="str">
        <f t="shared" si="49"/>
        <v>200</v>
      </c>
    </row>
    <row r="2700" spans="1:5" hidden="1" x14ac:dyDescent="0.3">
      <c r="A2700" s="316" t="s">
        <v>2067</v>
      </c>
      <c r="B2700" s="324">
        <v>718010</v>
      </c>
      <c r="C2700" s="324"/>
      <c r="D2700" s="317">
        <v>1500</v>
      </c>
      <c r="E2700" s="320" t="str">
        <f t="shared" si="49"/>
        <v>200</v>
      </c>
    </row>
    <row r="2701" spans="1:5" hidden="1" x14ac:dyDescent="0.3">
      <c r="A2701" s="316" t="s">
        <v>2067</v>
      </c>
      <c r="B2701" s="324">
        <v>718010</v>
      </c>
      <c r="C2701" s="324">
        <v>1004</v>
      </c>
      <c r="D2701" s="317">
        <v>2583.4299999999998</v>
      </c>
      <c r="E2701" s="320" t="str">
        <f t="shared" si="49"/>
        <v>200</v>
      </c>
    </row>
    <row r="2702" spans="1:5" hidden="1" x14ac:dyDescent="0.3">
      <c r="A2702" s="316" t="s">
        <v>2067</v>
      </c>
      <c r="B2702" s="324">
        <v>718040</v>
      </c>
      <c r="C2702" s="324"/>
      <c r="D2702" s="317">
        <v>108.68</v>
      </c>
      <c r="E2702" s="320" t="str">
        <f t="shared" si="49"/>
        <v>200</v>
      </c>
    </row>
    <row r="2703" spans="1:5" hidden="1" x14ac:dyDescent="0.3">
      <c r="A2703" s="316" t="s">
        <v>2067</v>
      </c>
      <c r="B2703" s="324">
        <v>718050</v>
      </c>
      <c r="C2703" s="324"/>
      <c r="D2703" s="317">
        <v>2109.58</v>
      </c>
      <c r="E2703" s="320" t="str">
        <f t="shared" si="49"/>
        <v>200</v>
      </c>
    </row>
    <row r="2704" spans="1:5" hidden="1" x14ac:dyDescent="0.3">
      <c r="A2704" s="316" t="s">
        <v>2067</v>
      </c>
      <c r="B2704" s="324">
        <v>718050</v>
      </c>
      <c r="C2704" s="324">
        <v>1004</v>
      </c>
      <c r="D2704" s="317">
        <v>1851.02</v>
      </c>
      <c r="E2704" s="320" t="str">
        <f t="shared" si="49"/>
        <v>200</v>
      </c>
    </row>
    <row r="2705" spans="1:5" hidden="1" x14ac:dyDescent="0.3">
      <c r="A2705" s="316" t="s">
        <v>2067</v>
      </c>
      <c r="B2705" s="324">
        <v>718050</v>
      </c>
      <c r="C2705" s="324">
        <v>1011</v>
      </c>
      <c r="D2705" s="317">
        <v>9416</v>
      </c>
      <c r="E2705" s="320" t="str">
        <f t="shared" si="49"/>
        <v>200</v>
      </c>
    </row>
    <row r="2706" spans="1:5" hidden="1" x14ac:dyDescent="0.3">
      <c r="A2706" s="316" t="s">
        <v>2067</v>
      </c>
      <c r="B2706" s="324">
        <v>718050</v>
      </c>
      <c r="C2706" s="324">
        <v>1019</v>
      </c>
      <c r="D2706" s="317">
        <v>31495.29</v>
      </c>
      <c r="E2706" s="320" t="str">
        <f t="shared" si="49"/>
        <v>200</v>
      </c>
    </row>
    <row r="2707" spans="1:5" hidden="1" x14ac:dyDescent="0.3">
      <c r="A2707" s="316" t="s">
        <v>2067</v>
      </c>
      <c r="B2707" s="324">
        <v>718050</v>
      </c>
      <c r="C2707" s="324">
        <v>1020</v>
      </c>
      <c r="D2707" s="317">
        <v>11003.49</v>
      </c>
      <c r="E2707" s="320" t="str">
        <f t="shared" si="49"/>
        <v>200</v>
      </c>
    </row>
    <row r="2708" spans="1:5" hidden="1" x14ac:dyDescent="0.3">
      <c r="A2708" s="316" t="s">
        <v>2067</v>
      </c>
      <c r="B2708" s="324">
        <v>718050</v>
      </c>
      <c r="C2708" s="324">
        <v>1025</v>
      </c>
      <c r="D2708" s="317">
        <v>673.54</v>
      </c>
      <c r="E2708" s="320" t="str">
        <f t="shared" si="49"/>
        <v>200</v>
      </c>
    </row>
    <row r="2709" spans="1:5" hidden="1" x14ac:dyDescent="0.3">
      <c r="A2709" s="316" t="s">
        <v>2067</v>
      </c>
      <c r="B2709" s="324">
        <v>718050</v>
      </c>
      <c r="C2709" s="324">
        <v>1026</v>
      </c>
      <c r="D2709" s="317">
        <v>3815.72</v>
      </c>
      <c r="E2709" s="320" t="str">
        <f t="shared" si="49"/>
        <v>200</v>
      </c>
    </row>
    <row r="2710" spans="1:5" hidden="1" x14ac:dyDescent="0.3">
      <c r="A2710" s="316" t="s">
        <v>2067</v>
      </c>
      <c r="B2710" s="324">
        <v>718050</v>
      </c>
      <c r="C2710" s="324">
        <v>1027</v>
      </c>
      <c r="D2710" s="317">
        <v>364.52</v>
      </c>
      <c r="E2710" s="320" t="str">
        <f t="shared" si="49"/>
        <v>200</v>
      </c>
    </row>
    <row r="2711" spans="1:5" hidden="1" x14ac:dyDescent="0.3">
      <c r="A2711" s="316" t="s">
        <v>2067</v>
      </c>
      <c r="B2711" s="324">
        <v>718077</v>
      </c>
      <c r="C2711" s="324">
        <v>1000</v>
      </c>
      <c r="D2711" s="317">
        <v>5656.5</v>
      </c>
      <c r="E2711" s="320" t="str">
        <f t="shared" si="49"/>
        <v>200</v>
      </c>
    </row>
    <row r="2712" spans="1:5" hidden="1" x14ac:dyDescent="0.3">
      <c r="A2712" s="316" t="s">
        <v>2068</v>
      </c>
      <c r="B2712" s="324">
        <v>718010</v>
      </c>
      <c r="C2712" s="324">
        <v>1004</v>
      </c>
      <c r="D2712" s="317">
        <v>486.92</v>
      </c>
      <c r="E2712" s="320" t="str">
        <f t="shared" si="49"/>
        <v>200</v>
      </c>
    </row>
    <row r="2713" spans="1:5" hidden="1" x14ac:dyDescent="0.3">
      <c r="A2713" s="316" t="s">
        <v>2068</v>
      </c>
      <c r="B2713" s="324">
        <v>718050</v>
      </c>
      <c r="C2713" s="324"/>
      <c r="D2713" s="317">
        <v>1147.6600000000001</v>
      </c>
      <c r="E2713" s="320" t="str">
        <f t="shared" si="49"/>
        <v>200</v>
      </c>
    </row>
    <row r="2714" spans="1:5" hidden="1" x14ac:dyDescent="0.3">
      <c r="A2714" s="316" t="s">
        <v>2068</v>
      </c>
      <c r="B2714" s="324">
        <v>718050</v>
      </c>
      <c r="C2714" s="324">
        <v>1015</v>
      </c>
      <c r="D2714" s="317">
        <v>144</v>
      </c>
      <c r="E2714" s="320" t="str">
        <f t="shared" si="49"/>
        <v>200</v>
      </c>
    </row>
    <row r="2715" spans="1:5" hidden="1" x14ac:dyDescent="0.3">
      <c r="A2715" s="316" t="s">
        <v>2068</v>
      </c>
      <c r="B2715" s="324">
        <v>718050</v>
      </c>
      <c r="C2715" s="324">
        <v>1020</v>
      </c>
      <c r="D2715" s="317">
        <v>243.63</v>
      </c>
      <c r="E2715" s="320" t="str">
        <f t="shared" si="49"/>
        <v>200</v>
      </c>
    </row>
    <row r="2716" spans="1:5" hidden="1" x14ac:dyDescent="0.3">
      <c r="A2716" s="316" t="s">
        <v>2068</v>
      </c>
      <c r="B2716" s="324">
        <v>718050</v>
      </c>
      <c r="C2716" s="324">
        <v>1025</v>
      </c>
      <c r="D2716" s="317">
        <v>668.08</v>
      </c>
      <c r="E2716" s="320" t="str">
        <f t="shared" si="49"/>
        <v>200</v>
      </c>
    </row>
    <row r="2717" spans="1:5" hidden="1" x14ac:dyDescent="0.3">
      <c r="A2717" s="316" t="s">
        <v>2068</v>
      </c>
      <c r="B2717" s="324">
        <v>718050</v>
      </c>
      <c r="C2717" s="324">
        <v>1027</v>
      </c>
      <c r="D2717" s="317">
        <v>236.72</v>
      </c>
      <c r="E2717" s="320" t="str">
        <f t="shared" si="49"/>
        <v>200</v>
      </c>
    </row>
    <row r="2718" spans="1:5" hidden="1" x14ac:dyDescent="0.3">
      <c r="A2718" s="316" t="s">
        <v>2068</v>
      </c>
      <c r="B2718" s="324">
        <v>718070</v>
      </c>
      <c r="C2718" s="324"/>
      <c r="D2718" s="317">
        <v>19943.72</v>
      </c>
      <c r="E2718" s="320" t="str">
        <f t="shared" si="49"/>
        <v>200</v>
      </c>
    </row>
    <row r="2719" spans="1:5" hidden="1" x14ac:dyDescent="0.3">
      <c r="A2719" s="316" t="s">
        <v>2069</v>
      </c>
      <c r="B2719" s="324">
        <v>718050</v>
      </c>
      <c r="C2719" s="324"/>
      <c r="D2719" s="317">
        <v>17975.23</v>
      </c>
      <c r="E2719" s="320" t="str">
        <f t="shared" si="49"/>
        <v>200</v>
      </c>
    </row>
    <row r="2720" spans="1:5" hidden="1" x14ac:dyDescent="0.3">
      <c r="A2720" s="316" t="s">
        <v>2069</v>
      </c>
      <c r="B2720" s="324">
        <v>718050</v>
      </c>
      <c r="C2720" s="324">
        <v>1015</v>
      </c>
      <c r="D2720" s="317">
        <v>1104.5</v>
      </c>
      <c r="E2720" s="320" t="str">
        <f t="shared" si="49"/>
        <v>200</v>
      </c>
    </row>
    <row r="2721" spans="1:5" hidden="1" x14ac:dyDescent="0.3">
      <c r="A2721" s="316" t="s">
        <v>2069</v>
      </c>
      <c r="B2721" s="324">
        <v>718050</v>
      </c>
      <c r="C2721" s="324">
        <v>1025</v>
      </c>
      <c r="D2721" s="317">
        <v>286.07</v>
      </c>
      <c r="E2721" s="320" t="str">
        <f t="shared" si="49"/>
        <v>200</v>
      </c>
    </row>
    <row r="2722" spans="1:5" hidden="1" x14ac:dyDescent="0.3">
      <c r="A2722" s="316" t="s">
        <v>2069</v>
      </c>
      <c r="B2722" s="324">
        <v>718050</v>
      </c>
      <c r="C2722" s="324">
        <v>1027</v>
      </c>
      <c r="D2722" s="317">
        <v>1432.42</v>
      </c>
      <c r="E2722" s="320" t="str">
        <f t="shared" si="49"/>
        <v>200</v>
      </c>
    </row>
    <row r="2723" spans="1:5" hidden="1" x14ac:dyDescent="0.3">
      <c r="A2723" s="316" t="s">
        <v>2069</v>
      </c>
      <c r="B2723" s="324">
        <v>718070</v>
      </c>
      <c r="C2723" s="324"/>
      <c r="D2723" s="317">
        <v>13352.39</v>
      </c>
      <c r="E2723" s="320" t="str">
        <f t="shared" si="49"/>
        <v>200</v>
      </c>
    </row>
    <row r="2724" spans="1:5" hidden="1" x14ac:dyDescent="0.3">
      <c r="A2724" s="316" t="s">
        <v>2069</v>
      </c>
      <c r="B2724" s="324">
        <v>718077</v>
      </c>
      <c r="C2724" s="324">
        <v>1000</v>
      </c>
      <c r="D2724" s="317">
        <v>6237</v>
      </c>
      <c r="E2724" s="320" t="str">
        <f t="shared" si="49"/>
        <v>200</v>
      </c>
    </row>
    <row r="2725" spans="1:5" hidden="1" x14ac:dyDescent="0.3">
      <c r="A2725" s="316" t="s">
        <v>2070</v>
      </c>
      <c r="B2725" s="324">
        <v>718010</v>
      </c>
      <c r="C2725" s="324">
        <v>1004</v>
      </c>
      <c r="D2725" s="317">
        <v>-282.41000000000003</v>
      </c>
      <c r="E2725" s="320" t="str">
        <f t="shared" si="49"/>
        <v>200</v>
      </c>
    </row>
    <row r="2726" spans="1:5" hidden="1" x14ac:dyDescent="0.3">
      <c r="A2726" s="316" t="s">
        <v>2070</v>
      </c>
      <c r="B2726" s="324">
        <v>718050</v>
      </c>
      <c r="C2726" s="324"/>
      <c r="D2726" s="317">
        <v>273.72000000000003</v>
      </c>
      <c r="E2726" s="320" t="str">
        <f t="shared" si="49"/>
        <v>200</v>
      </c>
    </row>
    <row r="2727" spans="1:5" hidden="1" x14ac:dyDescent="0.3">
      <c r="A2727" s="316" t="s">
        <v>2070</v>
      </c>
      <c r="B2727" s="324">
        <v>718050</v>
      </c>
      <c r="C2727" s="324">
        <v>1020</v>
      </c>
      <c r="D2727" s="317">
        <v>24.82</v>
      </c>
      <c r="E2727" s="320" t="str">
        <f t="shared" si="49"/>
        <v>200</v>
      </c>
    </row>
    <row r="2728" spans="1:5" hidden="1" x14ac:dyDescent="0.3">
      <c r="A2728" s="316" t="s">
        <v>2070</v>
      </c>
      <c r="B2728" s="324">
        <v>718050</v>
      </c>
      <c r="C2728" s="324">
        <v>1025</v>
      </c>
      <c r="D2728" s="317">
        <v>2130.5</v>
      </c>
      <c r="E2728" s="320" t="str">
        <f t="shared" si="49"/>
        <v>200</v>
      </c>
    </row>
    <row r="2729" spans="1:5" hidden="1" x14ac:dyDescent="0.3">
      <c r="A2729" s="316" t="s">
        <v>2070</v>
      </c>
      <c r="B2729" s="324">
        <v>718050</v>
      </c>
      <c r="C2729" s="324">
        <v>1027</v>
      </c>
      <c r="D2729" s="317">
        <v>486.16</v>
      </c>
      <c r="E2729" s="320" t="str">
        <f t="shared" si="49"/>
        <v>200</v>
      </c>
    </row>
    <row r="2730" spans="1:5" hidden="1" x14ac:dyDescent="0.3">
      <c r="A2730" s="316" t="s">
        <v>2070</v>
      </c>
      <c r="B2730" s="324">
        <v>718070</v>
      </c>
      <c r="C2730" s="324"/>
      <c r="D2730" s="317">
        <v>9439.59</v>
      </c>
      <c r="E2730" s="320" t="str">
        <f t="shared" si="49"/>
        <v>200</v>
      </c>
    </row>
    <row r="2731" spans="1:5" hidden="1" x14ac:dyDescent="0.3">
      <c r="A2731" s="316" t="s">
        <v>2071</v>
      </c>
      <c r="B2731" s="324">
        <v>718040</v>
      </c>
      <c r="C2731" s="324"/>
      <c r="D2731" s="317">
        <v>916.3</v>
      </c>
      <c r="E2731" s="320" t="str">
        <f t="shared" si="49"/>
        <v>200</v>
      </c>
    </row>
    <row r="2732" spans="1:5" hidden="1" x14ac:dyDescent="0.3">
      <c r="A2732" s="316" t="s">
        <v>2071</v>
      </c>
      <c r="B2732" s="324">
        <v>718050</v>
      </c>
      <c r="C2732" s="324"/>
      <c r="D2732" s="317">
        <v>49142.86</v>
      </c>
      <c r="E2732" s="320" t="str">
        <f t="shared" si="49"/>
        <v>200</v>
      </c>
    </row>
    <row r="2733" spans="1:5" hidden="1" x14ac:dyDescent="0.3">
      <c r="A2733" s="316" t="s">
        <v>2071</v>
      </c>
      <c r="B2733" s="324">
        <v>718050</v>
      </c>
      <c r="C2733" s="324">
        <v>1012</v>
      </c>
      <c r="D2733" s="317">
        <v>269.38</v>
      </c>
      <c r="E2733" s="320" t="str">
        <f t="shared" si="49"/>
        <v>200</v>
      </c>
    </row>
    <row r="2734" spans="1:5" hidden="1" x14ac:dyDescent="0.3">
      <c r="A2734" s="316" t="s">
        <v>2071</v>
      </c>
      <c r="B2734" s="324">
        <v>718050</v>
      </c>
      <c r="C2734" s="324">
        <v>1020</v>
      </c>
      <c r="D2734" s="317">
        <v>130439.7</v>
      </c>
      <c r="E2734" s="320" t="str">
        <f t="shared" si="49"/>
        <v>200</v>
      </c>
    </row>
    <row r="2735" spans="1:5" hidden="1" x14ac:dyDescent="0.3">
      <c r="A2735" s="316" t="s">
        <v>2072</v>
      </c>
      <c r="B2735" s="324">
        <v>718040</v>
      </c>
      <c r="C2735" s="324"/>
      <c r="D2735" s="317">
        <v>43</v>
      </c>
      <c r="E2735" s="320" t="str">
        <f t="shared" si="49"/>
        <v>200</v>
      </c>
    </row>
    <row r="2736" spans="1:5" hidden="1" x14ac:dyDescent="0.3">
      <c r="A2736" s="316" t="s">
        <v>2072</v>
      </c>
      <c r="B2736" s="324">
        <v>718050</v>
      </c>
      <c r="C2736" s="324">
        <v>1020</v>
      </c>
      <c r="D2736" s="317">
        <v>150.88999999999999</v>
      </c>
      <c r="E2736" s="320" t="str">
        <f t="shared" si="49"/>
        <v>200</v>
      </c>
    </row>
    <row r="2737" spans="1:5" hidden="1" x14ac:dyDescent="0.3">
      <c r="A2737" s="316" t="s">
        <v>2073</v>
      </c>
      <c r="B2737" s="324">
        <v>718050</v>
      </c>
      <c r="C2737" s="324"/>
      <c r="D2737" s="317">
        <v>1125</v>
      </c>
      <c r="E2737" s="320" t="str">
        <f t="shared" si="49"/>
        <v>200</v>
      </c>
    </row>
    <row r="2738" spans="1:5" hidden="1" x14ac:dyDescent="0.3">
      <c r="A2738" s="316" t="s">
        <v>2074</v>
      </c>
      <c r="B2738" s="324">
        <v>718040</v>
      </c>
      <c r="C2738" s="324"/>
      <c r="D2738" s="317">
        <v>0</v>
      </c>
      <c r="E2738" s="320" t="str">
        <f t="shared" si="49"/>
        <v>200</v>
      </c>
    </row>
    <row r="2739" spans="1:5" hidden="1" x14ac:dyDescent="0.3">
      <c r="A2739" s="316" t="s">
        <v>2075</v>
      </c>
      <c r="B2739" s="324">
        <v>718050</v>
      </c>
      <c r="C2739" s="324"/>
      <c r="D2739" s="317">
        <v>5</v>
      </c>
      <c r="E2739" s="320" t="str">
        <f t="shared" si="49"/>
        <v>200</v>
      </c>
    </row>
    <row r="2740" spans="1:5" hidden="1" x14ac:dyDescent="0.3">
      <c r="A2740" s="316" t="s">
        <v>2075</v>
      </c>
      <c r="B2740" s="324">
        <v>718050</v>
      </c>
      <c r="C2740" s="324">
        <v>1020</v>
      </c>
      <c r="D2740" s="317">
        <v>334.5</v>
      </c>
      <c r="E2740" s="320" t="str">
        <f t="shared" si="49"/>
        <v>200</v>
      </c>
    </row>
    <row r="2741" spans="1:5" hidden="1" x14ac:dyDescent="0.3">
      <c r="A2741" s="316" t="s">
        <v>2075</v>
      </c>
      <c r="B2741" s="324">
        <v>718050</v>
      </c>
      <c r="C2741" s="324">
        <v>1025</v>
      </c>
      <c r="D2741" s="317">
        <v>717.5</v>
      </c>
      <c r="E2741" s="320" t="str">
        <f t="shared" si="49"/>
        <v>200</v>
      </c>
    </row>
    <row r="2742" spans="1:5" hidden="1" x14ac:dyDescent="0.3">
      <c r="A2742" s="316" t="s">
        <v>2075</v>
      </c>
      <c r="B2742" s="324">
        <v>718050</v>
      </c>
      <c r="C2742" s="324">
        <v>1027</v>
      </c>
      <c r="D2742" s="317">
        <v>94.32</v>
      </c>
      <c r="E2742" s="320" t="str">
        <f t="shared" si="49"/>
        <v>200</v>
      </c>
    </row>
    <row r="2743" spans="1:5" hidden="1" x14ac:dyDescent="0.3">
      <c r="A2743" s="316" t="s">
        <v>2075</v>
      </c>
      <c r="B2743" s="324">
        <v>718070</v>
      </c>
      <c r="C2743" s="324"/>
      <c r="D2743" s="317">
        <v>2079.5</v>
      </c>
      <c r="E2743" s="320" t="str">
        <f t="shared" si="49"/>
        <v>200</v>
      </c>
    </row>
    <row r="2744" spans="1:5" hidden="1" x14ac:dyDescent="0.3">
      <c r="A2744" s="316" t="s">
        <v>2076</v>
      </c>
      <c r="B2744" s="324">
        <v>718050</v>
      </c>
      <c r="C2744" s="324"/>
      <c r="D2744" s="317">
        <v>11750.67</v>
      </c>
      <c r="E2744" s="320" t="str">
        <f t="shared" si="49"/>
        <v>200</v>
      </c>
    </row>
    <row r="2745" spans="1:5" hidden="1" x14ac:dyDescent="0.3">
      <c r="A2745" s="316" t="s">
        <v>2076</v>
      </c>
      <c r="B2745" s="324">
        <v>718050</v>
      </c>
      <c r="C2745" s="324">
        <v>1011</v>
      </c>
      <c r="D2745" s="317">
        <v>22545.46</v>
      </c>
      <c r="E2745" s="320" t="str">
        <f t="shared" si="49"/>
        <v>200</v>
      </c>
    </row>
    <row r="2746" spans="1:5" hidden="1" x14ac:dyDescent="0.3">
      <c r="A2746" s="316" t="s">
        <v>2076</v>
      </c>
      <c r="B2746" s="324">
        <v>718050</v>
      </c>
      <c r="C2746" s="324">
        <v>1020</v>
      </c>
      <c r="D2746" s="317">
        <v>49886.83</v>
      </c>
      <c r="E2746" s="320" t="str">
        <f t="shared" si="49"/>
        <v>200</v>
      </c>
    </row>
    <row r="2747" spans="1:5" hidden="1" x14ac:dyDescent="0.3">
      <c r="A2747" s="316" t="s">
        <v>2076</v>
      </c>
      <c r="B2747" s="324">
        <v>718050</v>
      </c>
      <c r="C2747" s="324">
        <v>1025</v>
      </c>
      <c r="D2747" s="317">
        <v>358.76</v>
      </c>
      <c r="E2747" s="320" t="str">
        <f t="shared" si="49"/>
        <v>200</v>
      </c>
    </row>
    <row r="2748" spans="1:5" hidden="1" x14ac:dyDescent="0.3">
      <c r="A2748" s="316" t="s">
        <v>2076</v>
      </c>
      <c r="B2748" s="324">
        <v>718050</v>
      </c>
      <c r="C2748" s="324">
        <v>1026</v>
      </c>
      <c r="D2748" s="317">
        <v>3550.32</v>
      </c>
      <c r="E2748" s="320" t="str">
        <f t="shared" si="49"/>
        <v>200</v>
      </c>
    </row>
    <row r="2749" spans="1:5" hidden="1" x14ac:dyDescent="0.3">
      <c r="A2749" s="316" t="s">
        <v>2076</v>
      </c>
      <c r="B2749" s="324">
        <v>718050</v>
      </c>
      <c r="C2749" s="324">
        <v>1027</v>
      </c>
      <c r="D2749" s="317">
        <v>3353.4</v>
      </c>
      <c r="E2749" s="320" t="str">
        <f t="shared" si="49"/>
        <v>200</v>
      </c>
    </row>
    <row r="2750" spans="1:5" hidden="1" x14ac:dyDescent="0.3">
      <c r="A2750" s="316" t="s">
        <v>2076</v>
      </c>
      <c r="B2750" s="324">
        <v>718070</v>
      </c>
      <c r="C2750" s="324"/>
      <c r="D2750" s="317">
        <v>7711.07</v>
      </c>
      <c r="E2750" s="320" t="str">
        <f t="shared" si="49"/>
        <v>200</v>
      </c>
    </row>
    <row r="2751" spans="1:5" hidden="1" x14ac:dyDescent="0.3">
      <c r="A2751" s="316" t="s">
        <v>2077</v>
      </c>
      <c r="B2751" s="324">
        <v>718010</v>
      </c>
      <c r="C2751" s="324">
        <v>1004</v>
      </c>
      <c r="D2751" s="317">
        <v>1367.69</v>
      </c>
      <c r="E2751" s="320" t="str">
        <f t="shared" si="49"/>
        <v>200</v>
      </c>
    </row>
    <row r="2752" spans="1:5" hidden="1" x14ac:dyDescent="0.3">
      <c r="A2752" s="316" t="s">
        <v>2077</v>
      </c>
      <c r="B2752" s="324">
        <v>718040</v>
      </c>
      <c r="C2752" s="324"/>
      <c r="D2752" s="317">
        <v>51.2</v>
      </c>
      <c r="E2752" s="320" t="str">
        <f t="shared" si="49"/>
        <v>200</v>
      </c>
    </row>
    <row r="2753" spans="1:5" hidden="1" x14ac:dyDescent="0.3">
      <c r="A2753" s="316" t="s">
        <v>2077</v>
      </c>
      <c r="B2753" s="324">
        <v>718050</v>
      </c>
      <c r="C2753" s="324"/>
      <c r="D2753" s="317">
        <v>26382</v>
      </c>
      <c r="E2753" s="320" t="str">
        <f t="shared" si="49"/>
        <v>200</v>
      </c>
    </row>
    <row r="2754" spans="1:5" hidden="1" x14ac:dyDescent="0.3">
      <c r="A2754" s="316" t="s">
        <v>2077</v>
      </c>
      <c r="B2754" s="324">
        <v>718050</v>
      </c>
      <c r="C2754" s="324">
        <v>1012</v>
      </c>
      <c r="D2754" s="317">
        <v>4880.5</v>
      </c>
      <c r="E2754" s="320" t="str">
        <f t="shared" ref="E2754:E2817" si="50">RIGHT(A2754,3)</f>
        <v>200</v>
      </c>
    </row>
    <row r="2755" spans="1:5" hidden="1" x14ac:dyDescent="0.3">
      <c r="A2755" s="316" t="s">
        <v>2077</v>
      </c>
      <c r="B2755" s="324">
        <v>718050</v>
      </c>
      <c r="C2755" s="324">
        <v>1015</v>
      </c>
      <c r="D2755" s="317">
        <v>9467.52</v>
      </c>
      <c r="E2755" s="320" t="str">
        <f t="shared" si="50"/>
        <v>200</v>
      </c>
    </row>
    <row r="2756" spans="1:5" hidden="1" x14ac:dyDescent="0.3">
      <c r="A2756" s="316" t="s">
        <v>2077</v>
      </c>
      <c r="B2756" s="324">
        <v>718050</v>
      </c>
      <c r="C2756" s="324">
        <v>1020</v>
      </c>
      <c r="D2756" s="317">
        <v>3857.36</v>
      </c>
      <c r="E2756" s="320" t="str">
        <f t="shared" si="50"/>
        <v>200</v>
      </c>
    </row>
    <row r="2757" spans="1:5" hidden="1" x14ac:dyDescent="0.3">
      <c r="A2757" s="316" t="s">
        <v>2077</v>
      </c>
      <c r="B2757" s="324">
        <v>718050</v>
      </c>
      <c r="C2757" s="324">
        <v>1025</v>
      </c>
      <c r="D2757" s="317">
        <v>6538.12</v>
      </c>
      <c r="E2757" s="320" t="str">
        <f t="shared" si="50"/>
        <v>200</v>
      </c>
    </row>
    <row r="2758" spans="1:5" hidden="1" x14ac:dyDescent="0.3">
      <c r="A2758" s="316" t="s">
        <v>2077</v>
      </c>
      <c r="B2758" s="324">
        <v>718050</v>
      </c>
      <c r="C2758" s="324">
        <v>1027</v>
      </c>
      <c r="D2758" s="317">
        <v>6280.6</v>
      </c>
      <c r="E2758" s="320" t="str">
        <f t="shared" si="50"/>
        <v>200</v>
      </c>
    </row>
    <row r="2759" spans="1:5" hidden="1" x14ac:dyDescent="0.3">
      <c r="A2759" s="316" t="s">
        <v>2077</v>
      </c>
      <c r="B2759" s="324">
        <v>718070</v>
      </c>
      <c r="C2759" s="324"/>
      <c r="D2759" s="317">
        <v>721.4</v>
      </c>
      <c r="E2759" s="320" t="str">
        <f t="shared" si="50"/>
        <v>200</v>
      </c>
    </row>
    <row r="2760" spans="1:5" hidden="1" x14ac:dyDescent="0.3">
      <c r="A2760" s="316" t="s">
        <v>2078</v>
      </c>
      <c r="B2760" s="324">
        <v>718050</v>
      </c>
      <c r="C2760" s="324"/>
      <c r="D2760" s="317">
        <v>83765.42</v>
      </c>
      <c r="E2760" s="320" t="str">
        <f t="shared" si="50"/>
        <v>200</v>
      </c>
    </row>
    <row r="2761" spans="1:5" hidden="1" x14ac:dyDescent="0.3">
      <c r="A2761" s="316" t="s">
        <v>2078</v>
      </c>
      <c r="B2761" s="324">
        <v>718050</v>
      </c>
      <c r="C2761" s="324">
        <v>1011</v>
      </c>
      <c r="D2761" s="317">
        <v>4056.83</v>
      </c>
      <c r="E2761" s="320" t="str">
        <f t="shared" si="50"/>
        <v>200</v>
      </c>
    </row>
    <row r="2762" spans="1:5" hidden="1" x14ac:dyDescent="0.3">
      <c r="A2762" s="316" t="s">
        <v>2078</v>
      </c>
      <c r="B2762" s="324">
        <v>718050</v>
      </c>
      <c r="C2762" s="324">
        <v>1017</v>
      </c>
      <c r="D2762" s="317">
        <v>8136.48</v>
      </c>
      <c r="E2762" s="320" t="str">
        <f t="shared" si="50"/>
        <v>200</v>
      </c>
    </row>
    <row r="2763" spans="1:5" hidden="1" x14ac:dyDescent="0.3">
      <c r="A2763" s="316" t="s">
        <v>2078</v>
      </c>
      <c r="B2763" s="324">
        <v>718050</v>
      </c>
      <c r="C2763" s="324">
        <v>1020</v>
      </c>
      <c r="D2763" s="317">
        <v>138327.17000000001</v>
      </c>
      <c r="E2763" s="320" t="str">
        <f t="shared" si="50"/>
        <v>200</v>
      </c>
    </row>
    <row r="2764" spans="1:5" hidden="1" x14ac:dyDescent="0.3">
      <c r="A2764" s="316" t="s">
        <v>2079</v>
      </c>
      <c r="B2764" s="324">
        <v>718010</v>
      </c>
      <c r="C2764" s="324">
        <v>1004</v>
      </c>
      <c r="D2764" s="317">
        <v>97.59</v>
      </c>
      <c r="E2764" s="320" t="str">
        <f t="shared" si="50"/>
        <v>200</v>
      </c>
    </row>
    <row r="2765" spans="1:5" hidden="1" x14ac:dyDescent="0.3">
      <c r="A2765" s="316" t="s">
        <v>2079</v>
      </c>
      <c r="B2765" s="324">
        <v>718050</v>
      </c>
      <c r="C2765" s="324">
        <v>1025</v>
      </c>
      <c r="D2765" s="317">
        <v>152</v>
      </c>
      <c r="E2765" s="320" t="str">
        <f t="shared" si="50"/>
        <v>200</v>
      </c>
    </row>
    <row r="2766" spans="1:5" hidden="1" x14ac:dyDescent="0.3">
      <c r="A2766" s="316" t="s">
        <v>2080</v>
      </c>
      <c r="B2766" s="324">
        <v>718050</v>
      </c>
      <c r="C2766" s="324">
        <v>1020</v>
      </c>
      <c r="D2766" s="317">
        <v>22.55</v>
      </c>
      <c r="E2766" s="320" t="str">
        <f t="shared" si="50"/>
        <v>200</v>
      </c>
    </row>
    <row r="2767" spans="1:5" hidden="1" x14ac:dyDescent="0.3">
      <c r="A2767" s="316" t="s">
        <v>2080</v>
      </c>
      <c r="B2767" s="324">
        <v>718050</v>
      </c>
      <c r="C2767" s="324">
        <v>1025</v>
      </c>
      <c r="D2767" s="317">
        <v>160</v>
      </c>
      <c r="E2767" s="320" t="str">
        <f t="shared" si="50"/>
        <v>200</v>
      </c>
    </row>
    <row r="2768" spans="1:5" hidden="1" x14ac:dyDescent="0.3">
      <c r="A2768" s="316" t="s">
        <v>2080</v>
      </c>
      <c r="B2768" s="324">
        <v>718050</v>
      </c>
      <c r="C2768" s="324">
        <v>1027</v>
      </c>
      <c r="D2768" s="317">
        <v>22.28</v>
      </c>
      <c r="E2768" s="320" t="str">
        <f t="shared" si="50"/>
        <v>200</v>
      </c>
    </row>
    <row r="2769" spans="1:5" hidden="1" x14ac:dyDescent="0.3">
      <c r="A2769" s="316" t="s">
        <v>2080</v>
      </c>
      <c r="B2769" s="324">
        <v>718070</v>
      </c>
      <c r="C2769" s="324"/>
      <c r="D2769" s="317">
        <v>703.38</v>
      </c>
      <c r="E2769" s="320" t="str">
        <f t="shared" si="50"/>
        <v>200</v>
      </c>
    </row>
    <row r="2770" spans="1:5" hidden="1" x14ac:dyDescent="0.3">
      <c r="A2770" s="316" t="s">
        <v>2081</v>
      </c>
      <c r="B2770" s="324">
        <v>718050</v>
      </c>
      <c r="C2770" s="324"/>
      <c r="D2770" s="317">
        <v>-2170.89</v>
      </c>
      <c r="E2770" s="320" t="str">
        <f t="shared" si="50"/>
        <v>200</v>
      </c>
    </row>
    <row r="2771" spans="1:5" hidden="1" x14ac:dyDescent="0.3">
      <c r="A2771" s="316" t="s">
        <v>2081</v>
      </c>
      <c r="B2771" s="324">
        <v>718050</v>
      </c>
      <c r="C2771" s="324">
        <v>1020</v>
      </c>
      <c r="D2771" s="317">
        <v>35486053.219999999</v>
      </c>
      <c r="E2771" s="320" t="str">
        <f t="shared" si="50"/>
        <v>200</v>
      </c>
    </row>
    <row r="2772" spans="1:5" hidden="1" x14ac:dyDescent="0.3">
      <c r="A2772" s="316" t="s">
        <v>2081</v>
      </c>
      <c r="B2772" s="324">
        <v>718070</v>
      </c>
      <c r="C2772" s="324"/>
      <c r="D2772" s="317">
        <v>59588.34</v>
      </c>
      <c r="E2772" s="320" t="str">
        <f t="shared" si="50"/>
        <v>200</v>
      </c>
    </row>
    <row r="2773" spans="1:5" hidden="1" x14ac:dyDescent="0.3">
      <c r="A2773" s="316" t="s">
        <v>2082</v>
      </c>
      <c r="B2773" s="324">
        <v>718050</v>
      </c>
      <c r="C2773" s="324"/>
      <c r="D2773" s="317">
        <v>450</v>
      </c>
      <c r="E2773" s="320" t="str">
        <f t="shared" si="50"/>
        <v>200</v>
      </c>
    </row>
    <row r="2774" spans="1:5" hidden="1" x14ac:dyDescent="0.3">
      <c r="A2774" s="316" t="s">
        <v>2082</v>
      </c>
      <c r="B2774" s="324">
        <v>718050</v>
      </c>
      <c r="C2774" s="324">
        <v>1020</v>
      </c>
      <c r="D2774" s="317">
        <v>2195.48</v>
      </c>
      <c r="E2774" s="320" t="str">
        <f t="shared" si="50"/>
        <v>200</v>
      </c>
    </row>
    <row r="2775" spans="1:5" hidden="1" x14ac:dyDescent="0.3">
      <c r="A2775" s="316" t="s">
        <v>2083</v>
      </c>
      <c r="B2775" s="324">
        <v>716046</v>
      </c>
      <c r="C2775" s="324"/>
      <c r="D2775" s="317">
        <v>35</v>
      </c>
      <c r="E2775" s="320" t="str">
        <f t="shared" si="50"/>
        <v>200</v>
      </c>
    </row>
    <row r="2776" spans="1:5" hidden="1" x14ac:dyDescent="0.3">
      <c r="A2776" s="316" t="s">
        <v>2083</v>
      </c>
      <c r="B2776" s="324">
        <v>718050</v>
      </c>
      <c r="C2776" s="324"/>
      <c r="D2776" s="317">
        <v>35521.089999999997</v>
      </c>
      <c r="E2776" s="320" t="str">
        <f t="shared" si="50"/>
        <v>200</v>
      </c>
    </row>
    <row r="2777" spans="1:5" hidden="1" x14ac:dyDescent="0.3">
      <c r="A2777" s="316" t="s">
        <v>2083</v>
      </c>
      <c r="B2777" s="324">
        <v>718050</v>
      </c>
      <c r="C2777" s="324">
        <v>1020</v>
      </c>
      <c r="D2777" s="317">
        <v>42320.71</v>
      </c>
      <c r="E2777" s="320" t="str">
        <f t="shared" si="50"/>
        <v>200</v>
      </c>
    </row>
    <row r="2778" spans="1:5" hidden="1" x14ac:dyDescent="0.3">
      <c r="A2778" s="316" t="s">
        <v>2083</v>
      </c>
      <c r="B2778" s="324">
        <v>718050</v>
      </c>
      <c r="C2778" s="324">
        <v>1026</v>
      </c>
      <c r="D2778" s="317">
        <v>4939.9399999999996</v>
      </c>
      <c r="E2778" s="320" t="str">
        <f t="shared" si="50"/>
        <v>200</v>
      </c>
    </row>
    <row r="2779" spans="1:5" hidden="1" x14ac:dyDescent="0.3">
      <c r="A2779" s="316" t="s">
        <v>2083</v>
      </c>
      <c r="B2779" s="324">
        <v>718050</v>
      </c>
      <c r="C2779" s="324">
        <v>1027</v>
      </c>
      <c r="D2779" s="317">
        <v>381</v>
      </c>
      <c r="E2779" s="320" t="str">
        <f t="shared" si="50"/>
        <v>200</v>
      </c>
    </row>
    <row r="2780" spans="1:5" hidden="1" x14ac:dyDescent="0.3">
      <c r="A2780" s="316" t="s">
        <v>2083</v>
      </c>
      <c r="B2780" s="324">
        <v>718070</v>
      </c>
      <c r="C2780" s="324"/>
      <c r="D2780" s="317">
        <v>34896.67</v>
      </c>
      <c r="E2780" s="320" t="str">
        <f t="shared" si="50"/>
        <v>200</v>
      </c>
    </row>
    <row r="2781" spans="1:5" hidden="1" x14ac:dyDescent="0.3">
      <c r="A2781" s="316" t="s">
        <v>2084</v>
      </c>
      <c r="B2781" s="324">
        <v>718050</v>
      </c>
      <c r="C2781" s="324">
        <v>1020</v>
      </c>
      <c r="D2781" s="317">
        <v>0</v>
      </c>
      <c r="E2781" s="320" t="str">
        <f t="shared" si="50"/>
        <v>200</v>
      </c>
    </row>
    <row r="2782" spans="1:5" hidden="1" x14ac:dyDescent="0.3">
      <c r="A2782" s="316" t="s">
        <v>2085</v>
      </c>
      <c r="B2782" s="324">
        <v>718050</v>
      </c>
      <c r="C2782" s="324"/>
      <c r="D2782" s="317">
        <v>554.85</v>
      </c>
      <c r="E2782" s="320" t="str">
        <f t="shared" si="50"/>
        <v>200</v>
      </c>
    </row>
    <row r="2783" spans="1:5" hidden="1" x14ac:dyDescent="0.3">
      <c r="A2783" s="316" t="s">
        <v>2085</v>
      </c>
      <c r="B2783" s="324">
        <v>718050</v>
      </c>
      <c r="C2783" s="324">
        <v>1020</v>
      </c>
      <c r="D2783" s="317">
        <v>9406.1</v>
      </c>
      <c r="E2783" s="320" t="str">
        <f t="shared" si="50"/>
        <v>200</v>
      </c>
    </row>
    <row r="2784" spans="1:5" hidden="1" x14ac:dyDescent="0.3">
      <c r="A2784" s="316" t="s">
        <v>2085</v>
      </c>
      <c r="B2784" s="324">
        <v>718050</v>
      </c>
      <c r="C2784" s="324">
        <v>1026</v>
      </c>
      <c r="D2784" s="317">
        <v>2392.23</v>
      </c>
      <c r="E2784" s="320" t="str">
        <f t="shared" si="50"/>
        <v>200</v>
      </c>
    </row>
    <row r="2785" spans="1:5" hidden="1" x14ac:dyDescent="0.3">
      <c r="A2785" s="316" t="s">
        <v>2085</v>
      </c>
      <c r="B2785" s="324">
        <v>718070</v>
      </c>
      <c r="C2785" s="324"/>
      <c r="D2785" s="317">
        <v>45719.85</v>
      </c>
      <c r="E2785" s="320" t="str">
        <f t="shared" si="50"/>
        <v>200</v>
      </c>
    </row>
    <row r="2786" spans="1:5" hidden="1" x14ac:dyDescent="0.3">
      <c r="A2786" s="316" t="s">
        <v>2085</v>
      </c>
      <c r="B2786" s="324">
        <v>718077</v>
      </c>
      <c r="C2786" s="324">
        <v>1000</v>
      </c>
      <c r="D2786" s="317">
        <v>2.25</v>
      </c>
      <c r="E2786" s="320" t="str">
        <f t="shared" si="50"/>
        <v>200</v>
      </c>
    </row>
    <row r="2787" spans="1:5" hidden="1" x14ac:dyDescent="0.3">
      <c r="A2787" s="316" t="s">
        <v>2086</v>
      </c>
      <c r="B2787" s="324">
        <v>718050</v>
      </c>
      <c r="C2787" s="324"/>
      <c r="D2787" s="317">
        <v>418.79</v>
      </c>
      <c r="E2787" s="320" t="str">
        <f t="shared" si="50"/>
        <v>200</v>
      </c>
    </row>
    <row r="2788" spans="1:5" hidden="1" x14ac:dyDescent="0.3">
      <c r="A2788" s="316" t="s">
        <v>2087</v>
      </c>
      <c r="B2788" s="324">
        <v>718050</v>
      </c>
      <c r="C2788" s="324"/>
      <c r="D2788" s="317">
        <v>546.24</v>
      </c>
      <c r="E2788" s="320" t="str">
        <f t="shared" si="50"/>
        <v>200</v>
      </c>
    </row>
    <row r="2789" spans="1:5" hidden="1" x14ac:dyDescent="0.3">
      <c r="A2789" s="316" t="s">
        <v>2087</v>
      </c>
      <c r="B2789" s="324">
        <v>718050</v>
      </c>
      <c r="C2789" s="324">
        <v>1020</v>
      </c>
      <c r="D2789" s="317">
        <v>5575.88</v>
      </c>
      <c r="E2789" s="320" t="str">
        <f t="shared" si="50"/>
        <v>200</v>
      </c>
    </row>
    <row r="2790" spans="1:5" hidden="1" x14ac:dyDescent="0.3">
      <c r="A2790" s="316" t="s">
        <v>2088</v>
      </c>
      <c r="B2790" s="324">
        <v>718050</v>
      </c>
      <c r="C2790" s="324"/>
      <c r="D2790" s="317">
        <v>456.08</v>
      </c>
      <c r="E2790" s="320" t="str">
        <f t="shared" si="50"/>
        <v>200</v>
      </c>
    </row>
    <row r="2791" spans="1:5" hidden="1" x14ac:dyDescent="0.3">
      <c r="A2791" s="316" t="s">
        <v>2088</v>
      </c>
      <c r="B2791" s="324">
        <v>718050</v>
      </c>
      <c r="C2791" s="324">
        <v>1020</v>
      </c>
      <c r="D2791" s="317">
        <v>154</v>
      </c>
      <c r="E2791" s="320" t="str">
        <f t="shared" si="50"/>
        <v>200</v>
      </c>
    </row>
    <row r="2792" spans="1:5" hidden="1" x14ac:dyDescent="0.3">
      <c r="A2792" s="316" t="s">
        <v>2088</v>
      </c>
      <c r="B2792" s="324">
        <v>718050</v>
      </c>
      <c r="C2792" s="324">
        <v>1026</v>
      </c>
      <c r="D2792" s="317">
        <v>1899.67</v>
      </c>
      <c r="E2792" s="320" t="str">
        <f t="shared" si="50"/>
        <v>200</v>
      </c>
    </row>
    <row r="2793" spans="1:5" hidden="1" x14ac:dyDescent="0.3">
      <c r="A2793" s="316" t="s">
        <v>2089</v>
      </c>
      <c r="B2793" s="324">
        <v>718050</v>
      </c>
      <c r="C2793" s="324">
        <v>1020</v>
      </c>
      <c r="D2793" s="317">
        <v>3748.11</v>
      </c>
      <c r="E2793" s="320" t="str">
        <f t="shared" si="50"/>
        <v>200</v>
      </c>
    </row>
    <row r="2794" spans="1:5" hidden="1" x14ac:dyDescent="0.3">
      <c r="A2794" s="316" t="s">
        <v>2089</v>
      </c>
      <c r="B2794" s="324">
        <v>718070</v>
      </c>
      <c r="C2794" s="324"/>
      <c r="D2794" s="317">
        <v>934.41</v>
      </c>
      <c r="E2794" s="320" t="str">
        <f t="shared" si="50"/>
        <v>200</v>
      </c>
    </row>
    <row r="2795" spans="1:5" hidden="1" x14ac:dyDescent="0.3">
      <c r="A2795" s="316" t="s">
        <v>2090</v>
      </c>
      <c r="B2795" s="324">
        <v>718050</v>
      </c>
      <c r="C2795" s="324"/>
      <c r="D2795" s="317">
        <v>2968.81</v>
      </c>
      <c r="E2795" s="320" t="str">
        <f t="shared" si="50"/>
        <v>200</v>
      </c>
    </row>
    <row r="2796" spans="1:5" hidden="1" x14ac:dyDescent="0.3">
      <c r="A2796" s="316" t="s">
        <v>2090</v>
      </c>
      <c r="B2796" s="324">
        <v>718050</v>
      </c>
      <c r="C2796" s="324">
        <v>1020</v>
      </c>
      <c r="D2796" s="317">
        <v>38078.080000000002</v>
      </c>
      <c r="E2796" s="320" t="str">
        <f t="shared" si="50"/>
        <v>200</v>
      </c>
    </row>
    <row r="2797" spans="1:5" hidden="1" x14ac:dyDescent="0.3">
      <c r="A2797" s="316" t="s">
        <v>2090</v>
      </c>
      <c r="B2797" s="324">
        <v>718070</v>
      </c>
      <c r="C2797" s="324"/>
      <c r="D2797" s="317">
        <v>5836.43</v>
      </c>
      <c r="E2797" s="320" t="str">
        <f t="shared" si="50"/>
        <v>200</v>
      </c>
    </row>
    <row r="2798" spans="1:5" hidden="1" x14ac:dyDescent="0.3">
      <c r="A2798" s="316" t="s">
        <v>2091</v>
      </c>
      <c r="B2798" s="324">
        <v>718050</v>
      </c>
      <c r="C2798" s="324">
        <v>1020</v>
      </c>
      <c r="D2798" s="317">
        <v>1913.01</v>
      </c>
      <c r="E2798" s="320" t="str">
        <f t="shared" si="50"/>
        <v>200</v>
      </c>
    </row>
    <row r="2799" spans="1:5" hidden="1" x14ac:dyDescent="0.3">
      <c r="A2799" s="316" t="s">
        <v>2092</v>
      </c>
      <c r="B2799" s="324">
        <v>718050</v>
      </c>
      <c r="C2799" s="324">
        <v>1012</v>
      </c>
      <c r="D2799" s="317">
        <v>433.41</v>
      </c>
      <c r="E2799" s="320" t="str">
        <f t="shared" si="50"/>
        <v>200</v>
      </c>
    </row>
    <row r="2800" spans="1:5" hidden="1" x14ac:dyDescent="0.3">
      <c r="A2800" s="316" t="s">
        <v>2092</v>
      </c>
      <c r="B2800" s="324">
        <v>718050</v>
      </c>
      <c r="C2800" s="324">
        <v>1020</v>
      </c>
      <c r="D2800" s="317">
        <v>2229.21</v>
      </c>
      <c r="E2800" s="320" t="str">
        <f t="shared" si="50"/>
        <v>200</v>
      </c>
    </row>
    <row r="2801" spans="1:5" hidden="1" x14ac:dyDescent="0.3">
      <c r="A2801" s="316" t="s">
        <v>2093</v>
      </c>
      <c r="B2801" s="324">
        <v>718050</v>
      </c>
      <c r="C2801" s="324">
        <v>1020</v>
      </c>
      <c r="D2801" s="317">
        <v>2398.04</v>
      </c>
      <c r="E2801" s="320" t="str">
        <f t="shared" si="50"/>
        <v>200</v>
      </c>
    </row>
    <row r="2802" spans="1:5" hidden="1" x14ac:dyDescent="0.3">
      <c r="A2802" s="316" t="s">
        <v>2093</v>
      </c>
      <c r="B2802" s="324">
        <v>718070</v>
      </c>
      <c r="C2802" s="324"/>
      <c r="D2802" s="317">
        <v>337.35</v>
      </c>
      <c r="E2802" s="320" t="str">
        <f t="shared" si="50"/>
        <v>200</v>
      </c>
    </row>
    <row r="2803" spans="1:5" hidden="1" x14ac:dyDescent="0.3">
      <c r="A2803" s="316" t="s">
        <v>2094</v>
      </c>
      <c r="B2803" s="324">
        <v>718050</v>
      </c>
      <c r="C2803" s="324"/>
      <c r="D2803" s="317">
        <v>194.28</v>
      </c>
      <c r="E2803" s="320" t="str">
        <f t="shared" si="50"/>
        <v>200</v>
      </c>
    </row>
    <row r="2804" spans="1:5" hidden="1" x14ac:dyDescent="0.3">
      <c r="A2804" s="316" t="s">
        <v>2094</v>
      </c>
      <c r="B2804" s="324">
        <v>718050</v>
      </c>
      <c r="C2804" s="324">
        <v>1020</v>
      </c>
      <c r="D2804" s="317">
        <v>5179.62</v>
      </c>
      <c r="E2804" s="320" t="str">
        <f t="shared" si="50"/>
        <v>200</v>
      </c>
    </row>
    <row r="2805" spans="1:5" hidden="1" x14ac:dyDescent="0.3">
      <c r="A2805" s="316" t="s">
        <v>2094</v>
      </c>
      <c r="B2805" s="324">
        <v>718050</v>
      </c>
      <c r="C2805" s="324">
        <v>1026</v>
      </c>
      <c r="D2805" s="317">
        <v>35.590000000000003</v>
      </c>
      <c r="E2805" s="320" t="str">
        <f t="shared" si="50"/>
        <v>200</v>
      </c>
    </row>
    <row r="2806" spans="1:5" hidden="1" x14ac:dyDescent="0.3">
      <c r="A2806" s="316" t="s">
        <v>2095</v>
      </c>
      <c r="B2806" s="324">
        <v>718050</v>
      </c>
      <c r="C2806" s="324"/>
      <c r="D2806" s="317">
        <v>19656.2</v>
      </c>
      <c r="E2806" s="320" t="str">
        <f t="shared" si="50"/>
        <v>200</v>
      </c>
    </row>
    <row r="2807" spans="1:5" hidden="1" x14ac:dyDescent="0.3">
      <c r="A2807" s="316" t="s">
        <v>2095</v>
      </c>
      <c r="B2807" s="324">
        <v>718050</v>
      </c>
      <c r="C2807" s="324">
        <v>1020</v>
      </c>
      <c r="D2807" s="317">
        <v>17669.509999999998</v>
      </c>
      <c r="E2807" s="320" t="str">
        <f t="shared" si="50"/>
        <v>200</v>
      </c>
    </row>
    <row r="2808" spans="1:5" hidden="1" x14ac:dyDescent="0.3">
      <c r="A2808" s="316" t="s">
        <v>2095</v>
      </c>
      <c r="B2808" s="324">
        <v>718050</v>
      </c>
      <c r="C2808" s="324">
        <v>1026</v>
      </c>
      <c r="D2808" s="317">
        <v>1565.03</v>
      </c>
      <c r="E2808" s="320" t="str">
        <f t="shared" si="50"/>
        <v>200</v>
      </c>
    </row>
    <row r="2809" spans="1:5" hidden="1" x14ac:dyDescent="0.3">
      <c r="A2809" s="316" t="s">
        <v>2096</v>
      </c>
      <c r="B2809" s="324">
        <v>718010</v>
      </c>
      <c r="C2809" s="324"/>
      <c r="D2809" s="317">
        <v>506.5</v>
      </c>
      <c r="E2809" s="320" t="str">
        <f t="shared" si="50"/>
        <v>200</v>
      </c>
    </row>
    <row r="2810" spans="1:5" hidden="1" x14ac:dyDescent="0.3">
      <c r="A2810" s="316" t="s">
        <v>2096</v>
      </c>
      <c r="B2810" s="324">
        <v>718010</v>
      </c>
      <c r="C2810" s="324">
        <v>1004</v>
      </c>
      <c r="D2810" s="317">
        <v>2950.07</v>
      </c>
      <c r="E2810" s="320" t="str">
        <f t="shared" si="50"/>
        <v>200</v>
      </c>
    </row>
    <row r="2811" spans="1:5" hidden="1" x14ac:dyDescent="0.3">
      <c r="A2811" s="316" t="s">
        <v>2096</v>
      </c>
      <c r="B2811" s="324">
        <v>718050</v>
      </c>
      <c r="C2811" s="324"/>
      <c r="D2811" s="317">
        <v>5664.57</v>
      </c>
      <c r="E2811" s="320" t="str">
        <f t="shared" si="50"/>
        <v>200</v>
      </c>
    </row>
    <row r="2812" spans="1:5" hidden="1" x14ac:dyDescent="0.3">
      <c r="A2812" s="316" t="s">
        <v>2096</v>
      </c>
      <c r="B2812" s="324">
        <v>718050</v>
      </c>
      <c r="C2812" s="324">
        <v>1012</v>
      </c>
      <c r="D2812" s="317">
        <v>3673.61</v>
      </c>
      <c r="E2812" s="320" t="str">
        <f t="shared" si="50"/>
        <v>200</v>
      </c>
    </row>
    <row r="2813" spans="1:5" hidden="1" x14ac:dyDescent="0.3">
      <c r="A2813" s="316" t="s">
        <v>2096</v>
      </c>
      <c r="B2813" s="324">
        <v>718050</v>
      </c>
      <c r="C2813" s="324">
        <v>1020</v>
      </c>
      <c r="D2813" s="317">
        <v>11004.4</v>
      </c>
      <c r="E2813" s="320" t="str">
        <f t="shared" si="50"/>
        <v>200</v>
      </c>
    </row>
    <row r="2814" spans="1:5" hidden="1" x14ac:dyDescent="0.3">
      <c r="A2814" s="316" t="s">
        <v>2096</v>
      </c>
      <c r="B2814" s="324">
        <v>718050</v>
      </c>
      <c r="C2814" s="324">
        <v>1025</v>
      </c>
      <c r="D2814" s="317">
        <v>2350.31</v>
      </c>
      <c r="E2814" s="320" t="str">
        <f t="shared" si="50"/>
        <v>200</v>
      </c>
    </row>
    <row r="2815" spans="1:5" hidden="1" x14ac:dyDescent="0.3">
      <c r="A2815" s="316" t="s">
        <v>2096</v>
      </c>
      <c r="B2815" s="324">
        <v>718050</v>
      </c>
      <c r="C2815" s="324">
        <v>1026</v>
      </c>
      <c r="D2815" s="317">
        <v>13621.07</v>
      </c>
      <c r="E2815" s="320" t="str">
        <f t="shared" si="50"/>
        <v>200</v>
      </c>
    </row>
    <row r="2816" spans="1:5" hidden="1" x14ac:dyDescent="0.3">
      <c r="A2816" s="316" t="s">
        <v>2096</v>
      </c>
      <c r="B2816" s="324">
        <v>718050</v>
      </c>
      <c r="C2816" s="324">
        <v>1027</v>
      </c>
      <c r="D2816" s="317">
        <v>1445.93</v>
      </c>
      <c r="E2816" s="320" t="str">
        <f t="shared" si="50"/>
        <v>200</v>
      </c>
    </row>
    <row r="2817" spans="1:5" hidden="1" x14ac:dyDescent="0.3">
      <c r="A2817" s="316" t="s">
        <v>2096</v>
      </c>
      <c r="B2817" s="324">
        <v>718070</v>
      </c>
      <c r="C2817" s="324"/>
      <c r="D2817" s="317">
        <v>34733.519999999997</v>
      </c>
      <c r="E2817" s="320" t="str">
        <f t="shared" si="50"/>
        <v>200</v>
      </c>
    </row>
    <row r="2818" spans="1:5" hidden="1" x14ac:dyDescent="0.3">
      <c r="A2818" s="316" t="s">
        <v>2096</v>
      </c>
      <c r="B2818" s="324">
        <v>718077</v>
      </c>
      <c r="C2818" s="324">
        <v>1000</v>
      </c>
      <c r="D2818" s="317">
        <v>52229.25</v>
      </c>
      <c r="E2818" s="320" t="str">
        <f t="shared" ref="E2818:E2881" si="51">RIGHT(A2818,3)</f>
        <v>200</v>
      </c>
    </row>
    <row r="2819" spans="1:5" hidden="1" x14ac:dyDescent="0.3">
      <c r="A2819" s="316" t="s">
        <v>2097</v>
      </c>
      <c r="B2819" s="324">
        <v>718050</v>
      </c>
      <c r="C2819" s="324"/>
      <c r="D2819" s="317">
        <v>541.07000000000005</v>
      </c>
      <c r="E2819" s="320" t="str">
        <f t="shared" si="51"/>
        <v>200</v>
      </c>
    </row>
    <row r="2820" spans="1:5" hidden="1" x14ac:dyDescent="0.3">
      <c r="A2820" s="316" t="s">
        <v>2097</v>
      </c>
      <c r="B2820" s="324">
        <v>718050</v>
      </c>
      <c r="C2820" s="324">
        <v>1012</v>
      </c>
      <c r="D2820" s="317">
        <v>274.62</v>
      </c>
      <c r="E2820" s="320" t="str">
        <f t="shared" si="51"/>
        <v>200</v>
      </c>
    </row>
    <row r="2821" spans="1:5" hidden="1" x14ac:dyDescent="0.3">
      <c r="A2821" s="316" t="s">
        <v>2097</v>
      </c>
      <c r="B2821" s="324">
        <v>718050</v>
      </c>
      <c r="C2821" s="324">
        <v>1015</v>
      </c>
      <c r="D2821" s="317">
        <v>6306.6</v>
      </c>
      <c r="E2821" s="320" t="str">
        <f t="shared" si="51"/>
        <v>200</v>
      </c>
    </row>
    <row r="2822" spans="1:5" hidden="1" x14ac:dyDescent="0.3">
      <c r="A2822" s="316" t="s">
        <v>2097</v>
      </c>
      <c r="B2822" s="324">
        <v>718050</v>
      </c>
      <c r="C2822" s="324">
        <v>1026</v>
      </c>
      <c r="D2822" s="317">
        <v>140.77000000000001</v>
      </c>
      <c r="E2822" s="320" t="str">
        <f t="shared" si="51"/>
        <v>200</v>
      </c>
    </row>
    <row r="2823" spans="1:5" hidden="1" x14ac:dyDescent="0.3">
      <c r="A2823" s="316" t="s">
        <v>2098</v>
      </c>
      <c r="B2823" s="324">
        <v>718010</v>
      </c>
      <c r="C2823" s="324">
        <v>1004</v>
      </c>
      <c r="D2823" s="317">
        <v>639.78</v>
      </c>
      <c r="E2823" s="320" t="str">
        <f t="shared" si="51"/>
        <v>200</v>
      </c>
    </row>
    <row r="2824" spans="1:5" hidden="1" x14ac:dyDescent="0.3">
      <c r="A2824" s="316" t="s">
        <v>2098</v>
      </c>
      <c r="B2824" s="324">
        <v>718050</v>
      </c>
      <c r="C2824" s="324"/>
      <c r="D2824" s="317">
        <v>716.62</v>
      </c>
      <c r="E2824" s="320" t="str">
        <f t="shared" si="51"/>
        <v>200</v>
      </c>
    </row>
    <row r="2825" spans="1:5" hidden="1" x14ac:dyDescent="0.3">
      <c r="A2825" s="316" t="s">
        <v>2098</v>
      </c>
      <c r="B2825" s="324">
        <v>718050</v>
      </c>
      <c r="C2825" s="324">
        <v>1012</v>
      </c>
      <c r="D2825" s="317">
        <v>870.35</v>
      </c>
      <c r="E2825" s="320" t="str">
        <f t="shared" si="51"/>
        <v>200</v>
      </c>
    </row>
    <row r="2826" spans="1:5" hidden="1" x14ac:dyDescent="0.3">
      <c r="A2826" s="316" t="s">
        <v>2098</v>
      </c>
      <c r="B2826" s="324">
        <v>718050</v>
      </c>
      <c r="C2826" s="324">
        <v>1015</v>
      </c>
      <c r="D2826" s="317">
        <v>250.22</v>
      </c>
      <c r="E2826" s="320" t="str">
        <f t="shared" si="51"/>
        <v>200</v>
      </c>
    </row>
    <row r="2827" spans="1:5" hidden="1" x14ac:dyDescent="0.3">
      <c r="A2827" s="316" t="s">
        <v>2098</v>
      </c>
      <c r="B2827" s="324">
        <v>718050</v>
      </c>
      <c r="C2827" s="324">
        <v>1025</v>
      </c>
      <c r="D2827" s="317">
        <v>486.05</v>
      </c>
      <c r="E2827" s="320" t="str">
        <f t="shared" si="51"/>
        <v>200</v>
      </c>
    </row>
    <row r="2828" spans="1:5" hidden="1" x14ac:dyDescent="0.3">
      <c r="A2828" s="316" t="s">
        <v>2098</v>
      </c>
      <c r="B2828" s="324">
        <v>718050</v>
      </c>
      <c r="C2828" s="324">
        <v>1027</v>
      </c>
      <c r="D2828" s="317">
        <v>20.72</v>
      </c>
      <c r="E2828" s="320" t="str">
        <f t="shared" si="51"/>
        <v>200</v>
      </c>
    </row>
    <row r="2829" spans="1:5" hidden="1" x14ac:dyDescent="0.3">
      <c r="A2829" s="316" t="s">
        <v>2099</v>
      </c>
      <c r="B2829" s="324">
        <v>718010</v>
      </c>
      <c r="C2829" s="324">
        <v>1004</v>
      </c>
      <c r="D2829" s="317">
        <v>499.82</v>
      </c>
      <c r="E2829" s="320" t="str">
        <f t="shared" si="51"/>
        <v>200</v>
      </c>
    </row>
    <row r="2830" spans="1:5" hidden="1" x14ac:dyDescent="0.3">
      <c r="A2830" s="316" t="s">
        <v>2099</v>
      </c>
      <c r="B2830" s="324">
        <v>718050</v>
      </c>
      <c r="C2830" s="324"/>
      <c r="D2830" s="317">
        <v>1187.55</v>
      </c>
      <c r="E2830" s="320" t="str">
        <f t="shared" si="51"/>
        <v>200</v>
      </c>
    </row>
    <row r="2831" spans="1:5" hidden="1" x14ac:dyDescent="0.3">
      <c r="A2831" s="316" t="s">
        <v>2099</v>
      </c>
      <c r="B2831" s="324">
        <v>718050</v>
      </c>
      <c r="C2831" s="324">
        <v>1004</v>
      </c>
      <c r="D2831" s="317">
        <v>170.38</v>
      </c>
      <c r="E2831" s="320" t="str">
        <f t="shared" si="51"/>
        <v>200</v>
      </c>
    </row>
    <row r="2832" spans="1:5" hidden="1" x14ac:dyDescent="0.3">
      <c r="A2832" s="316" t="s">
        <v>2099</v>
      </c>
      <c r="B2832" s="324">
        <v>718050</v>
      </c>
      <c r="C2832" s="324">
        <v>1011</v>
      </c>
      <c r="D2832" s="317">
        <v>14300</v>
      </c>
      <c r="E2832" s="320" t="str">
        <f t="shared" si="51"/>
        <v>200</v>
      </c>
    </row>
    <row r="2833" spans="1:5" hidden="1" x14ac:dyDescent="0.3">
      <c r="A2833" s="316" t="s">
        <v>2099</v>
      </c>
      <c r="B2833" s="324">
        <v>718050</v>
      </c>
      <c r="C2833" s="324">
        <v>1012</v>
      </c>
      <c r="D2833" s="317">
        <v>4548.4399999999996</v>
      </c>
      <c r="E2833" s="320" t="str">
        <f t="shared" si="51"/>
        <v>200</v>
      </c>
    </row>
    <row r="2834" spans="1:5" hidden="1" x14ac:dyDescent="0.3">
      <c r="A2834" s="316" t="s">
        <v>2099</v>
      </c>
      <c r="B2834" s="324">
        <v>718050</v>
      </c>
      <c r="C2834" s="324">
        <v>1015</v>
      </c>
      <c r="D2834" s="317">
        <v>355</v>
      </c>
      <c r="E2834" s="320" t="str">
        <f t="shared" si="51"/>
        <v>200</v>
      </c>
    </row>
    <row r="2835" spans="1:5" hidden="1" x14ac:dyDescent="0.3">
      <c r="A2835" s="316" t="s">
        <v>2099</v>
      </c>
      <c r="B2835" s="324">
        <v>718050</v>
      </c>
      <c r="C2835" s="324">
        <v>1020</v>
      </c>
      <c r="D2835" s="317">
        <v>-160.44</v>
      </c>
      <c r="E2835" s="320" t="str">
        <f t="shared" si="51"/>
        <v>200</v>
      </c>
    </row>
    <row r="2836" spans="1:5" hidden="1" x14ac:dyDescent="0.3">
      <c r="A2836" s="316" t="s">
        <v>2099</v>
      </c>
      <c r="B2836" s="324">
        <v>718050</v>
      </c>
      <c r="C2836" s="324">
        <v>1025</v>
      </c>
      <c r="D2836" s="317">
        <v>545.87</v>
      </c>
      <c r="E2836" s="320" t="str">
        <f t="shared" si="51"/>
        <v>200</v>
      </c>
    </row>
    <row r="2837" spans="1:5" hidden="1" x14ac:dyDescent="0.3">
      <c r="A2837" s="316" t="s">
        <v>2099</v>
      </c>
      <c r="B2837" s="324">
        <v>718070</v>
      </c>
      <c r="C2837" s="324"/>
      <c r="D2837" s="317">
        <v>294.12</v>
      </c>
      <c r="E2837" s="320" t="str">
        <f t="shared" si="51"/>
        <v>200</v>
      </c>
    </row>
    <row r="2838" spans="1:5" hidden="1" x14ac:dyDescent="0.3">
      <c r="A2838" s="316" t="s">
        <v>2100</v>
      </c>
      <c r="B2838" s="324">
        <v>718050</v>
      </c>
      <c r="C2838" s="324"/>
      <c r="D2838" s="317">
        <v>4076.87</v>
      </c>
      <c r="E2838" s="320" t="str">
        <f t="shared" si="51"/>
        <v>200</v>
      </c>
    </row>
    <row r="2839" spans="1:5" hidden="1" x14ac:dyDescent="0.3">
      <c r="A2839" s="316" t="s">
        <v>2100</v>
      </c>
      <c r="B2839" s="324">
        <v>718050</v>
      </c>
      <c r="C2839" s="324">
        <v>1011</v>
      </c>
      <c r="D2839" s="317">
        <v>9365.14</v>
      </c>
      <c r="E2839" s="320" t="str">
        <f t="shared" si="51"/>
        <v>200</v>
      </c>
    </row>
    <row r="2840" spans="1:5" hidden="1" x14ac:dyDescent="0.3">
      <c r="A2840" s="316" t="s">
        <v>2100</v>
      </c>
      <c r="B2840" s="324">
        <v>718050</v>
      </c>
      <c r="C2840" s="324">
        <v>1012</v>
      </c>
      <c r="D2840" s="317">
        <v>1043.6400000000001</v>
      </c>
      <c r="E2840" s="320" t="str">
        <f t="shared" si="51"/>
        <v>200</v>
      </c>
    </row>
    <row r="2841" spans="1:5" hidden="1" x14ac:dyDescent="0.3">
      <c r="A2841" s="316" t="s">
        <v>2100</v>
      </c>
      <c r="B2841" s="324">
        <v>718050</v>
      </c>
      <c r="C2841" s="324">
        <v>1014</v>
      </c>
      <c r="D2841" s="317">
        <v>859.65</v>
      </c>
      <c r="E2841" s="320" t="str">
        <f t="shared" si="51"/>
        <v>200</v>
      </c>
    </row>
    <row r="2842" spans="1:5" hidden="1" x14ac:dyDescent="0.3">
      <c r="A2842" s="316" t="s">
        <v>2100</v>
      </c>
      <c r="B2842" s="324">
        <v>718050</v>
      </c>
      <c r="C2842" s="324">
        <v>1019</v>
      </c>
      <c r="D2842" s="317">
        <v>572.91</v>
      </c>
      <c r="E2842" s="320" t="str">
        <f t="shared" si="51"/>
        <v>200</v>
      </c>
    </row>
    <row r="2843" spans="1:5" hidden="1" x14ac:dyDescent="0.3">
      <c r="A2843" s="316" t="s">
        <v>2100</v>
      </c>
      <c r="B2843" s="324">
        <v>718050</v>
      </c>
      <c r="C2843" s="324">
        <v>1020</v>
      </c>
      <c r="D2843" s="317">
        <v>1149.6600000000001</v>
      </c>
      <c r="E2843" s="320" t="str">
        <f t="shared" si="51"/>
        <v>200</v>
      </c>
    </row>
    <row r="2844" spans="1:5" hidden="1" x14ac:dyDescent="0.3">
      <c r="A2844" s="316" t="s">
        <v>2100</v>
      </c>
      <c r="B2844" s="324">
        <v>718050</v>
      </c>
      <c r="C2844" s="324">
        <v>1025</v>
      </c>
      <c r="D2844" s="317">
        <v>747.72</v>
      </c>
      <c r="E2844" s="320" t="str">
        <f t="shared" si="51"/>
        <v>200</v>
      </c>
    </row>
    <row r="2845" spans="1:5" hidden="1" x14ac:dyDescent="0.3">
      <c r="A2845" s="316" t="s">
        <v>2100</v>
      </c>
      <c r="B2845" s="324">
        <v>718050</v>
      </c>
      <c r="C2845" s="324">
        <v>1027</v>
      </c>
      <c r="D2845" s="317">
        <v>852.36</v>
      </c>
      <c r="E2845" s="320" t="str">
        <f t="shared" si="51"/>
        <v>200</v>
      </c>
    </row>
    <row r="2846" spans="1:5" hidden="1" x14ac:dyDescent="0.3">
      <c r="A2846" s="316" t="s">
        <v>2100</v>
      </c>
      <c r="B2846" s="324">
        <v>718070</v>
      </c>
      <c r="C2846" s="324"/>
      <c r="D2846" s="317">
        <v>15401.07</v>
      </c>
      <c r="E2846" s="320" t="str">
        <f t="shared" si="51"/>
        <v>200</v>
      </c>
    </row>
    <row r="2847" spans="1:5" hidden="1" x14ac:dyDescent="0.3">
      <c r="A2847" s="316" t="s">
        <v>2101</v>
      </c>
      <c r="B2847" s="324">
        <v>718050</v>
      </c>
      <c r="C2847" s="324">
        <v>1012</v>
      </c>
      <c r="D2847" s="317">
        <v>1868.46</v>
      </c>
      <c r="E2847" s="320" t="str">
        <f t="shared" si="51"/>
        <v>200</v>
      </c>
    </row>
    <row r="2848" spans="1:5" hidden="1" x14ac:dyDescent="0.3">
      <c r="A2848" s="316" t="s">
        <v>2101</v>
      </c>
      <c r="B2848" s="324">
        <v>718050</v>
      </c>
      <c r="C2848" s="324">
        <v>1027</v>
      </c>
      <c r="D2848" s="317">
        <v>113.96</v>
      </c>
      <c r="E2848" s="320" t="str">
        <f t="shared" si="51"/>
        <v>200</v>
      </c>
    </row>
    <row r="2849" spans="1:5" hidden="1" x14ac:dyDescent="0.3">
      <c r="A2849" s="316" t="s">
        <v>2102</v>
      </c>
      <c r="B2849" s="324">
        <v>718050</v>
      </c>
      <c r="C2849" s="324"/>
      <c r="D2849" s="317">
        <v>13966.74</v>
      </c>
      <c r="E2849" s="320" t="str">
        <f t="shared" si="51"/>
        <v>200</v>
      </c>
    </row>
    <row r="2850" spans="1:5" hidden="1" x14ac:dyDescent="0.3">
      <c r="A2850" s="316" t="s">
        <v>2102</v>
      </c>
      <c r="B2850" s="324">
        <v>718050</v>
      </c>
      <c r="C2850" s="324">
        <v>1011</v>
      </c>
      <c r="D2850" s="317">
        <v>16239.11</v>
      </c>
      <c r="E2850" s="320" t="str">
        <f t="shared" si="51"/>
        <v>200</v>
      </c>
    </row>
    <row r="2851" spans="1:5" hidden="1" x14ac:dyDescent="0.3">
      <c r="A2851" s="316" t="s">
        <v>2102</v>
      </c>
      <c r="B2851" s="324">
        <v>718050</v>
      </c>
      <c r="C2851" s="324">
        <v>1012</v>
      </c>
      <c r="D2851" s="317">
        <v>1411.77</v>
      </c>
      <c r="E2851" s="320" t="str">
        <f t="shared" si="51"/>
        <v>200</v>
      </c>
    </row>
    <row r="2852" spans="1:5" hidden="1" x14ac:dyDescent="0.3">
      <c r="A2852" s="316" t="s">
        <v>2102</v>
      </c>
      <c r="B2852" s="324">
        <v>718050</v>
      </c>
      <c r="C2852" s="324">
        <v>1015</v>
      </c>
      <c r="D2852" s="317">
        <v>2223.1999999999998</v>
      </c>
      <c r="E2852" s="320" t="str">
        <f t="shared" si="51"/>
        <v>200</v>
      </c>
    </row>
    <row r="2853" spans="1:5" hidden="1" x14ac:dyDescent="0.3">
      <c r="A2853" s="316" t="s">
        <v>2102</v>
      </c>
      <c r="B2853" s="324">
        <v>718050</v>
      </c>
      <c r="C2853" s="324">
        <v>1019</v>
      </c>
      <c r="D2853" s="317">
        <v>1449.5</v>
      </c>
      <c r="E2853" s="320" t="str">
        <f t="shared" si="51"/>
        <v>200</v>
      </c>
    </row>
    <row r="2854" spans="1:5" hidden="1" x14ac:dyDescent="0.3">
      <c r="A2854" s="316" t="s">
        <v>2102</v>
      </c>
      <c r="B2854" s="324">
        <v>718050</v>
      </c>
      <c r="C2854" s="324">
        <v>1020</v>
      </c>
      <c r="D2854" s="317">
        <v>1159.96</v>
      </c>
      <c r="E2854" s="320" t="str">
        <f t="shared" si="51"/>
        <v>200</v>
      </c>
    </row>
    <row r="2855" spans="1:5" hidden="1" x14ac:dyDescent="0.3">
      <c r="A2855" s="316" t="s">
        <v>2102</v>
      </c>
      <c r="B2855" s="324">
        <v>718050</v>
      </c>
      <c r="C2855" s="324">
        <v>1025</v>
      </c>
      <c r="D2855" s="317">
        <v>1676.48</v>
      </c>
      <c r="E2855" s="320" t="str">
        <f t="shared" si="51"/>
        <v>200</v>
      </c>
    </row>
    <row r="2856" spans="1:5" hidden="1" x14ac:dyDescent="0.3">
      <c r="A2856" s="316" t="s">
        <v>2102</v>
      </c>
      <c r="B2856" s="324">
        <v>718050</v>
      </c>
      <c r="C2856" s="324">
        <v>1026</v>
      </c>
      <c r="D2856" s="317">
        <v>183.39</v>
      </c>
      <c r="E2856" s="320" t="str">
        <f t="shared" si="51"/>
        <v>200</v>
      </c>
    </row>
    <row r="2857" spans="1:5" hidden="1" x14ac:dyDescent="0.3">
      <c r="A2857" s="316" t="s">
        <v>2102</v>
      </c>
      <c r="B2857" s="324">
        <v>718050</v>
      </c>
      <c r="C2857" s="324">
        <v>1027</v>
      </c>
      <c r="D2857" s="317">
        <v>1579.72</v>
      </c>
      <c r="E2857" s="320" t="str">
        <f t="shared" si="51"/>
        <v>200</v>
      </c>
    </row>
    <row r="2858" spans="1:5" hidden="1" x14ac:dyDescent="0.3">
      <c r="A2858" s="316" t="s">
        <v>2102</v>
      </c>
      <c r="B2858" s="324">
        <v>718070</v>
      </c>
      <c r="C2858" s="324"/>
      <c r="D2858" s="317">
        <v>2220.54</v>
      </c>
      <c r="E2858" s="320" t="str">
        <f t="shared" si="51"/>
        <v>200</v>
      </c>
    </row>
    <row r="2859" spans="1:5" hidden="1" x14ac:dyDescent="0.3">
      <c r="A2859" s="316" t="s">
        <v>2103</v>
      </c>
      <c r="B2859" s="324">
        <v>718010</v>
      </c>
      <c r="C2859" s="324">
        <v>1004</v>
      </c>
      <c r="D2859" s="317">
        <v>1256.57</v>
      </c>
      <c r="E2859" s="320" t="str">
        <f t="shared" si="51"/>
        <v>200</v>
      </c>
    </row>
    <row r="2860" spans="1:5" hidden="1" x14ac:dyDescent="0.3">
      <c r="A2860" s="316" t="s">
        <v>2103</v>
      </c>
      <c r="B2860" s="324">
        <v>718050</v>
      </c>
      <c r="C2860" s="324"/>
      <c r="D2860" s="317">
        <v>335.83</v>
      </c>
      <c r="E2860" s="320" t="str">
        <f t="shared" si="51"/>
        <v>200</v>
      </c>
    </row>
    <row r="2861" spans="1:5" hidden="1" x14ac:dyDescent="0.3">
      <c r="A2861" s="316" t="s">
        <v>2103</v>
      </c>
      <c r="B2861" s="324">
        <v>718050</v>
      </c>
      <c r="C2861" s="324">
        <v>1004</v>
      </c>
      <c r="D2861" s="317">
        <v>508.93</v>
      </c>
      <c r="E2861" s="320" t="str">
        <f t="shared" si="51"/>
        <v>200</v>
      </c>
    </row>
    <row r="2862" spans="1:5" hidden="1" x14ac:dyDescent="0.3">
      <c r="A2862" s="316" t="s">
        <v>2103</v>
      </c>
      <c r="B2862" s="324">
        <v>718050</v>
      </c>
      <c r="C2862" s="324">
        <v>1011</v>
      </c>
      <c r="D2862" s="317">
        <v>16336.35</v>
      </c>
      <c r="E2862" s="320" t="str">
        <f t="shared" si="51"/>
        <v>200</v>
      </c>
    </row>
    <row r="2863" spans="1:5" hidden="1" x14ac:dyDescent="0.3">
      <c r="A2863" s="316" t="s">
        <v>2103</v>
      </c>
      <c r="B2863" s="324">
        <v>718050</v>
      </c>
      <c r="C2863" s="324">
        <v>1012</v>
      </c>
      <c r="D2863" s="317">
        <v>2694.04</v>
      </c>
      <c r="E2863" s="320" t="str">
        <f t="shared" si="51"/>
        <v>200</v>
      </c>
    </row>
    <row r="2864" spans="1:5" hidden="1" x14ac:dyDescent="0.3">
      <c r="A2864" s="316" t="s">
        <v>2103</v>
      </c>
      <c r="B2864" s="324">
        <v>718050</v>
      </c>
      <c r="C2864" s="324">
        <v>1020</v>
      </c>
      <c r="D2864" s="317">
        <v>1572.06</v>
      </c>
      <c r="E2864" s="320" t="str">
        <f t="shared" si="51"/>
        <v>200</v>
      </c>
    </row>
    <row r="2865" spans="1:5" hidden="1" x14ac:dyDescent="0.3">
      <c r="A2865" s="316" t="s">
        <v>2103</v>
      </c>
      <c r="B2865" s="324">
        <v>718050</v>
      </c>
      <c r="C2865" s="324">
        <v>1025</v>
      </c>
      <c r="D2865" s="317">
        <v>109.5</v>
      </c>
      <c r="E2865" s="320" t="str">
        <f t="shared" si="51"/>
        <v>200</v>
      </c>
    </row>
    <row r="2866" spans="1:5" hidden="1" x14ac:dyDescent="0.3">
      <c r="A2866" s="316" t="s">
        <v>2104</v>
      </c>
      <c r="B2866" s="324">
        <v>718050</v>
      </c>
      <c r="C2866" s="324"/>
      <c r="D2866" s="317">
        <v>1720.92</v>
      </c>
      <c r="E2866" s="320" t="str">
        <f t="shared" si="51"/>
        <v>200</v>
      </c>
    </row>
    <row r="2867" spans="1:5" hidden="1" x14ac:dyDescent="0.3">
      <c r="A2867" s="316" t="s">
        <v>2104</v>
      </c>
      <c r="B2867" s="324">
        <v>718050</v>
      </c>
      <c r="C2867" s="324">
        <v>1011</v>
      </c>
      <c r="D2867" s="317">
        <v>25495.95</v>
      </c>
      <c r="E2867" s="320" t="str">
        <f t="shared" si="51"/>
        <v>200</v>
      </c>
    </row>
    <row r="2868" spans="1:5" hidden="1" x14ac:dyDescent="0.3">
      <c r="A2868" s="316" t="s">
        <v>2104</v>
      </c>
      <c r="B2868" s="324">
        <v>718050</v>
      </c>
      <c r="C2868" s="324">
        <v>1012</v>
      </c>
      <c r="D2868" s="317">
        <v>5629.4</v>
      </c>
      <c r="E2868" s="320" t="str">
        <f t="shared" si="51"/>
        <v>200</v>
      </c>
    </row>
    <row r="2869" spans="1:5" hidden="1" x14ac:dyDescent="0.3">
      <c r="A2869" s="316" t="s">
        <v>2104</v>
      </c>
      <c r="B2869" s="324">
        <v>718050</v>
      </c>
      <c r="C2869" s="324">
        <v>1015</v>
      </c>
      <c r="D2869" s="317">
        <v>12934</v>
      </c>
      <c r="E2869" s="320" t="str">
        <f t="shared" si="51"/>
        <v>200</v>
      </c>
    </row>
    <row r="2870" spans="1:5" hidden="1" x14ac:dyDescent="0.3">
      <c r="A2870" s="316" t="s">
        <v>2104</v>
      </c>
      <c r="B2870" s="324">
        <v>718050</v>
      </c>
      <c r="C2870" s="324">
        <v>1019</v>
      </c>
      <c r="D2870" s="317">
        <v>643</v>
      </c>
      <c r="E2870" s="320" t="str">
        <f t="shared" si="51"/>
        <v>200</v>
      </c>
    </row>
    <row r="2871" spans="1:5" hidden="1" x14ac:dyDescent="0.3">
      <c r="A2871" s="316" t="s">
        <v>2104</v>
      </c>
      <c r="B2871" s="324">
        <v>718050</v>
      </c>
      <c r="C2871" s="324">
        <v>1020</v>
      </c>
      <c r="D2871" s="317">
        <v>6419.94</v>
      </c>
      <c r="E2871" s="320" t="str">
        <f t="shared" si="51"/>
        <v>200</v>
      </c>
    </row>
    <row r="2872" spans="1:5" hidden="1" x14ac:dyDescent="0.3">
      <c r="A2872" s="316" t="s">
        <v>2104</v>
      </c>
      <c r="B2872" s="324">
        <v>718050</v>
      </c>
      <c r="C2872" s="324">
        <v>1025</v>
      </c>
      <c r="D2872" s="317">
        <v>6764.37</v>
      </c>
      <c r="E2872" s="320" t="str">
        <f t="shared" si="51"/>
        <v>200</v>
      </c>
    </row>
    <row r="2873" spans="1:5" hidden="1" x14ac:dyDescent="0.3">
      <c r="A2873" s="316" t="s">
        <v>2104</v>
      </c>
      <c r="B2873" s="324">
        <v>718050</v>
      </c>
      <c r="C2873" s="324">
        <v>1026</v>
      </c>
      <c r="D2873" s="317">
        <v>23022.6</v>
      </c>
      <c r="E2873" s="320" t="str">
        <f t="shared" si="51"/>
        <v>200</v>
      </c>
    </row>
    <row r="2874" spans="1:5" hidden="1" x14ac:dyDescent="0.3">
      <c r="A2874" s="316" t="s">
        <v>2104</v>
      </c>
      <c r="B2874" s="324">
        <v>718050</v>
      </c>
      <c r="C2874" s="324">
        <v>1027</v>
      </c>
      <c r="D2874" s="317">
        <v>1175.95</v>
      </c>
      <c r="E2874" s="320" t="str">
        <f t="shared" si="51"/>
        <v>200</v>
      </c>
    </row>
    <row r="2875" spans="1:5" hidden="1" x14ac:dyDescent="0.3">
      <c r="A2875" s="316" t="s">
        <v>2104</v>
      </c>
      <c r="B2875" s="324">
        <v>718050</v>
      </c>
      <c r="C2875" s="324">
        <v>1030</v>
      </c>
      <c r="D2875" s="317">
        <v>708.76</v>
      </c>
      <c r="E2875" s="320" t="str">
        <f t="shared" si="51"/>
        <v>200</v>
      </c>
    </row>
    <row r="2876" spans="1:5" hidden="1" x14ac:dyDescent="0.3">
      <c r="A2876" s="316" t="s">
        <v>2104</v>
      </c>
      <c r="B2876" s="324">
        <v>718070</v>
      </c>
      <c r="C2876" s="324"/>
      <c r="D2876" s="317">
        <v>3518.77</v>
      </c>
      <c r="E2876" s="320" t="str">
        <f t="shared" si="51"/>
        <v>200</v>
      </c>
    </row>
    <row r="2877" spans="1:5" hidden="1" x14ac:dyDescent="0.3">
      <c r="A2877" s="316" t="s">
        <v>2105</v>
      </c>
      <c r="B2877" s="324">
        <v>718010</v>
      </c>
      <c r="C2877" s="324">
        <v>1004</v>
      </c>
      <c r="D2877" s="317">
        <v>526.02</v>
      </c>
      <c r="E2877" s="320" t="str">
        <f t="shared" si="51"/>
        <v>200</v>
      </c>
    </row>
    <row r="2878" spans="1:5" hidden="1" x14ac:dyDescent="0.3">
      <c r="A2878" s="316" t="s">
        <v>2105</v>
      </c>
      <c r="B2878" s="324">
        <v>718050</v>
      </c>
      <c r="C2878" s="324"/>
      <c r="D2878" s="317">
        <v>1433.7</v>
      </c>
      <c r="E2878" s="320" t="str">
        <f t="shared" si="51"/>
        <v>200</v>
      </c>
    </row>
    <row r="2879" spans="1:5" hidden="1" x14ac:dyDescent="0.3">
      <c r="A2879" s="316" t="s">
        <v>2105</v>
      </c>
      <c r="B2879" s="324">
        <v>718050</v>
      </c>
      <c r="C2879" s="324">
        <v>1015</v>
      </c>
      <c r="D2879" s="317">
        <v>5323.4</v>
      </c>
      <c r="E2879" s="320" t="str">
        <f t="shared" si="51"/>
        <v>200</v>
      </c>
    </row>
    <row r="2880" spans="1:5" hidden="1" x14ac:dyDescent="0.3">
      <c r="A2880" s="316" t="s">
        <v>2105</v>
      </c>
      <c r="B2880" s="324">
        <v>718050</v>
      </c>
      <c r="C2880" s="324">
        <v>1025</v>
      </c>
      <c r="D2880" s="317">
        <v>715.45</v>
      </c>
      <c r="E2880" s="320" t="str">
        <f t="shared" si="51"/>
        <v>200</v>
      </c>
    </row>
    <row r="2881" spans="1:5" hidden="1" x14ac:dyDescent="0.3">
      <c r="A2881" s="316" t="s">
        <v>2105</v>
      </c>
      <c r="B2881" s="324">
        <v>718050</v>
      </c>
      <c r="C2881" s="324">
        <v>1026</v>
      </c>
      <c r="D2881" s="317">
        <v>281.54000000000002</v>
      </c>
      <c r="E2881" s="320" t="str">
        <f t="shared" si="51"/>
        <v>200</v>
      </c>
    </row>
    <row r="2882" spans="1:5" hidden="1" x14ac:dyDescent="0.3">
      <c r="A2882" s="316" t="s">
        <v>2105</v>
      </c>
      <c r="B2882" s="324">
        <v>718050</v>
      </c>
      <c r="C2882" s="324">
        <v>1027</v>
      </c>
      <c r="D2882" s="317">
        <v>206.19</v>
      </c>
      <c r="E2882" s="320" t="str">
        <f t="shared" ref="E2882:E2945" si="52">RIGHT(A2882,3)</f>
        <v>200</v>
      </c>
    </row>
    <row r="2883" spans="1:5" hidden="1" x14ac:dyDescent="0.3">
      <c r="A2883" s="316" t="s">
        <v>2436</v>
      </c>
      <c r="B2883" s="324">
        <v>718050</v>
      </c>
      <c r="C2883" s="324">
        <v>1027</v>
      </c>
      <c r="D2883" s="317">
        <v>30.56</v>
      </c>
      <c r="E2883" s="320" t="str">
        <f t="shared" si="52"/>
        <v>200</v>
      </c>
    </row>
    <row r="2884" spans="1:5" hidden="1" x14ac:dyDescent="0.3">
      <c r="A2884" s="316" t="s">
        <v>2106</v>
      </c>
      <c r="B2884" s="324">
        <v>718050</v>
      </c>
      <c r="C2884" s="324">
        <v>1025</v>
      </c>
      <c r="D2884" s="317">
        <v>0</v>
      </c>
      <c r="E2884" s="320" t="str">
        <f t="shared" si="52"/>
        <v>200</v>
      </c>
    </row>
    <row r="2885" spans="1:5" hidden="1" x14ac:dyDescent="0.3">
      <c r="A2885" s="316" t="s">
        <v>2106</v>
      </c>
      <c r="B2885" s="324">
        <v>718050</v>
      </c>
      <c r="C2885" s="324">
        <v>1027</v>
      </c>
      <c r="D2885" s="317">
        <v>0</v>
      </c>
      <c r="E2885" s="320" t="str">
        <f t="shared" si="52"/>
        <v>200</v>
      </c>
    </row>
    <row r="2886" spans="1:5" hidden="1" x14ac:dyDescent="0.3">
      <c r="A2886" s="316" t="s">
        <v>2106</v>
      </c>
      <c r="B2886" s="324">
        <v>718070</v>
      </c>
      <c r="C2886" s="324"/>
      <c r="D2886" s="317">
        <v>0</v>
      </c>
      <c r="E2886" s="320" t="str">
        <f t="shared" si="52"/>
        <v>200</v>
      </c>
    </row>
    <row r="2887" spans="1:5" hidden="1" x14ac:dyDescent="0.3">
      <c r="A2887" s="316" t="s">
        <v>2107</v>
      </c>
      <c r="B2887" s="324">
        <v>718050</v>
      </c>
      <c r="C2887" s="324">
        <v>1012</v>
      </c>
      <c r="D2887" s="317">
        <v>2350.14</v>
      </c>
      <c r="E2887" s="320" t="str">
        <f t="shared" si="52"/>
        <v>200</v>
      </c>
    </row>
    <row r="2888" spans="1:5" hidden="1" x14ac:dyDescent="0.3">
      <c r="A2888" s="316" t="s">
        <v>2107</v>
      </c>
      <c r="B2888" s="324">
        <v>718050</v>
      </c>
      <c r="C2888" s="324">
        <v>1015</v>
      </c>
      <c r="D2888" s="317">
        <v>1801.4</v>
      </c>
      <c r="E2888" s="320" t="str">
        <f t="shared" si="52"/>
        <v>200</v>
      </c>
    </row>
    <row r="2889" spans="1:5" hidden="1" x14ac:dyDescent="0.3">
      <c r="A2889" s="316" t="s">
        <v>2107</v>
      </c>
      <c r="B2889" s="324">
        <v>718050</v>
      </c>
      <c r="C2889" s="324">
        <v>1027</v>
      </c>
      <c r="D2889" s="317">
        <v>113.96</v>
      </c>
      <c r="E2889" s="320" t="str">
        <f t="shared" si="52"/>
        <v>200</v>
      </c>
    </row>
    <row r="2890" spans="1:5" hidden="1" x14ac:dyDescent="0.3">
      <c r="A2890" s="316" t="s">
        <v>2108</v>
      </c>
      <c r="B2890" s="324">
        <v>718010</v>
      </c>
      <c r="C2890" s="324">
        <v>1004</v>
      </c>
      <c r="D2890" s="317">
        <v>1084.1400000000001</v>
      </c>
      <c r="E2890" s="320" t="str">
        <f t="shared" si="52"/>
        <v>200</v>
      </c>
    </row>
    <row r="2891" spans="1:5" hidden="1" x14ac:dyDescent="0.3">
      <c r="A2891" s="316" t="s">
        <v>2108</v>
      </c>
      <c r="B2891" s="324">
        <v>718050</v>
      </c>
      <c r="C2891" s="324"/>
      <c r="D2891" s="317">
        <v>7436.96</v>
      </c>
      <c r="E2891" s="320" t="str">
        <f t="shared" si="52"/>
        <v>200</v>
      </c>
    </row>
    <row r="2892" spans="1:5" hidden="1" x14ac:dyDescent="0.3">
      <c r="A2892" s="316" t="s">
        <v>2108</v>
      </c>
      <c r="B2892" s="324">
        <v>718050</v>
      </c>
      <c r="C2892" s="324">
        <v>1012</v>
      </c>
      <c r="D2892" s="317">
        <v>29.15</v>
      </c>
      <c r="E2892" s="320" t="str">
        <f t="shared" si="52"/>
        <v>200</v>
      </c>
    </row>
    <row r="2893" spans="1:5" hidden="1" x14ac:dyDescent="0.3">
      <c r="A2893" s="316" t="s">
        <v>2108</v>
      </c>
      <c r="B2893" s="324">
        <v>718050</v>
      </c>
      <c r="C2893" s="324">
        <v>1020</v>
      </c>
      <c r="D2893" s="317">
        <v>1245.3399999999999</v>
      </c>
      <c r="E2893" s="320" t="str">
        <f t="shared" si="52"/>
        <v>200</v>
      </c>
    </row>
    <row r="2894" spans="1:5" hidden="1" x14ac:dyDescent="0.3">
      <c r="A2894" s="316" t="s">
        <v>2108</v>
      </c>
      <c r="B2894" s="324">
        <v>718050</v>
      </c>
      <c r="C2894" s="324">
        <v>1025</v>
      </c>
      <c r="D2894" s="317">
        <v>1772.24</v>
      </c>
      <c r="E2894" s="320" t="str">
        <f t="shared" si="52"/>
        <v>200</v>
      </c>
    </row>
    <row r="2895" spans="1:5" hidden="1" x14ac:dyDescent="0.3">
      <c r="A2895" s="316" t="s">
        <v>2108</v>
      </c>
      <c r="B2895" s="324">
        <v>718050</v>
      </c>
      <c r="C2895" s="324">
        <v>1026</v>
      </c>
      <c r="D2895" s="317">
        <v>1962.15</v>
      </c>
      <c r="E2895" s="320" t="str">
        <f t="shared" si="52"/>
        <v>200</v>
      </c>
    </row>
    <row r="2896" spans="1:5" hidden="1" x14ac:dyDescent="0.3">
      <c r="A2896" s="316" t="s">
        <v>2108</v>
      </c>
      <c r="B2896" s="324">
        <v>718050</v>
      </c>
      <c r="C2896" s="324">
        <v>1027</v>
      </c>
      <c r="D2896" s="317">
        <v>124.32</v>
      </c>
      <c r="E2896" s="320" t="str">
        <f t="shared" si="52"/>
        <v>200</v>
      </c>
    </row>
    <row r="2897" spans="1:5" hidden="1" x14ac:dyDescent="0.3">
      <c r="A2897" s="316" t="s">
        <v>2109</v>
      </c>
      <c r="B2897" s="324">
        <v>718050</v>
      </c>
      <c r="C2897" s="324"/>
      <c r="D2897" s="317">
        <v>105.48</v>
      </c>
      <c r="E2897" s="320" t="str">
        <f t="shared" si="52"/>
        <v>200</v>
      </c>
    </row>
    <row r="2898" spans="1:5" hidden="1" x14ac:dyDescent="0.3">
      <c r="A2898" s="316" t="s">
        <v>2109</v>
      </c>
      <c r="B2898" s="324">
        <v>718070</v>
      </c>
      <c r="C2898" s="324"/>
      <c r="D2898" s="317">
        <v>14.49</v>
      </c>
      <c r="E2898" s="320" t="str">
        <f t="shared" si="52"/>
        <v>200</v>
      </c>
    </row>
    <row r="2899" spans="1:5" hidden="1" x14ac:dyDescent="0.3">
      <c r="A2899" s="316" t="s">
        <v>2110</v>
      </c>
      <c r="B2899" s="324">
        <v>718040</v>
      </c>
      <c r="C2899" s="324"/>
      <c r="D2899" s="317">
        <v>63</v>
      </c>
      <c r="E2899" s="320" t="str">
        <f t="shared" si="52"/>
        <v>200</v>
      </c>
    </row>
    <row r="2900" spans="1:5" hidden="1" x14ac:dyDescent="0.3">
      <c r="A2900" s="316" t="s">
        <v>2110</v>
      </c>
      <c r="B2900" s="324">
        <v>718050</v>
      </c>
      <c r="C2900" s="324"/>
      <c r="D2900" s="317">
        <v>310</v>
      </c>
      <c r="E2900" s="320" t="str">
        <f t="shared" si="52"/>
        <v>200</v>
      </c>
    </row>
    <row r="2901" spans="1:5" hidden="1" x14ac:dyDescent="0.3">
      <c r="A2901" s="316" t="s">
        <v>2110</v>
      </c>
      <c r="B2901" s="324">
        <v>718050</v>
      </c>
      <c r="C2901" s="324">
        <v>1012</v>
      </c>
      <c r="D2901" s="317">
        <v>150</v>
      </c>
      <c r="E2901" s="320" t="str">
        <f t="shared" si="52"/>
        <v>200</v>
      </c>
    </row>
    <row r="2902" spans="1:5" hidden="1" x14ac:dyDescent="0.3">
      <c r="A2902" s="316" t="s">
        <v>2110</v>
      </c>
      <c r="B2902" s="324">
        <v>718050</v>
      </c>
      <c r="C2902" s="324">
        <v>1015</v>
      </c>
      <c r="D2902" s="317">
        <v>403</v>
      </c>
      <c r="E2902" s="320" t="str">
        <f t="shared" si="52"/>
        <v>200</v>
      </c>
    </row>
    <row r="2903" spans="1:5" hidden="1" x14ac:dyDescent="0.3">
      <c r="A2903" s="316" t="s">
        <v>2110</v>
      </c>
      <c r="B2903" s="324">
        <v>718050</v>
      </c>
      <c r="C2903" s="324">
        <v>1020</v>
      </c>
      <c r="D2903" s="317">
        <v>461.28</v>
      </c>
      <c r="E2903" s="320" t="str">
        <f t="shared" si="52"/>
        <v>200</v>
      </c>
    </row>
    <row r="2904" spans="1:5" hidden="1" x14ac:dyDescent="0.3">
      <c r="A2904" s="316" t="s">
        <v>2110</v>
      </c>
      <c r="B2904" s="324">
        <v>718050</v>
      </c>
      <c r="C2904" s="324">
        <v>1025</v>
      </c>
      <c r="D2904" s="317">
        <v>614.85</v>
      </c>
      <c r="E2904" s="320" t="str">
        <f t="shared" si="52"/>
        <v>200</v>
      </c>
    </row>
    <row r="2905" spans="1:5" hidden="1" x14ac:dyDescent="0.3">
      <c r="A2905" s="316" t="s">
        <v>2110</v>
      </c>
      <c r="B2905" s="324">
        <v>718050</v>
      </c>
      <c r="C2905" s="324">
        <v>1026</v>
      </c>
      <c r="D2905" s="317">
        <v>1977.2</v>
      </c>
      <c r="E2905" s="320" t="str">
        <f t="shared" si="52"/>
        <v>200</v>
      </c>
    </row>
    <row r="2906" spans="1:5" hidden="1" x14ac:dyDescent="0.3">
      <c r="A2906" s="316" t="s">
        <v>2110</v>
      </c>
      <c r="B2906" s="324">
        <v>718050</v>
      </c>
      <c r="C2906" s="324">
        <v>1027</v>
      </c>
      <c r="D2906" s="317">
        <v>230.59</v>
      </c>
      <c r="E2906" s="320" t="str">
        <f t="shared" si="52"/>
        <v>200</v>
      </c>
    </row>
    <row r="2907" spans="1:5" hidden="1" x14ac:dyDescent="0.3">
      <c r="A2907" s="316" t="s">
        <v>2111</v>
      </c>
      <c r="B2907" s="324">
        <v>718050</v>
      </c>
      <c r="C2907" s="324">
        <v>1020</v>
      </c>
      <c r="D2907" s="317">
        <v>5450.83</v>
      </c>
      <c r="E2907" s="320" t="str">
        <f t="shared" si="52"/>
        <v>200</v>
      </c>
    </row>
    <row r="2908" spans="1:5" hidden="1" x14ac:dyDescent="0.3">
      <c r="A2908" s="316" t="s">
        <v>2112</v>
      </c>
      <c r="B2908" s="324">
        <v>718050</v>
      </c>
      <c r="C2908" s="324"/>
      <c r="D2908" s="317">
        <v>0</v>
      </c>
      <c r="E2908" s="320" t="str">
        <f t="shared" si="52"/>
        <v>200</v>
      </c>
    </row>
    <row r="2909" spans="1:5" hidden="1" x14ac:dyDescent="0.3">
      <c r="A2909" s="316" t="s">
        <v>2112</v>
      </c>
      <c r="B2909" s="324">
        <v>718070</v>
      </c>
      <c r="C2909" s="324"/>
      <c r="D2909" s="317">
        <v>0</v>
      </c>
      <c r="E2909" s="320" t="str">
        <f t="shared" si="52"/>
        <v>200</v>
      </c>
    </row>
    <row r="2910" spans="1:5" hidden="1" x14ac:dyDescent="0.3">
      <c r="A2910" s="316" t="s">
        <v>2113</v>
      </c>
      <c r="B2910" s="324">
        <v>718010</v>
      </c>
      <c r="C2910" s="324">
        <v>1004</v>
      </c>
      <c r="D2910" s="317">
        <v>369.3</v>
      </c>
      <c r="E2910" s="320" t="str">
        <f t="shared" si="52"/>
        <v>200</v>
      </c>
    </row>
    <row r="2911" spans="1:5" hidden="1" x14ac:dyDescent="0.3">
      <c r="A2911" s="316" t="s">
        <v>2113</v>
      </c>
      <c r="B2911" s="324">
        <v>718050</v>
      </c>
      <c r="C2911" s="324">
        <v>1019</v>
      </c>
      <c r="D2911" s="317">
        <v>22.66</v>
      </c>
      <c r="E2911" s="320" t="str">
        <f t="shared" si="52"/>
        <v>200</v>
      </c>
    </row>
    <row r="2912" spans="1:5" hidden="1" x14ac:dyDescent="0.3">
      <c r="A2912" s="316" t="s">
        <v>2113</v>
      </c>
      <c r="B2912" s="324">
        <v>718050</v>
      </c>
      <c r="C2912" s="324">
        <v>1020</v>
      </c>
      <c r="D2912" s="317">
        <v>354.64</v>
      </c>
      <c r="E2912" s="320" t="str">
        <f t="shared" si="52"/>
        <v>200</v>
      </c>
    </row>
    <row r="2913" spans="1:5" hidden="1" x14ac:dyDescent="0.3">
      <c r="A2913" s="316" t="s">
        <v>2113</v>
      </c>
      <c r="B2913" s="324">
        <v>718050</v>
      </c>
      <c r="C2913" s="324">
        <v>1025</v>
      </c>
      <c r="D2913" s="317">
        <v>537.44000000000005</v>
      </c>
      <c r="E2913" s="320" t="str">
        <f t="shared" si="52"/>
        <v>200</v>
      </c>
    </row>
    <row r="2914" spans="1:5" hidden="1" x14ac:dyDescent="0.3">
      <c r="A2914" s="316" t="s">
        <v>2113</v>
      </c>
      <c r="B2914" s="324">
        <v>718050</v>
      </c>
      <c r="C2914" s="324">
        <v>1026</v>
      </c>
      <c r="D2914" s="317">
        <v>39.5</v>
      </c>
      <c r="E2914" s="320" t="str">
        <f t="shared" si="52"/>
        <v>200</v>
      </c>
    </row>
    <row r="2915" spans="1:5" hidden="1" x14ac:dyDescent="0.3">
      <c r="A2915" s="316" t="s">
        <v>2114</v>
      </c>
      <c r="B2915" s="324">
        <v>718050</v>
      </c>
      <c r="C2915" s="324"/>
      <c r="D2915" s="317">
        <v>45</v>
      </c>
      <c r="E2915" s="320" t="str">
        <f t="shared" si="52"/>
        <v>200</v>
      </c>
    </row>
    <row r="2916" spans="1:5" hidden="1" x14ac:dyDescent="0.3">
      <c r="A2916" s="316" t="s">
        <v>2114</v>
      </c>
      <c r="B2916" s="324">
        <v>718050</v>
      </c>
      <c r="C2916" s="324">
        <v>1012</v>
      </c>
      <c r="D2916" s="317">
        <v>143.59</v>
      </c>
      <c r="E2916" s="320" t="str">
        <f t="shared" si="52"/>
        <v>200</v>
      </c>
    </row>
    <row r="2917" spans="1:5" hidden="1" x14ac:dyDescent="0.3">
      <c r="A2917" s="316" t="s">
        <v>2114</v>
      </c>
      <c r="B2917" s="324">
        <v>718050</v>
      </c>
      <c r="C2917" s="324">
        <v>1015</v>
      </c>
      <c r="D2917" s="317">
        <v>440</v>
      </c>
      <c r="E2917" s="320" t="str">
        <f t="shared" si="52"/>
        <v>200</v>
      </c>
    </row>
    <row r="2918" spans="1:5" hidden="1" x14ac:dyDescent="0.3">
      <c r="A2918" s="316" t="s">
        <v>2114</v>
      </c>
      <c r="B2918" s="324">
        <v>718050</v>
      </c>
      <c r="C2918" s="324">
        <v>1020</v>
      </c>
      <c r="D2918" s="317">
        <v>131.80000000000001</v>
      </c>
      <c r="E2918" s="320" t="str">
        <f t="shared" si="52"/>
        <v>200</v>
      </c>
    </row>
    <row r="2919" spans="1:5" hidden="1" x14ac:dyDescent="0.3">
      <c r="A2919" s="316" t="s">
        <v>2114</v>
      </c>
      <c r="B2919" s="324">
        <v>718050</v>
      </c>
      <c r="C2919" s="324">
        <v>1025</v>
      </c>
      <c r="D2919" s="317">
        <v>249.2</v>
      </c>
      <c r="E2919" s="320" t="str">
        <f t="shared" si="52"/>
        <v>200</v>
      </c>
    </row>
    <row r="2920" spans="1:5" hidden="1" x14ac:dyDescent="0.3">
      <c r="A2920" s="316" t="s">
        <v>2114</v>
      </c>
      <c r="B2920" s="324">
        <v>718050</v>
      </c>
      <c r="C2920" s="324">
        <v>1026</v>
      </c>
      <c r="D2920" s="317">
        <v>138.5</v>
      </c>
      <c r="E2920" s="320" t="str">
        <f t="shared" si="52"/>
        <v>200</v>
      </c>
    </row>
    <row r="2921" spans="1:5" hidden="1" x14ac:dyDescent="0.3">
      <c r="A2921" s="316" t="s">
        <v>2114</v>
      </c>
      <c r="B2921" s="324">
        <v>718050</v>
      </c>
      <c r="C2921" s="324">
        <v>1027</v>
      </c>
      <c r="D2921" s="317">
        <v>10</v>
      </c>
      <c r="E2921" s="320" t="str">
        <f t="shared" si="52"/>
        <v>200</v>
      </c>
    </row>
    <row r="2922" spans="1:5" hidden="1" x14ac:dyDescent="0.3">
      <c r="A2922" s="316" t="s">
        <v>2129</v>
      </c>
      <c r="B2922" s="324">
        <v>718050</v>
      </c>
      <c r="C2922" s="324">
        <v>1011</v>
      </c>
      <c r="D2922" s="317">
        <v>50002.33</v>
      </c>
      <c r="E2922" s="320" t="str">
        <f t="shared" si="52"/>
        <v>200</v>
      </c>
    </row>
    <row r="2923" spans="1:5" hidden="1" x14ac:dyDescent="0.3">
      <c r="A2923" s="316" t="s">
        <v>2129</v>
      </c>
      <c r="B2923" s="324">
        <v>718050</v>
      </c>
      <c r="C2923" s="324">
        <v>1014</v>
      </c>
      <c r="D2923" s="317">
        <v>144.43</v>
      </c>
      <c r="E2923" s="320" t="str">
        <f t="shared" si="52"/>
        <v>200</v>
      </c>
    </row>
    <row r="2924" spans="1:5" hidden="1" x14ac:dyDescent="0.3">
      <c r="A2924" s="316" t="s">
        <v>2129</v>
      </c>
      <c r="B2924" s="324">
        <v>718050</v>
      </c>
      <c r="C2924" s="324">
        <v>1019</v>
      </c>
      <c r="D2924" s="317">
        <v>433.02</v>
      </c>
      <c r="E2924" s="320" t="str">
        <f t="shared" si="52"/>
        <v>200</v>
      </c>
    </row>
    <row r="2925" spans="1:5" hidden="1" x14ac:dyDescent="0.3">
      <c r="A2925" s="316" t="s">
        <v>2171</v>
      </c>
      <c r="B2925" s="324">
        <v>718050</v>
      </c>
      <c r="C2925" s="324"/>
      <c r="D2925" s="317">
        <v>2366.94</v>
      </c>
      <c r="E2925" s="320" t="str">
        <f t="shared" si="52"/>
        <v>200</v>
      </c>
    </row>
    <row r="2926" spans="1:5" hidden="1" x14ac:dyDescent="0.3">
      <c r="A2926" s="316" t="s">
        <v>2171</v>
      </c>
      <c r="B2926" s="324">
        <v>718050</v>
      </c>
      <c r="C2926" s="324">
        <v>1012</v>
      </c>
      <c r="D2926" s="317">
        <v>32631.42</v>
      </c>
      <c r="E2926" s="320" t="str">
        <f t="shared" si="52"/>
        <v>200</v>
      </c>
    </row>
    <row r="2927" spans="1:5" hidden="1" x14ac:dyDescent="0.3">
      <c r="A2927" s="316" t="s">
        <v>2171</v>
      </c>
      <c r="B2927" s="324">
        <v>718050</v>
      </c>
      <c r="C2927" s="324">
        <v>1025</v>
      </c>
      <c r="D2927" s="317">
        <v>4.74</v>
      </c>
      <c r="E2927" s="320" t="str">
        <f t="shared" si="52"/>
        <v>200</v>
      </c>
    </row>
    <row r="2928" spans="1:5" hidden="1" x14ac:dyDescent="0.3">
      <c r="A2928" s="316" t="s">
        <v>2171</v>
      </c>
      <c r="B2928" s="324">
        <v>718050</v>
      </c>
      <c r="C2928" s="324">
        <v>1027</v>
      </c>
      <c r="D2928" s="317">
        <v>2727.34</v>
      </c>
      <c r="E2928" s="320" t="str">
        <f t="shared" si="52"/>
        <v>200</v>
      </c>
    </row>
    <row r="2929" spans="1:5" hidden="1" x14ac:dyDescent="0.3">
      <c r="A2929" s="316" t="s">
        <v>2175</v>
      </c>
      <c r="B2929" s="324">
        <v>718010</v>
      </c>
      <c r="C2929" s="324">
        <v>1004</v>
      </c>
      <c r="D2929" s="317">
        <v>529.4</v>
      </c>
      <c r="E2929" s="320" t="str">
        <f t="shared" si="52"/>
        <v>200</v>
      </c>
    </row>
    <row r="2930" spans="1:5" hidden="1" x14ac:dyDescent="0.3">
      <c r="A2930" s="316" t="s">
        <v>2175</v>
      </c>
      <c r="B2930" s="324">
        <v>718050</v>
      </c>
      <c r="C2930" s="324"/>
      <c r="D2930" s="317">
        <v>19.79</v>
      </c>
      <c r="E2930" s="320" t="str">
        <f t="shared" si="52"/>
        <v>200</v>
      </c>
    </row>
    <row r="2931" spans="1:5" hidden="1" x14ac:dyDescent="0.3">
      <c r="A2931" s="316" t="s">
        <v>2175</v>
      </c>
      <c r="B2931" s="324">
        <v>718050</v>
      </c>
      <c r="C2931" s="324">
        <v>1006</v>
      </c>
      <c r="D2931" s="317">
        <v>8550.51</v>
      </c>
      <c r="E2931" s="320" t="str">
        <f t="shared" si="52"/>
        <v>200</v>
      </c>
    </row>
    <row r="2932" spans="1:5" hidden="1" x14ac:dyDescent="0.3">
      <c r="A2932" s="316" t="s">
        <v>2175</v>
      </c>
      <c r="B2932" s="324">
        <v>718050</v>
      </c>
      <c r="C2932" s="324">
        <v>1012</v>
      </c>
      <c r="D2932" s="317">
        <v>14709.19</v>
      </c>
      <c r="E2932" s="320" t="str">
        <f t="shared" si="52"/>
        <v>200</v>
      </c>
    </row>
    <row r="2933" spans="1:5" hidden="1" x14ac:dyDescent="0.3">
      <c r="A2933" s="316" t="s">
        <v>2175</v>
      </c>
      <c r="B2933" s="324">
        <v>718050</v>
      </c>
      <c r="C2933" s="324">
        <v>1025</v>
      </c>
      <c r="D2933" s="317">
        <v>155.72</v>
      </c>
      <c r="E2933" s="320" t="str">
        <f t="shared" si="52"/>
        <v>200</v>
      </c>
    </row>
    <row r="2934" spans="1:5" hidden="1" x14ac:dyDescent="0.3">
      <c r="A2934" s="316" t="s">
        <v>2177</v>
      </c>
      <c r="B2934" s="324">
        <v>718050</v>
      </c>
      <c r="C2934" s="324"/>
      <c r="D2934" s="317">
        <v>497.68</v>
      </c>
      <c r="E2934" s="320" t="str">
        <f t="shared" si="52"/>
        <v>200</v>
      </c>
    </row>
    <row r="2935" spans="1:5" hidden="1" x14ac:dyDescent="0.3">
      <c r="A2935" s="316" t="s">
        <v>2197</v>
      </c>
      <c r="B2935" s="324">
        <v>718050</v>
      </c>
      <c r="C2935" s="324"/>
      <c r="D2935" s="317">
        <v>275.25</v>
      </c>
      <c r="E2935" s="320" t="str">
        <f t="shared" si="52"/>
        <v>200</v>
      </c>
    </row>
    <row r="2936" spans="1:5" hidden="1" x14ac:dyDescent="0.3">
      <c r="A2936" s="316" t="s">
        <v>2197</v>
      </c>
      <c r="B2936" s="324">
        <v>718050</v>
      </c>
      <c r="C2936" s="324">
        <v>1012</v>
      </c>
      <c r="D2936" s="317">
        <v>87.62</v>
      </c>
      <c r="E2936" s="320" t="str">
        <f t="shared" si="52"/>
        <v>200</v>
      </c>
    </row>
    <row r="2937" spans="1:5" hidden="1" x14ac:dyDescent="0.3">
      <c r="A2937" s="316" t="s">
        <v>2197</v>
      </c>
      <c r="B2937" s="324">
        <v>718050</v>
      </c>
      <c r="C2937" s="324">
        <v>1015</v>
      </c>
      <c r="D2937" s="317">
        <v>655.20000000000005</v>
      </c>
      <c r="E2937" s="320" t="str">
        <f t="shared" si="52"/>
        <v>200</v>
      </c>
    </row>
    <row r="2938" spans="1:5" hidden="1" x14ac:dyDescent="0.3">
      <c r="A2938" s="316" t="s">
        <v>2197</v>
      </c>
      <c r="B2938" s="324">
        <v>718050</v>
      </c>
      <c r="C2938" s="324">
        <v>1027</v>
      </c>
      <c r="D2938" s="317">
        <v>3389.64</v>
      </c>
      <c r="E2938" s="320" t="str">
        <f t="shared" si="52"/>
        <v>200</v>
      </c>
    </row>
    <row r="2939" spans="1:5" hidden="1" x14ac:dyDescent="0.3">
      <c r="A2939" s="316" t="s">
        <v>2211</v>
      </c>
      <c r="B2939" s="324">
        <v>718010</v>
      </c>
      <c r="C2939" s="324">
        <v>1004</v>
      </c>
      <c r="D2939" s="317">
        <v>15815.61</v>
      </c>
      <c r="E2939" s="320" t="str">
        <f t="shared" si="52"/>
        <v>200</v>
      </c>
    </row>
    <row r="2940" spans="1:5" hidden="1" x14ac:dyDescent="0.3">
      <c r="A2940" s="316" t="s">
        <v>2211</v>
      </c>
      <c r="B2940" s="324">
        <v>718050</v>
      </c>
      <c r="C2940" s="324"/>
      <c r="D2940" s="317">
        <v>477921.1</v>
      </c>
      <c r="E2940" s="320" t="str">
        <f t="shared" si="52"/>
        <v>200</v>
      </c>
    </row>
    <row r="2941" spans="1:5" hidden="1" x14ac:dyDescent="0.3">
      <c r="A2941" s="316" t="s">
        <v>2211</v>
      </c>
      <c r="B2941" s="324">
        <v>718050</v>
      </c>
      <c r="C2941" s="324">
        <v>1012</v>
      </c>
      <c r="D2941" s="317">
        <v>15519.96</v>
      </c>
      <c r="E2941" s="320" t="str">
        <f t="shared" si="52"/>
        <v>200</v>
      </c>
    </row>
    <row r="2942" spans="1:5" hidden="1" x14ac:dyDescent="0.3">
      <c r="A2942" s="316" t="s">
        <v>2211</v>
      </c>
      <c r="B2942" s="324">
        <v>718050</v>
      </c>
      <c r="C2942" s="324">
        <v>1020</v>
      </c>
      <c r="D2942" s="317">
        <v>88.08</v>
      </c>
      <c r="E2942" s="320" t="str">
        <f t="shared" si="52"/>
        <v>200</v>
      </c>
    </row>
    <row r="2943" spans="1:5" hidden="1" x14ac:dyDescent="0.3">
      <c r="A2943" s="316" t="s">
        <v>2211</v>
      </c>
      <c r="B2943" s="324">
        <v>718059</v>
      </c>
      <c r="C2943" s="324"/>
      <c r="D2943" s="317">
        <v>55884.25</v>
      </c>
      <c r="E2943" s="320" t="str">
        <f t="shared" si="52"/>
        <v>200</v>
      </c>
    </row>
    <row r="2944" spans="1:5" hidden="1" x14ac:dyDescent="0.3">
      <c r="A2944" s="316" t="s">
        <v>2213</v>
      </c>
      <c r="B2944" s="324">
        <v>718050</v>
      </c>
      <c r="C2944" s="324"/>
      <c r="D2944" s="317">
        <v>715.65</v>
      </c>
      <c r="E2944" s="320" t="str">
        <f t="shared" si="52"/>
        <v>200</v>
      </c>
    </row>
    <row r="2945" spans="1:5" hidden="1" x14ac:dyDescent="0.3">
      <c r="A2945" s="316" t="s">
        <v>2213</v>
      </c>
      <c r="B2945" s="324">
        <v>718050</v>
      </c>
      <c r="C2945" s="324">
        <v>1012</v>
      </c>
      <c r="D2945" s="317">
        <v>656.11</v>
      </c>
      <c r="E2945" s="320" t="str">
        <f t="shared" si="52"/>
        <v>200</v>
      </c>
    </row>
    <row r="2946" spans="1:5" hidden="1" x14ac:dyDescent="0.3">
      <c r="A2946" s="316" t="s">
        <v>2214</v>
      </c>
      <c r="B2946" s="324">
        <v>718050</v>
      </c>
      <c r="C2946" s="324"/>
      <c r="D2946" s="317">
        <v>373.89</v>
      </c>
      <c r="E2946" s="320" t="str">
        <f t="shared" ref="E2946:E3009" si="53">RIGHT(A2946,3)</f>
        <v>200</v>
      </c>
    </row>
    <row r="2947" spans="1:5" hidden="1" x14ac:dyDescent="0.3">
      <c r="A2947" s="316" t="s">
        <v>2214</v>
      </c>
      <c r="B2947" s="324">
        <v>718050</v>
      </c>
      <c r="C2947" s="324">
        <v>1012</v>
      </c>
      <c r="D2947" s="317">
        <v>13401.52</v>
      </c>
      <c r="E2947" s="320" t="str">
        <f t="shared" si="53"/>
        <v>200</v>
      </c>
    </row>
    <row r="2948" spans="1:5" hidden="1" x14ac:dyDescent="0.3">
      <c r="A2948" s="316" t="s">
        <v>2215</v>
      </c>
      <c r="B2948" s="324">
        <v>718050</v>
      </c>
      <c r="C2948" s="324"/>
      <c r="D2948" s="317">
        <v>0</v>
      </c>
      <c r="E2948" s="320" t="str">
        <f t="shared" si="53"/>
        <v>200</v>
      </c>
    </row>
    <row r="2949" spans="1:5" hidden="1" x14ac:dyDescent="0.3">
      <c r="A2949" s="316" t="s">
        <v>2217</v>
      </c>
      <c r="B2949" s="324">
        <v>716046</v>
      </c>
      <c r="C2949" s="324"/>
      <c r="D2949" s="317">
        <v>141227.93</v>
      </c>
      <c r="E2949" s="320" t="str">
        <f t="shared" si="53"/>
        <v>200</v>
      </c>
    </row>
    <row r="2950" spans="1:5" hidden="1" x14ac:dyDescent="0.3">
      <c r="A2950" s="316" t="s">
        <v>2217</v>
      </c>
      <c r="B2950" s="324">
        <v>718050</v>
      </c>
      <c r="C2950" s="324"/>
      <c r="D2950" s="317">
        <v>516.44000000000005</v>
      </c>
      <c r="E2950" s="320" t="str">
        <f t="shared" si="53"/>
        <v>200</v>
      </c>
    </row>
    <row r="2951" spans="1:5" hidden="1" x14ac:dyDescent="0.3">
      <c r="A2951" s="316" t="s">
        <v>2217</v>
      </c>
      <c r="B2951" s="324">
        <v>718050</v>
      </c>
      <c r="C2951" s="324">
        <v>1012</v>
      </c>
      <c r="D2951" s="317">
        <v>234.18</v>
      </c>
      <c r="E2951" s="320" t="str">
        <f t="shared" si="53"/>
        <v>200</v>
      </c>
    </row>
    <row r="2952" spans="1:5" hidden="1" x14ac:dyDescent="0.3">
      <c r="A2952" s="316" t="s">
        <v>2217</v>
      </c>
      <c r="B2952" s="324">
        <v>718050</v>
      </c>
      <c r="C2952" s="324">
        <v>1020</v>
      </c>
      <c r="D2952" s="317">
        <v>0</v>
      </c>
      <c r="E2952" s="320" t="str">
        <f t="shared" si="53"/>
        <v>200</v>
      </c>
    </row>
    <row r="2953" spans="1:5" hidden="1" x14ac:dyDescent="0.3">
      <c r="A2953" s="316" t="s">
        <v>2243</v>
      </c>
      <c r="B2953" s="324">
        <v>716026</v>
      </c>
      <c r="C2953" s="324"/>
      <c r="D2953" s="317">
        <v>2250</v>
      </c>
      <c r="E2953" s="320" t="str">
        <f t="shared" si="53"/>
        <v>200</v>
      </c>
    </row>
    <row r="2954" spans="1:5" hidden="1" x14ac:dyDescent="0.3">
      <c r="A2954" s="316" t="s">
        <v>2243</v>
      </c>
      <c r="B2954" s="324">
        <v>716038</v>
      </c>
      <c r="C2954" s="324"/>
      <c r="D2954" s="317">
        <v>23370.65</v>
      </c>
      <c r="E2954" s="320" t="str">
        <f t="shared" si="53"/>
        <v>200</v>
      </c>
    </row>
    <row r="2955" spans="1:5" hidden="1" x14ac:dyDescent="0.3">
      <c r="A2955" s="316" t="s">
        <v>2243</v>
      </c>
      <c r="B2955" s="324">
        <v>716046</v>
      </c>
      <c r="C2955" s="324"/>
      <c r="D2955" s="317">
        <v>193747.4</v>
      </c>
      <c r="E2955" s="320" t="str">
        <f t="shared" si="53"/>
        <v>200</v>
      </c>
    </row>
    <row r="2956" spans="1:5" hidden="1" x14ac:dyDescent="0.3">
      <c r="A2956" s="316" t="s">
        <v>2243</v>
      </c>
      <c r="B2956" s="324">
        <v>718010</v>
      </c>
      <c r="C2956" s="324"/>
      <c r="D2956" s="317">
        <v>41410.720000000001</v>
      </c>
      <c r="E2956" s="320" t="str">
        <f t="shared" si="53"/>
        <v>200</v>
      </c>
    </row>
    <row r="2957" spans="1:5" hidden="1" x14ac:dyDescent="0.3">
      <c r="A2957" s="316" t="s">
        <v>2243</v>
      </c>
      <c r="B2957" s="324">
        <v>718010</v>
      </c>
      <c r="C2957" s="324">
        <v>1004</v>
      </c>
      <c r="D2957" s="317">
        <v>1851.98</v>
      </c>
      <c r="E2957" s="320" t="str">
        <f t="shared" si="53"/>
        <v>200</v>
      </c>
    </row>
    <row r="2958" spans="1:5" hidden="1" x14ac:dyDescent="0.3">
      <c r="A2958" s="316" t="s">
        <v>2243</v>
      </c>
      <c r="B2958" s="324">
        <v>718040</v>
      </c>
      <c r="C2958" s="324"/>
      <c r="D2958" s="317">
        <v>43</v>
      </c>
      <c r="E2958" s="320" t="str">
        <f t="shared" si="53"/>
        <v>200</v>
      </c>
    </row>
    <row r="2959" spans="1:5" hidden="1" x14ac:dyDescent="0.3">
      <c r="A2959" s="316" t="s">
        <v>2243</v>
      </c>
      <c r="B2959" s="324">
        <v>718050</v>
      </c>
      <c r="C2959" s="324"/>
      <c r="D2959" s="317">
        <v>593823.79</v>
      </c>
      <c r="E2959" s="320" t="str">
        <f t="shared" si="53"/>
        <v>200</v>
      </c>
    </row>
    <row r="2960" spans="1:5" hidden="1" x14ac:dyDescent="0.3">
      <c r="A2960" s="316" t="s">
        <v>2243</v>
      </c>
      <c r="B2960" s="324">
        <v>718050</v>
      </c>
      <c r="C2960" s="324">
        <v>1012</v>
      </c>
      <c r="D2960" s="317">
        <v>11654.54</v>
      </c>
      <c r="E2960" s="320" t="str">
        <f t="shared" si="53"/>
        <v>200</v>
      </c>
    </row>
    <row r="2961" spans="1:5" hidden="1" x14ac:dyDescent="0.3">
      <c r="A2961" s="316" t="s">
        <v>2243</v>
      </c>
      <c r="B2961" s="324">
        <v>718050</v>
      </c>
      <c r="C2961" s="324">
        <v>1015</v>
      </c>
      <c r="D2961" s="317">
        <v>2883.6</v>
      </c>
      <c r="E2961" s="320" t="str">
        <f t="shared" si="53"/>
        <v>200</v>
      </c>
    </row>
    <row r="2962" spans="1:5" hidden="1" x14ac:dyDescent="0.3">
      <c r="A2962" s="316" t="s">
        <v>2243</v>
      </c>
      <c r="B2962" s="324">
        <v>718050</v>
      </c>
      <c r="C2962" s="324">
        <v>1020</v>
      </c>
      <c r="D2962" s="317">
        <v>301142.69</v>
      </c>
      <c r="E2962" s="320" t="str">
        <f t="shared" si="53"/>
        <v>200</v>
      </c>
    </row>
    <row r="2963" spans="1:5" hidden="1" x14ac:dyDescent="0.3">
      <c r="A2963" s="316" t="s">
        <v>2243</v>
      </c>
      <c r="B2963" s="324">
        <v>718050</v>
      </c>
      <c r="C2963" s="324">
        <v>1025</v>
      </c>
      <c r="D2963" s="317">
        <v>354811.54</v>
      </c>
      <c r="E2963" s="320" t="str">
        <f t="shared" si="53"/>
        <v>200</v>
      </c>
    </row>
    <row r="2964" spans="1:5" hidden="1" x14ac:dyDescent="0.3">
      <c r="A2964" s="316" t="s">
        <v>2243</v>
      </c>
      <c r="B2964" s="324">
        <v>718050</v>
      </c>
      <c r="C2964" s="324">
        <v>1027</v>
      </c>
      <c r="D2964" s="317">
        <v>640.75</v>
      </c>
      <c r="E2964" s="320" t="str">
        <f t="shared" si="53"/>
        <v>200</v>
      </c>
    </row>
    <row r="2965" spans="1:5" hidden="1" x14ac:dyDescent="0.3">
      <c r="A2965" s="316" t="s">
        <v>2243</v>
      </c>
      <c r="B2965" s="324">
        <v>718050</v>
      </c>
      <c r="C2965" s="324">
        <v>1030</v>
      </c>
      <c r="D2965" s="317">
        <v>40263.21</v>
      </c>
      <c r="E2965" s="320" t="str">
        <f t="shared" si="53"/>
        <v>200</v>
      </c>
    </row>
    <row r="2966" spans="1:5" hidden="1" x14ac:dyDescent="0.3">
      <c r="A2966" s="316" t="s">
        <v>2248</v>
      </c>
      <c r="B2966" s="324">
        <v>718010</v>
      </c>
      <c r="C2966" s="324">
        <v>1004</v>
      </c>
      <c r="D2966" s="317">
        <v>0</v>
      </c>
      <c r="E2966" s="320" t="str">
        <f t="shared" si="53"/>
        <v>200</v>
      </c>
    </row>
    <row r="2967" spans="1:5" hidden="1" x14ac:dyDescent="0.3">
      <c r="A2967" s="316" t="s">
        <v>2248</v>
      </c>
      <c r="B2967" s="324">
        <v>718050</v>
      </c>
      <c r="C2967" s="324"/>
      <c r="D2967" s="317">
        <v>0</v>
      </c>
      <c r="E2967" s="320" t="str">
        <f t="shared" si="53"/>
        <v>200</v>
      </c>
    </row>
    <row r="2968" spans="1:5" hidden="1" x14ac:dyDescent="0.3">
      <c r="A2968" s="316" t="s">
        <v>2249</v>
      </c>
      <c r="B2968" s="324">
        <v>718010</v>
      </c>
      <c r="C2968" s="324">
        <v>1004</v>
      </c>
      <c r="D2968" s="317">
        <v>16233.03</v>
      </c>
      <c r="E2968" s="320" t="str">
        <f t="shared" si="53"/>
        <v>200</v>
      </c>
    </row>
    <row r="2969" spans="1:5" hidden="1" x14ac:dyDescent="0.3">
      <c r="A2969" s="316" t="s">
        <v>2249</v>
      </c>
      <c r="B2969" s="324">
        <v>718050</v>
      </c>
      <c r="C2969" s="324"/>
      <c r="D2969" s="317">
        <v>398060.1</v>
      </c>
      <c r="E2969" s="320" t="str">
        <f t="shared" si="53"/>
        <v>200</v>
      </c>
    </row>
    <row r="2970" spans="1:5" hidden="1" x14ac:dyDescent="0.3">
      <c r="A2970" s="316" t="s">
        <v>2249</v>
      </c>
      <c r="B2970" s="324">
        <v>718050</v>
      </c>
      <c r="C2970" s="324">
        <v>1025</v>
      </c>
      <c r="D2970" s="317">
        <v>16.75</v>
      </c>
      <c r="E2970" s="320" t="str">
        <f t="shared" si="53"/>
        <v>200</v>
      </c>
    </row>
    <row r="2971" spans="1:5" hidden="1" x14ac:dyDescent="0.3">
      <c r="A2971" s="316" t="s">
        <v>2265</v>
      </c>
      <c r="B2971" s="324">
        <v>718050</v>
      </c>
      <c r="C2971" s="324"/>
      <c r="D2971" s="317">
        <v>6514.05</v>
      </c>
      <c r="E2971" s="320" t="str">
        <f t="shared" si="53"/>
        <v>200</v>
      </c>
    </row>
    <row r="2972" spans="1:5" hidden="1" x14ac:dyDescent="0.3">
      <c r="A2972" s="316" t="s">
        <v>2268</v>
      </c>
      <c r="B2972" s="324">
        <v>718010</v>
      </c>
      <c r="C2972" s="324">
        <v>1004</v>
      </c>
      <c r="D2972" s="317">
        <v>157.29</v>
      </c>
      <c r="E2972" s="320" t="str">
        <f t="shared" si="53"/>
        <v>200</v>
      </c>
    </row>
    <row r="2973" spans="1:5" hidden="1" x14ac:dyDescent="0.3">
      <c r="A2973" s="316" t="s">
        <v>2268</v>
      </c>
      <c r="B2973" s="324">
        <v>718050</v>
      </c>
      <c r="C2973" s="324"/>
      <c r="D2973" s="317">
        <v>275.5</v>
      </c>
      <c r="E2973" s="320" t="str">
        <f t="shared" si="53"/>
        <v>200</v>
      </c>
    </row>
    <row r="2974" spans="1:5" hidden="1" x14ac:dyDescent="0.3">
      <c r="A2974" s="316" t="s">
        <v>2268</v>
      </c>
      <c r="B2974" s="324">
        <v>718050</v>
      </c>
      <c r="C2974" s="324">
        <v>1004</v>
      </c>
      <c r="D2974" s="317">
        <v>9.69</v>
      </c>
      <c r="E2974" s="320" t="str">
        <f t="shared" si="53"/>
        <v>200</v>
      </c>
    </row>
    <row r="2975" spans="1:5" hidden="1" x14ac:dyDescent="0.3">
      <c r="A2975" s="316" t="s">
        <v>2268</v>
      </c>
      <c r="B2975" s="324">
        <v>718050</v>
      </c>
      <c r="C2975" s="324">
        <v>1025</v>
      </c>
      <c r="D2975" s="317">
        <v>325.77</v>
      </c>
      <c r="E2975" s="320" t="str">
        <f t="shared" si="53"/>
        <v>200</v>
      </c>
    </row>
    <row r="2976" spans="1:5" hidden="1" x14ac:dyDescent="0.3">
      <c r="A2976" s="316" t="s">
        <v>2274</v>
      </c>
      <c r="B2976" s="324">
        <v>718040</v>
      </c>
      <c r="C2976" s="324"/>
      <c r="D2976" s="317">
        <v>0</v>
      </c>
      <c r="E2976" s="320" t="str">
        <f t="shared" si="53"/>
        <v>200</v>
      </c>
    </row>
    <row r="2977" spans="1:5" hidden="1" x14ac:dyDescent="0.3">
      <c r="A2977" s="316" t="s">
        <v>2274</v>
      </c>
      <c r="B2977" s="324">
        <v>718050</v>
      </c>
      <c r="C2977" s="324"/>
      <c r="D2977" s="317">
        <v>1646.58</v>
      </c>
      <c r="E2977" s="320" t="str">
        <f t="shared" si="53"/>
        <v>200</v>
      </c>
    </row>
    <row r="2978" spans="1:5" hidden="1" x14ac:dyDescent="0.3">
      <c r="A2978" s="316" t="s">
        <v>2274</v>
      </c>
      <c r="B2978" s="324">
        <v>718050</v>
      </c>
      <c r="C2978" s="324">
        <v>1011</v>
      </c>
      <c r="D2978" s="317">
        <v>0</v>
      </c>
      <c r="E2978" s="320" t="str">
        <f t="shared" si="53"/>
        <v>200</v>
      </c>
    </row>
    <row r="2979" spans="1:5" hidden="1" x14ac:dyDescent="0.3">
      <c r="A2979" s="316" t="s">
        <v>2274</v>
      </c>
      <c r="B2979" s="324">
        <v>718050</v>
      </c>
      <c r="C2979" s="324">
        <v>1012</v>
      </c>
      <c r="D2979" s="317">
        <v>0</v>
      </c>
      <c r="E2979" s="320" t="str">
        <f t="shared" si="53"/>
        <v>200</v>
      </c>
    </row>
    <row r="2980" spans="1:5" hidden="1" x14ac:dyDescent="0.3">
      <c r="A2980" s="316" t="s">
        <v>2274</v>
      </c>
      <c r="B2980" s="324">
        <v>718050</v>
      </c>
      <c r="C2980" s="324">
        <v>1019</v>
      </c>
      <c r="D2980" s="317">
        <v>0</v>
      </c>
      <c r="E2980" s="320" t="str">
        <f t="shared" si="53"/>
        <v>200</v>
      </c>
    </row>
    <row r="2981" spans="1:5" hidden="1" x14ac:dyDescent="0.3">
      <c r="A2981" s="316" t="s">
        <v>2274</v>
      </c>
      <c r="B2981" s="324">
        <v>718050</v>
      </c>
      <c r="C2981" s="324">
        <v>1020</v>
      </c>
      <c r="D2981" s="317">
        <v>0</v>
      </c>
      <c r="E2981" s="320" t="str">
        <f t="shared" si="53"/>
        <v>200</v>
      </c>
    </row>
    <row r="2982" spans="1:5" hidden="1" x14ac:dyDescent="0.3">
      <c r="A2982" s="316" t="s">
        <v>2274</v>
      </c>
      <c r="B2982" s="324">
        <v>718050</v>
      </c>
      <c r="C2982" s="324">
        <v>1025</v>
      </c>
      <c r="D2982" s="317">
        <v>0</v>
      </c>
      <c r="E2982" s="320" t="str">
        <f t="shared" si="53"/>
        <v>200</v>
      </c>
    </row>
    <row r="2983" spans="1:5" hidden="1" x14ac:dyDescent="0.3">
      <c r="A2983" s="316" t="s">
        <v>2277</v>
      </c>
      <c r="B2983" s="324">
        <v>718050</v>
      </c>
      <c r="C2983" s="324"/>
      <c r="D2983" s="317">
        <v>0</v>
      </c>
      <c r="E2983" s="320" t="str">
        <f t="shared" si="53"/>
        <v>200</v>
      </c>
    </row>
    <row r="2984" spans="1:5" hidden="1" x14ac:dyDescent="0.3">
      <c r="A2984" s="316" t="s">
        <v>2277</v>
      </c>
      <c r="B2984" s="324">
        <v>718050</v>
      </c>
      <c r="C2984" s="324">
        <v>1020</v>
      </c>
      <c r="D2984" s="317">
        <v>0</v>
      </c>
      <c r="E2984" s="320" t="str">
        <f t="shared" si="53"/>
        <v>200</v>
      </c>
    </row>
    <row r="2985" spans="1:5" hidden="1" x14ac:dyDescent="0.3">
      <c r="A2985" s="316" t="s">
        <v>2279</v>
      </c>
      <c r="B2985" s="324">
        <v>718040</v>
      </c>
      <c r="C2985" s="324"/>
      <c r="D2985" s="317">
        <v>1853.52</v>
      </c>
      <c r="E2985" s="320" t="str">
        <f t="shared" si="53"/>
        <v>200</v>
      </c>
    </row>
    <row r="2986" spans="1:5" hidden="1" x14ac:dyDescent="0.3">
      <c r="A2986" s="316" t="s">
        <v>2279</v>
      </c>
      <c r="B2986" s="324">
        <v>718050</v>
      </c>
      <c r="C2986" s="324"/>
      <c r="D2986" s="317">
        <v>-1149.78</v>
      </c>
      <c r="E2986" s="320" t="str">
        <f t="shared" si="53"/>
        <v>200</v>
      </c>
    </row>
    <row r="2987" spans="1:5" hidden="1" x14ac:dyDescent="0.3">
      <c r="A2987" s="316" t="s">
        <v>2279</v>
      </c>
      <c r="B2987" s="324">
        <v>718050</v>
      </c>
      <c r="C2987" s="324">
        <v>1011</v>
      </c>
      <c r="D2987" s="317">
        <v>18982</v>
      </c>
      <c r="E2987" s="320" t="str">
        <f t="shared" si="53"/>
        <v>200</v>
      </c>
    </row>
    <row r="2988" spans="1:5" hidden="1" x14ac:dyDescent="0.3">
      <c r="A2988" s="316" t="s">
        <v>2279</v>
      </c>
      <c r="B2988" s="324">
        <v>718050</v>
      </c>
      <c r="C2988" s="324">
        <v>1012</v>
      </c>
      <c r="D2988" s="317">
        <v>38.81</v>
      </c>
      <c r="E2988" s="320" t="str">
        <f t="shared" si="53"/>
        <v>200</v>
      </c>
    </row>
    <row r="2989" spans="1:5" hidden="1" x14ac:dyDescent="0.3">
      <c r="A2989" s="316" t="s">
        <v>2279</v>
      </c>
      <c r="B2989" s="324">
        <v>718050</v>
      </c>
      <c r="C2989" s="324">
        <v>1019</v>
      </c>
      <c r="D2989" s="317">
        <v>671.79</v>
      </c>
      <c r="E2989" s="320" t="str">
        <f t="shared" si="53"/>
        <v>200</v>
      </c>
    </row>
    <row r="2990" spans="1:5" hidden="1" x14ac:dyDescent="0.3">
      <c r="A2990" s="316" t="s">
        <v>2279</v>
      </c>
      <c r="B2990" s="324">
        <v>718050</v>
      </c>
      <c r="C2990" s="324">
        <v>1020</v>
      </c>
      <c r="D2990" s="317">
        <v>653.77</v>
      </c>
      <c r="E2990" s="320" t="str">
        <f t="shared" si="53"/>
        <v>200</v>
      </c>
    </row>
    <row r="2991" spans="1:5" hidden="1" x14ac:dyDescent="0.3">
      <c r="A2991" s="316" t="s">
        <v>2279</v>
      </c>
      <c r="B2991" s="324">
        <v>718050</v>
      </c>
      <c r="C2991" s="324">
        <v>1025</v>
      </c>
      <c r="D2991" s="317">
        <v>668.5</v>
      </c>
      <c r="E2991" s="320" t="str">
        <f t="shared" si="53"/>
        <v>200</v>
      </c>
    </row>
    <row r="2992" spans="1:5" hidden="1" x14ac:dyDescent="0.3">
      <c r="A2992" s="316" t="s">
        <v>2280</v>
      </c>
      <c r="B2992" s="324">
        <v>718059</v>
      </c>
      <c r="C2992" s="324"/>
      <c r="D2992" s="317">
        <v>0</v>
      </c>
      <c r="E2992" s="320" t="str">
        <f t="shared" si="53"/>
        <v>200</v>
      </c>
    </row>
    <row r="2993" spans="1:5" hidden="1" x14ac:dyDescent="0.3">
      <c r="A2993" s="316" t="s">
        <v>2462</v>
      </c>
      <c r="B2993" s="324">
        <v>718050</v>
      </c>
      <c r="C2993" s="324"/>
      <c r="D2993" s="317">
        <v>0</v>
      </c>
      <c r="E2993" s="320" t="str">
        <f t="shared" si="53"/>
        <v>200</v>
      </c>
    </row>
    <row r="2994" spans="1:5" hidden="1" x14ac:dyDescent="0.3">
      <c r="A2994" s="316" t="s">
        <v>2283</v>
      </c>
      <c r="B2994" s="324">
        <v>718040</v>
      </c>
      <c r="C2994" s="324"/>
      <c r="D2994" s="317">
        <v>0</v>
      </c>
      <c r="E2994" s="320" t="str">
        <f t="shared" si="53"/>
        <v>200</v>
      </c>
    </row>
    <row r="2995" spans="1:5" hidden="1" x14ac:dyDescent="0.3">
      <c r="A2995" s="316" t="s">
        <v>2291</v>
      </c>
      <c r="B2995" s="324">
        <v>718040</v>
      </c>
      <c r="C2995" s="324"/>
      <c r="D2995" s="317">
        <v>102.4</v>
      </c>
      <c r="E2995" s="320" t="str">
        <f t="shared" si="53"/>
        <v>200</v>
      </c>
    </row>
    <row r="2996" spans="1:5" hidden="1" x14ac:dyDescent="0.3">
      <c r="A2996" s="316" t="s">
        <v>2291</v>
      </c>
      <c r="B2996" s="324">
        <v>718050</v>
      </c>
      <c r="C2996" s="324"/>
      <c r="D2996" s="317">
        <v>0</v>
      </c>
      <c r="E2996" s="320" t="str">
        <f t="shared" si="53"/>
        <v>200</v>
      </c>
    </row>
    <row r="2997" spans="1:5" hidden="1" x14ac:dyDescent="0.3">
      <c r="A2997" s="316" t="s">
        <v>2291</v>
      </c>
      <c r="B2997" s="324">
        <v>718050</v>
      </c>
      <c r="C2997" s="324">
        <v>1015</v>
      </c>
      <c r="D2997" s="317">
        <v>-60</v>
      </c>
      <c r="E2997" s="320" t="str">
        <f t="shared" si="53"/>
        <v>200</v>
      </c>
    </row>
    <row r="2998" spans="1:5" hidden="1" x14ac:dyDescent="0.3">
      <c r="A2998" s="316" t="s">
        <v>2291</v>
      </c>
      <c r="B2998" s="324">
        <v>718050</v>
      </c>
      <c r="C2998" s="324">
        <v>1020</v>
      </c>
      <c r="D2998" s="317">
        <v>14611.96</v>
      </c>
      <c r="E2998" s="320" t="str">
        <f t="shared" si="53"/>
        <v>200</v>
      </c>
    </row>
    <row r="2999" spans="1:5" hidden="1" x14ac:dyDescent="0.3">
      <c r="A2999" s="316" t="s">
        <v>2291</v>
      </c>
      <c r="B2999" s="324">
        <v>718050</v>
      </c>
      <c r="C2999" s="324">
        <v>1025</v>
      </c>
      <c r="D2999" s="317">
        <v>409.12</v>
      </c>
      <c r="E2999" s="320" t="str">
        <f t="shared" si="53"/>
        <v>200</v>
      </c>
    </row>
    <row r="3000" spans="1:5" hidden="1" x14ac:dyDescent="0.3">
      <c r="A3000" s="316" t="s">
        <v>2291</v>
      </c>
      <c r="B3000" s="324">
        <v>718060</v>
      </c>
      <c r="C3000" s="324"/>
      <c r="D3000" s="317">
        <v>701913</v>
      </c>
      <c r="E3000" s="320" t="str">
        <f t="shared" si="53"/>
        <v>200</v>
      </c>
    </row>
    <row r="3001" spans="1:5" hidden="1" x14ac:dyDescent="0.3">
      <c r="A3001" s="316" t="s">
        <v>2291</v>
      </c>
      <c r="B3001" s="324">
        <v>718061</v>
      </c>
      <c r="C3001" s="324"/>
      <c r="D3001" s="317">
        <v>42420</v>
      </c>
      <c r="E3001" s="320" t="str">
        <f t="shared" si="53"/>
        <v>200</v>
      </c>
    </row>
    <row r="3002" spans="1:5" hidden="1" x14ac:dyDescent="0.3">
      <c r="A3002" s="316" t="s">
        <v>2291</v>
      </c>
      <c r="B3002" s="324">
        <v>718065</v>
      </c>
      <c r="C3002" s="324"/>
      <c r="D3002" s="317">
        <v>59726.400000000001</v>
      </c>
      <c r="E3002" s="320" t="str">
        <f t="shared" si="53"/>
        <v>200</v>
      </c>
    </row>
    <row r="3003" spans="1:5" hidden="1" x14ac:dyDescent="0.3">
      <c r="A3003" s="316" t="s">
        <v>2291</v>
      </c>
      <c r="B3003" s="324">
        <v>718066</v>
      </c>
      <c r="C3003" s="324"/>
      <c r="D3003" s="317">
        <v>2737.2</v>
      </c>
      <c r="E3003" s="320" t="str">
        <f t="shared" si="53"/>
        <v>200</v>
      </c>
    </row>
    <row r="3004" spans="1:5" hidden="1" x14ac:dyDescent="0.3">
      <c r="A3004" s="316" t="s">
        <v>2291</v>
      </c>
      <c r="B3004" s="324">
        <v>718070</v>
      </c>
      <c r="C3004" s="324"/>
      <c r="D3004" s="317">
        <v>-234146.57</v>
      </c>
      <c r="E3004" s="320" t="str">
        <f t="shared" si="53"/>
        <v>200</v>
      </c>
    </row>
    <row r="3005" spans="1:5" hidden="1" x14ac:dyDescent="0.3">
      <c r="A3005" s="316" t="s">
        <v>2291</v>
      </c>
      <c r="B3005" s="324">
        <v>718071</v>
      </c>
      <c r="C3005" s="324"/>
      <c r="D3005" s="317">
        <v>2044.3</v>
      </c>
      <c r="E3005" s="320" t="str">
        <f t="shared" si="53"/>
        <v>200</v>
      </c>
    </row>
    <row r="3006" spans="1:5" hidden="1" x14ac:dyDescent="0.3">
      <c r="A3006" s="316" t="s">
        <v>2291</v>
      </c>
      <c r="B3006" s="324">
        <v>718075</v>
      </c>
      <c r="C3006" s="324"/>
      <c r="D3006" s="317">
        <v>2641560</v>
      </c>
      <c r="E3006" s="320" t="str">
        <f t="shared" si="53"/>
        <v>200</v>
      </c>
    </row>
    <row r="3007" spans="1:5" hidden="1" x14ac:dyDescent="0.3">
      <c r="A3007" s="316" t="s">
        <v>2291</v>
      </c>
      <c r="B3007" s="324">
        <v>718091</v>
      </c>
      <c r="C3007" s="324"/>
      <c r="D3007" s="317">
        <v>1065699.54</v>
      </c>
      <c r="E3007" s="320" t="str">
        <f t="shared" si="53"/>
        <v>200</v>
      </c>
    </row>
    <row r="3008" spans="1:5" hidden="1" x14ac:dyDescent="0.3">
      <c r="A3008" s="316" t="s">
        <v>2298</v>
      </c>
      <c r="B3008" s="324">
        <v>718060</v>
      </c>
      <c r="C3008" s="324"/>
      <c r="D3008" s="317">
        <v>554256</v>
      </c>
      <c r="E3008" s="320" t="str">
        <f t="shared" si="53"/>
        <v>200</v>
      </c>
    </row>
    <row r="3009" spans="1:5" hidden="1" x14ac:dyDescent="0.3">
      <c r="A3009" s="316" t="s">
        <v>2298</v>
      </c>
      <c r="B3009" s="324">
        <v>718061</v>
      </c>
      <c r="C3009" s="324"/>
      <c r="D3009" s="317">
        <v>45108</v>
      </c>
      <c r="E3009" s="320" t="str">
        <f t="shared" si="53"/>
        <v>200</v>
      </c>
    </row>
    <row r="3010" spans="1:5" hidden="1" x14ac:dyDescent="0.3">
      <c r="A3010" s="316" t="s">
        <v>2298</v>
      </c>
      <c r="B3010" s="324">
        <v>718065</v>
      </c>
      <c r="C3010" s="324"/>
      <c r="D3010" s="317">
        <v>46982</v>
      </c>
      <c r="E3010" s="320" t="str">
        <f t="shared" ref="E3010:E3073" si="54">RIGHT(A3010,3)</f>
        <v>200</v>
      </c>
    </row>
    <row r="3011" spans="1:5" hidden="1" x14ac:dyDescent="0.3">
      <c r="A3011" s="316" t="s">
        <v>2298</v>
      </c>
      <c r="B3011" s="324">
        <v>718066</v>
      </c>
      <c r="C3011" s="324"/>
      <c r="D3011" s="317">
        <v>2911.2</v>
      </c>
      <c r="E3011" s="320" t="str">
        <f t="shared" si="54"/>
        <v>200</v>
      </c>
    </row>
    <row r="3012" spans="1:5" hidden="1" x14ac:dyDescent="0.3">
      <c r="A3012" s="316" t="s">
        <v>2298</v>
      </c>
      <c r="B3012" s="324">
        <v>718075</v>
      </c>
      <c r="C3012" s="324"/>
      <c r="D3012" s="317">
        <v>2809632</v>
      </c>
      <c r="E3012" s="320" t="str">
        <f t="shared" si="54"/>
        <v>200</v>
      </c>
    </row>
    <row r="3013" spans="1:5" hidden="1" x14ac:dyDescent="0.3">
      <c r="A3013" s="316" t="s">
        <v>2298</v>
      </c>
      <c r="B3013" s="324">
        <v>718091</v>
      </c>
      <c r="C3013" s="324"/>
      <c r="D3013" s="317">
        <v>1263912</v>
      </c>
      <c r="E3013" s="320" t="str">
        <f t="shared" si="54"/>
        <v>200</v>
      </c>
    </row>
    <row r="3014" spans="1:5" hidden="1" x14ac:dyDescent="0.3">
      <c r="A3014" s="316" t="s">
        <v>2300</v>
      </c>
      <c r="B3014" s="324">
        <v>718060</v>
      </c>
      <c r="C3014" s="324"/>
      <c r="D3014" s="317">
        <v>328797</v>
      </c>
      <c r="E3014" s="320" t="str">
        <f t="shared" si="54"/>
        <v>200</v>
      </c>
    </row>
    <row r="3015" spans="1:5" hidden="1" x14ac:dyDescent="0.3">
      <c r="A3015" s="316" t="s">
        <v>2300</v>
      </c>
      <c r="B3015" s="324">
        <v>718061</v>
      </c>
      <c r="C3015" s="324"/>
      <c r="D3015" s="317">
        <v>23784</v>
      </c>
      <c r="E3015" s="320" t="str">
        <f t="shared" si="54"/>
        <v>200</v>
      </c>
    </row>
    <row r="3016" spans="1:5" hidden="1" x14ac:dyDescent="0.3">
      <c r="A3016" s="316" t="s">
        <v>2300</v>
      </c>
      <c r="B3016" s="324">
        <v>718065</v>
      </c>
      <c r="C3016" s="324"/>
      <c r="D3016" s="317">
        <v>28633</v>
      </c>
      <c r="E3016" s="320" t="str">
        <f t="shared" si="54"/>
        <v>200</v>
      </c>
    </row>
    <row r="3017" spans="1:5" hidden="1" x14ac:dyDescent="0.3">
      <c r="A3017" s="316" t="s">
        <v>2300</v>
      </c>
      <c r="B3017" s="324">
        <v>718066</v>
      </c>
      <c r="C3017" s="324"/>
      <c r="D3017" s="317">
        <v>1536</v>
      </c>
      <c r="E3017" s="320" t="str">
        <f t="shared" si="54"/>
        <v>200</v>
      </c>
    </row>
    <row r="3018" spans="1:5" hidden="1" x14ac:dyDescent="0.3">
      <c r="A3018" s="316" t="s">
        <v>2300</v>
      </c>
      <c r="B3018" s="324">
        <v>718075</v>
      </c>
      <c r="C3018" s="324"/>
      <c r="D3018" s="317">
        <v>1481748</v>
      </c>
      <c r="E3018" s="320" t="str">
        <f t="shared" si="54"/>
        <v>200</v>
      </c>
    </row>
    <row r="3019" spans="1:5" hidden="1" x14ac:dyDescent="0.3">
      <c r="A3019" s="316" t="s">
        <v>2300</v>
      </c>
      <c r="B3019" s="324">
        <v>718091</v>
      </c>
      <c r="C3019" s="324"/>
      <c r="D3019" s="317">
        <v>666564</v>
      </c>
      <c r="E3019" s="320" t="str">
        <f t="shared" si="54"/>
        <v>200</v>
      </c>
    </row>
    <row r="3020" spans="1:5" hidden="1" x14ac:dyDescent="0.3">
      <c r="A3020" s="316" t="s">
        <v>2302</v>
      </c>
      <c r="B3020" s="324">
        <v>718050</v>
      </c>
      <c r="C3020" s="324">
        <v>1012</v>
      </c>
      <c r="D3020" s="317">
        <v>1417.43</v>
      </c>
      <c r="E3020" s="320" t="str">
        <f t="shared" si="54"/>
        <v>200</v>
      </c>
    </row>
    <row r="3021" spans="1:5" hidden="1" x14ac:dyDescent="0.3">
      <c r="A3021" s="316" t="s">
        <v>2302</v>
      </c>
      <c r="B3021" s="324">
        <v>718050</v>
      </c>
      <c r="C3021" s="324">
        <v>1025</v>
      </c>
      <c r="D3021" s="317">
        <v>156.19</v>
      </c>
      <c r="E3021" s="320" t="str">
        <f t="shared" si="54"/>
        <v>200</v>
      </c>
    </row>
    <row r="3022" spans="1:5" hidden="1" x14ac:dyDescent="0.3">
      <c r="A3022" s="316" t="s">
        <v>2302</v>
      </c>
      <c r="B3022" s="324">
        <v>718060</v>
      </c>
      <c r="C3022" s="324"/>
      <c r="D3022" s="317">
        <v>475611</v>
      </c>
      <c r="E3022" s="320" t="str">
        <f t="shared" si="54"/>
        <v>200</v>
      </c>
    </row>
    <row r="3023" spans="1:5" hidden="1" x14ac:dyDescent="0.3">
      <c r="A3023" s="316" t="s">
        <v>2302</v>
      </c>
      <c r="B3023" s="324">
        <v>718061</v>
      </c>
      <c r="C3023" s="324"/>
      <c r="D3023" s="317">
        <v>42252</v>
      </c>
      <c r="E3023" s="320" t="str">
        <f t="shared" si="54"/>
        <v>200</v>
      </c>
    </row>
    <row r="3024" spans="1:5" hidden="1" x14ac:dyDescent="0.3">
      <c r="A3024" s="316" t="s">
        <v>2302</v>
      </c>
      <c r="B3024" s="324">
        <v>718065</v>
      </c>
      <c r="C3024" s="324"/>
      <c r="D3024" s="317">
        <v>40475</v>
      </c>
      <c r="E3024" s="320" t="str">
        <f t="shared" si="54"/>
        <v>200</v>
      </c>
    </row>
    <row r="3025" spans="1:5" hidden="1" x14ac:dyDescent="0.3">
      <c r="A3025" s="316" t="s">
        <v>2302</v>
      </c>
      <c r="B3025" s="324">
        <v>718066</v>
      </c>
      <c r="C3025" s="324"/>
      <c r="D3025" s="317">
        <v>2727.6</v>
      </c>
      <c r="E3025" s="320" t="str">
        <f t="shared" si="54"/>
        <v>200</v>
      </c>
    </row>
    <row r="3026" spans="1:5" hidden="1" x14ac:dyDescent="0.3">
      <c r="A3026" s="316" t="s">
        <v>2302</v>
      </c>
      <c r="B3026" s="324">
        <v>718075</v>
      </c>
      <c r="C3026" s="324"/>
      <c r="D3026" s="317">
        <v>2632104</v>
      </c>
      <c r="E3026" s="320" t="str">
        <f t="shared" si="54"/>
        <v>200</v>
      </c>
    </row>
    <row r="3027" spans="1:5" hidden="1" x14ac:dyDescent="0.3">
      <c r="A3027" s="316" t="s">
        <v>2302</v>
      </c>
      <c r="B3027" s="324">
        <v>718091</v>
      </c>
      <c r="C3027" s="324"/>
      <c r="D3027" s="317">
        <v>1184052</v>
      </c>
      <c r="E3027" s="320" t="str">
        <f t="shared" si="54"/>
        <v>200</v>
      </c>
    </row>
    <row r="3028" spans="1:5" hidden="1" x14ac:dyDescent="0.3">
      <c r="A3028" s="316" t="s">
        <v>2303</v>
      </c>
      <c r="B3028" s="324">
        <v>718091</v>
      </c>
      <c r="C3028" s="324"/>
      <c r="D3028" s="317">
        <v>-459180.61</v>
      </c>
      <c r="E3028" s="320" t="str">
        <f t="shared" si="54"/>
        <v>200</v>
      </c>
    </row>
    <row r="3029" spans="1:5" hidden="1" x14ac:dyDescent="0.3">
      <c r="A3029" s="316" t="s">
        <v>2304</v>
      </c>
      <c r="B3029" s="324">
        <v>718060</v>
      </c>
      <c r="C3029" s="324"/>
      <c r="D3029" s="317">
        <v>669950</v>
      </c>
      <c r="E3029" s="320" t="str">
        <f t="shared" si="54"/>
        <v>200</v>
      </c>
    </row>
    <row r="3030" spans="1:5" hidden="1" x14ac:dyDescent="0.3">
      <c r="A3030" s="316" t="s">
        <v>2304</v>
      </c>
      <c r="B3030" s="324">
        <v>718061</v>
      </c>
      <c r="C3030" s="324"/>
      <c r="D3030" s="317">
        <v>36444</v>
      </c>
      <c r="E3030" s="320" t="str">
        <f t="shared" si="54"/>
        <v>200</v>
      </c>
    </row>
    <row r="3031" spans="1:5" hidden="1" x14ac:dyDescent="0.3">
      <c r="A3031" s="316" t="s">
        <v>2304</v>
      </c>
      <c r="B3031" s="324">
        <v>718065</v>
      </c>
      <c r="C3031" s="324"/>
      <c r="D3031" s="317">
        <v>57184</v>
      </c>
      <c r="E3031" s="320" t="str">
        <f t="shared" si="54"/>
        <v>200</v>
      </c>
    </row>
    <row r="3032" spans="1:5" hidden="1" x14ac:dyDescent="0.3">
      <c r="A3032" s="316" t="s">
        <v>2304</v>
      </c>
      <c r="B3032" s="324">
        <v>718066</v>
      </c>
      <c r="C3032" s="324"/>
      <c r="D3032" s="317">
        <v>2352</v>
      </c>
      <c r="E3032" s="320" t="str">
        <f t="shared" si="54"/>
        <v>200</v>
      </c>
    </row>
    <row r="3033" spans="1:5" hidden="1" x14ac:dyDescent="0.3">
      <c r="A3033" s="316" t="s">
        <v>2304</v>
      </c>
      <c r="B3033" s="324">
        <v>718075</v>
      </c>
      <c r="C3033" s="324"/>
      <c r="D3033" s="317">
        <v>2269956</v>
      </c>
      <c r="E3033" s="320" t="str">
        <f t="shared" si="54"/>
        <v>200</v>
      </c>
    </row>
    <row r="3034" spans="1:5" hidden="1" x14ac:dyDescent="0.3">
      <c r="A3034" s="316" t="s">
        <v>2304</v>
      </c>
      <c r="B3034" s="324">
        <v>718091</v>
      </c>
      <c r="C3034" s="324"/>
      <c r="D3034" s="317">
        <v>1021140</v>
      </c>
      <c r="E3034" s="320" t="str">
        <f t="shared" si="54"/>
        <v>200</v>
      </c>
    </row>
    <row r="3035" spans="1:5" hidden="1" x14ac:dyDescent="0.3">
      <c r="A3035" s="316" t="s">
        <v>2470</v>
      </c>
      <c r="B3035" s="324">
        <v>718091</v>
      </c>
      <c r="C3035" s="324"/>
      <c r="D3035" s="317">
        <v>-6635038.0999999996</v>
      </c>
      <c r="E3035" s="320" t="str">
        <f t="shared" si="54"/>
        <v>200</v>
      </c>
    </row>
    <row r="3036" spans="1:5" hidden="1" x14ac:dyDescent="0.3">
      <c r="A3036" s="316" t="s">
        <v>2475</v>
      </c>
      <c r="B3036" s="324">
        <v>718040</v>
      </c>
      <c r="C3036" s="324"/>
      <c r="D3036" s="317">
        <v>0</v>
      </c>
      <c r="E3036" s="320" t="str">
        <f t="shared" si="54"/>
        <v>200</v>
      </c>
    </row>
    <row r="3037" spans="1:5" hidden="1" x14ac:dyDescent="0.3">
      <c r="A3037" s="316" t="s">
        <v>2330</v>
      </c>
      <c r="B3037" s="324">
        <v>718050</v>
      </c>
      <c r="C3037" s="324"/>
      <c r="D3037" s="317">
        <v>2138.48</v>
      </c>
      <c r="E3037" s="320" t="str">
        <f t="shared" si="54"/>
        <v>200</v>
      </c>
    </row>
    <row r="3038" spans="1:5" hidden="1" x14ac:dyDescent="0.3">
      <c r="A3038" s="316" t="s">
        <v>2330</v>
      </c>
      <c r="B3038" s="324">
        <v>718050</v>
      </c>
      <c r="C3038" s="324">
        <v>1011</v>
      </c>
      <c r="D3038" s="317">
        <v>17519.96</v>
      </c>
      <c r="E3038" s="320" t="str">
        <f t="shared" si="54"/>
        <v>200</v>
      </c>
    </row>
    <row r="3039" spans="1:5" hidden="1" x14ac:dyDescent="0.3">
      <c r="A3039" s="316" t="s">
        <v>2330</v>
      </c>
      <c r="B3039" s="324">
        <v>718050</v>
      </c>
      <c r="C3039" s="324">
        <v>1015</v>
      </c>
      <c r="D3039" s="317">
        <v>336</v>
      </c>
      <c r="E3039" s="320" t="str">
        <f t="shared" si="54"/>
        <v>200</v>
      </c>
    </row>
    <row r="3040" spans="1:5" hidden="1" x14ac:dyDescent="0.3">
      <c r="A3040" s="316" t="s">
        <v>2330</v>
      </c>
      <c r="B3040" s="324">
        <v>718050</v>
      </c>
      <c r="C3040" s="324">
        <v>1019</v>
      </c>
      <c r="D3040" s="317">
        <v>1105.18</v>
      </c>
      <c r="E3040" s="320" t="str">
        <f t="shared" si="54"/>
        <v>200</v>
      </c>
    </row>
    <row r="3041" spans="1:5" hidden="1" x14ac:dyDescent="0.3">
      <c r="A3041" s="316" t="s">
        <v>2330</v>
      </c>
      <c r="B3041" s="324">
        <v>718050</v>
      </c>
      <c r="C3041" s="324">
        <v>1020</v>
      </c>
      <c r="D3041" s="317">
        <v>987.59</v>
      </c>
      <c r="E3041" s="320" t="str">
        <f t="shared" si="54"/>
        <v>200</v>
      </c>
    </row>
    <row r="3042" spans="1:5" hidden="1" x14ac:dyDescent="0.3">
      <c r="A3042" s="316" t="s">
        <v>2330</v>
      </c>
      <c r="B3042" s="324">
        <v>718050</v>
      </c>
      <c r="C3042" s="324">
        <v>1025</v>
      </c>
      <c r="D3042" s="317">
        <v>690.38</v>
      </c>
      <c r="E3042" s="320" t="str">
        <f t="shared" si="54"/>
        <v>200</v>
      </c>
    </row>
    <row r="3043" spans="1:5" hidden="1" x14ac:dyDescent="0.3">
      <c r="A3043" s="316" t="s">
        <v>2330</v>
      </c>
      <c r="B3043" s="324">
        <v>718050</v>
      </c>
      <c r="C3043" s="324">
        <v>1026</v>
      </c>
      <c r="D3043" s="317">
        <v>2771.43</v>
      </c>
      <c r="E3043" s="320" t="str">
        <f t="shared" si="54"/>
        <v>200</v>
      </c>
    </row>
    <row r="3044" spans="1:5" hidden="1" x14ac:dyDescent="0.3">
      <c r="A3044" s="316" t="s">
        <v>2330</v>
      </c>
      <c r="B3044" s="324">
        <v>718050</v>
      </c>
      <c r="C3044" s="324">
        <v>1027</v>
      </c>
      <c r="D3044" s="317">
        <v>1346.09</v>
      </c>
      <c r="E3044" s="320" t="str">
        <f t="shared" si="54"/>
        <v>200</v>
      </c>
    </row>
    <row r="3045" spans="1:5" hidden="1" x14ac:dyDescent="0.3">
      <c r="A3045" s="316" t="s">
        <v>2330</v>
      </c>
      <c r="B3045" s="324">
        <v>718070</v>
      </c>
      <c r="C3045" s="324"/>
      <c r="D3045" s="317">
        <v>6110.15</v>
      </c>
      <c r="E3045" s="320" t="str">
        <f t="shared" si="54"/>
        <v>200</v>
      </c>
    </row>
    <row r="3046" spans="1:5" hidden="1" x14ac:dyDescent="0.3">
      <c r="A3046" s="316" t="s">
        <v>2330</v>
      </c>
      <c r="B3046" s="324">
        <v>718077</v>
      </c>
      <c r="C3046" s="324">
        <v>1000</v>
      </c>
      <c r="D3046" s="317">
        <v>19422</v>
      </c>
      <c r="E3046" s="320" t="str">
        <f t="shared" si="54"/>
        <v>200</v>
      </c>
    </row>
    <row r="3047" spans="1:5" hidden="1" x14ac:dyDescent="0.3">
      <c r="A3047" s="316" t="s">
        <v>2419</v>
      </c>
      <c r="B3047" s="324">
        <v>718050</v>
      </c>
      <c r="C3047" s="324"/>
      <c r="D3047" s="317">
        <v>0</v>
      </c>
      <c r="E3047" s="320" t="str">
        <f t="shared" si="54"/>
        <v>201</v>
      </c>
    </row>
    <row r="3048" spans="1:5" hidden="1" x14ac:dyDescent="0.3">
      <c r="A3048" s="316" t="s">
        <v>2009</v>
      </c>
      <c r="B3048" s="324">
        <v>718040</v>
      </c>
      <c r="C3048" s="324"/>
      <c r="D3048" s="317">
        <v>0</v>
      </c>
      <c r="E3048" s="320" t="str">
        <f t="shared" si="54"/>
        <v>201</v>
      </c>
    </row>
    <row r="3049" spans="1:5" hidden="1" x14ac:dyDescent="0.3">
      <c r="A3049" s="316" t="s">
        <v>2364</v>
      </c>
      <c r="B3049" s="324">
        <v>718050</v>
      </c>
      <c r="C3049" s="324">
        <v>1020</v>
      </c>
      <c r="D3049" s="317">
        <v>0</v>
      </c>
      <c r="E3049" s="320" t="str">
        <f t="shared" si="54"/>
        <v>207</v>
      </c>
    </row>
    <row r="3050" spans="1:5" hidden="1" x14ac:dyDescent="0.3">
      <c r="A3050" s="316" t="s">
        <v>1983</v>
      </c>
      <c r="B3050" s="324">
        <v>718040</v>
      </c>
      <c r="C3050" s="324"/>
      <c r="D3050" s="317">
        <v>0</v>
      </c>
      <c r="E3050" s="320" t="str">
        <f t="shared" si="54"/>
        <v>211</v>
      </c>
    </row>
    <row r="3051" spans="1:5" hidden="1" x14ac:dyDescent="0.3">
      <c r="A3051" s="316" t="s">
        <v>1983</v>
      </c>
      <c r="B3051" s="324">
        <v>718050</v>
      </c>
      <c r="C3051" s="324">
        <v>1012</v>
      </c>
      <c r="D3051" s="317">
        <v>0</v>
      </c>
      <c r="E3051" s="320" t="str">
        <f t="shared" si="54"/>
        <v>211</v>
      </c>
    </row>
    <row r="3052" spans="1:5" hidden="1" x14ac:dyDescent="0.3">
      <c r="A3052" s="316" t="s">
        <v>1983</v>
      </c>
      <c r="B3052" s="324">
        <v>718050</v>
      </c>
      <c r="C3052" s="324">
        <v>1020</v>
      </c>
      <c r="D3052" s="317">
        <v>0</v>
      </c>
      <c r="E3052" s="320" t="str">
        <f t="shared" si="54"/>
        <v>211</v>
      </c>
    </row>
    <row r="3053" spans="1:5" hidden="1" x14ac:dyDescent="0.3">
      <c r="A3053" s="316" t="s">
        <v>2373</v>
      </c>
      <c r="B3053" s="324">
        <v>718050</v>
      </c>
      <c r="C3053" s="324">
        <v>1020</v>
      </c>
      <c r="D3053" s="317">
        <v>140244.82999999999</v>
      </c>
      <c r="E3053" s="320" t="str">
        <f t="shared" si="54"/>
        <v>306</v>
      </c>
    </row>
    <row r="3054" spans="1:5" hidden="1" x14ac:dyDescent="0.3">
      <c r="A3054" s="316" t="s">
        <v>1708</v>
      </c>
      <c r="B3054" s="324">
        <v>718050</v>
      </c>
      <c r="C3054" s="324"/>
      <c r="D3054" s="317">
        <v>7284.3</v>
      </c>
      <c r="E3054" s="320" t="str">
        <f t="shared" si="54"/>
        <v>306</v>
      </c>
    </row>
    <row r="3055" spans="1:5" hidden="1" x14ac:dyDescent="0.3">
      <c r="A3055" s="316" t="s">
        <v>1708</v>
      </c>
      <c r="B3055" s="324">
        <v>718050</v>
      </c>
      <c r="C3055" s="324">
        <v>1020</v>
      </c>
      <c r="D3055" s="317">
        <v>109258.29</v>
      </c>
      <c r="E3055" s="320" t="str">
        <f t="shared" si="54"/>
        <v>306</v>
      </c>
    </row>
    <row r="3056" spans="1:5" hidden="1" x14ac:dyDescent="0.3">
      <c r="A3056" s="316" t="s">
        <v>1708</v>
      </c>
      <c r="B3056" s="324">
        <v>718050</v>
      </c>
      <c r="C3056" s="324">
        <v>1025</v>
      </c>
      <c r="D3056" s="317">
        <v>6666.55</v>
      </c>
      <c r="E3056" s="320" t="str">
        <f t="shared" si="54"/>
        <v>306</v>
      </c>
    </row>
    <row r="3057" spans="1:5" hidden="1" x14ac:dyDescent="0.3">
      <c r="A3057" s="316" t="s">
        <v>1708</v>
      </c>
      <c r="B3057" s="324">
        <v>718050</v>
      </c>
      <c r="C3057" s="324">
        <v>1026</v>
      </c>
      <c r="D3057" s="317">
        <v>82902.69</v>
      </c>
      <c r="E3057" s="320" t="str">
        <f t="shared" si="54"/>
        <v>306</v>
      </c>
    </row>
    <row r="3058" spans="1:5" hidden="1" x14ac:dyDescent="0.3">
      <c r="A3058" s="316" t="s">
        <v>1708</v>
      </c>
      <c r="B3058" s="324">
        <v>718050</v>
      </c>
      <c r="C3058" s="324">
        <v>1027</v>
      </c>
      <c r="D3058" s="317">
        <v>667.66</v>
      </c>
      <c r="E3058" s="320" t="str">
        <f t="shared" si="54"/>
        <v>306</v>
      </c>
    </row>
    <row r="3059" spans="1:5" hidden="1" x14ac:dyDescent="0.3">
      <c r="A3059" s="316" t="s">
        <v>1726</v>
      </c>
      <c r="B3059" s="324">
        <v>718050</v>
      </c>
      <c r="C3059" s="324">
        <v>1020</v>
      </c>
      <c r="D3059" s="317">
        <v>294489.59999999998</v>
      </c>
      <c r="E3059" s="320" t="str">
        <f t="shared" si="54"/>
        <v>306</v>
      </c>
    </row>
    <row r="3060" spans="1:5" hidden="1" x14ac:dyDescent="0.3">
      <c r="A3060" s="316" t="s">
        <v>2377</v>
      </c>
      <c r="B3060" s="324">
        <v>718050</v>
      </c>
      <c r="C3060" s="324">
        <v>1020</v>
      </c>
      <c r="D3060" s="317">
        <v>183435.83</v>
      </c>
      <c r="E3060" s="320" t="str">
        <f t="shared" si="54"/>
        <v>306</v>
      </c>
    </row>
    <row r="3061" spans="1:5" hidden="1" x14ac:dyDescent="0.3">
      <c r="A3061" s="316" t="s">
        <v>2379</v>
      </c>
      <c r="B3061" s="324">
        <v>718050</v>
      </c>
      <c r="C3061" s="324">
        <v>1020</v>
      </c>
      <c r="D3061" s="317">
        <v>27215.09</v>
      </c>
      <c r="E3061" s="320" t="str">
        <f t="shared" si="54"/>
        <v>306</v>
      </c>
    </row>
    <row r="3062" spans="1:5" hidden="1" x14ac:dyDescent="0.3">
      <c r="A3062" s="316" t="s">
        <v>2386</v>
      </c>
      <c r="B3062" s="324">
        <v>718050</v>
      </c>
      <c r="C3062" s="324">
        <v>1020</v>
      </c>
      <c r="D3062" s="317">
        <v>7120.91</v>
      </c>
      <c r="E3062" s="320" t="str">
        <f t="shared" si="54"/>
        <v>306</v>
      </c>
    </row>
    <row r="3063" spans="1:5" hidden="1" x14ac:dyDescent="0.3">
      <c r="A3063" s="316" t="s">
        <v>2387</v>
      </c>
      <c r="B3063" s="324">
        <v>718050</v>
      </c>
      <c r="C3063" s="324">
        <v>1020</v>
      </c>
      <c r="D3063" s="317">
        <v>457747.09</v>
      </c>
      <c r="E3063" s="320" t="str">
        <f t="shared" si="54"/>
        <v>306</v>
      </c>
    </row>
    <row r="3064" spans="1:5" hidden="1" x14ac:dyDescent="0.3">
      <c r="A3064" s="316" t="s">
        <v>2388</v>
      </c>
      <c r="B3064" s="324">
        <v>718050</v>
      </c>
      <c r="C3064" s="324">
        <v>1020</v>
      </c>
      <c r="D3064" s="317">
        <v>74871.320000000007</v>
      </c>
      <c r="E3064" s="320" t="str">
        <f t="shared" si="54"/>
        <v>306</v>
      </c>
    </row>
    <row r="3065" spans="1:5" hidden="1" x14ac:dyDescent="0.3">
      <c r="A3065" s="316" t="s">
        <v>2390</v>
      </c>
      <c r="B3065" s="324">
        <v>718050</v>
      </c>
      <c r="C3065" s="324">
        <v>1020</v>
      </c>
      <c r="D3065" s="317">
        <v>12891.81</v>
      </c>
      <c r="E3065" s="320" t="str">
        <f t="shared" si="54"/>
        <v>306</v>
      </c>
    </row>
    <row r="3066" spans="1:5" hidden="1" x14ac:dyDescent="0.3">
      <c r="A3066" s="316" t="s">
        <v>2391</v>
      </c>
      <c r="B3066" s="324">
        <v>718050</v>
      </c>
      <c r="C3066" s="324">
        <v>1020</v>
      </c>
      <c r="D3066" s="317">
        <v>147438.14000000001</v>
      </c>
      <c r="E3066" s="320" t="str">
        <f t="shared" si="54"/>
        <v>306</v>
      </c>
    </row>
    <row r="3067" spans="1:5" hidden="1" x14ac:dyDescent="0.3">
      <c r="A3067" s="316" t="s">
        <v>2391</v>
      </c>
      <c r="B3067" s="324">
        <v>718077</v>
      </c>
      <c r="C3067" s="324">
        <v>1000</v>
      </c>
      <c r="D3067" s="317">
        <v>4.5</v>
      </c>
      <c r="E3067" s="320" t="str">
        <f t="shared" si="54"/>
        <v>306</v>
      </c>
    </row>
    <row r="3068" spans="1:5" hidden="1" x14ac:dyDescent="0.3">
      <c r="A3068" s="316" t="s">
        <v>2392</v>
      </c>
      <c r="B3068" s="324">
        <v>718050</v>
      </c>
      <c r="C3068" s="324">
        <v>1020</v>
      </c>
      <c r="D3068" s="317">
        <v>-375.48</v>
      </c>
      <c r="E3068" s="320" t="str">
        <f t="shared" si="54"/>
        <v>306</v>
      </c>
    </row>
    <row r="3069" spans="1:5" hidden="1" x14ac:dyDescent="0.3">
      <c r="A3069" s="316" t="s">
        <v>2394</v>
      </c>
      <c r="B3069" s="324">
        <v>718050</v>
      </c>
      <c r="C3069" s="324">
        <v>1020</v>
      </c>
      <c r="D3069" s="317">
        <v>3275.24</v>
      </c>
      <c r="E3069" s="320" t="str">
        <f t="shared" si="54"/>
        <v>306</v>
      </c>
    </row>
    <row r="3070" spans="1:5" hidden="1" x14ac:dyDescent="0.3">
      <c r="A3070" s="316" t="s">
        <v>2396</v>
      </c>
      <c r="B3070" s="324">
        <v>718050</v>
      </c>
      <c r="C3070" s="324">
        <v>1020</v>
      </c>
      <c r="D3070" s="317">
        <v>21893.06</v>
      </c>
      <c r="E3070" s="320" t="str">
        <f t="shared" si="54"/>
        <v>306</v>
      </c>
    </row>
    <row r="3071" spans="1:5" hidden="1" x14ac:dyDescent="0.3">
      <c r="A3071" s="316" t="s">
        <v>2397</v>
      </c>
      <c r="B3071" s="324">
        <v>718050</v>
      </c>
      <c r="C3071" s="324">
        <v>1020</v>
      </c>
      <c r="D3071" s="317">
        <v>12619.82</v>
      </c>
      <c r="E3071" s="320" t="str">
        <f t="shared" si="54"/>
        <v>306</v>
      </c>
    </row>
    <row r="3072" spans="1:5" hidden="1" x14ac:dyDescent="0.3">
      <c r="A3072" s="316" t="s">
        <v>2398</v>
      </c>
      <c r="B3072" s="324">
        <v>718050</v>
      </c>
      <c r="C3072" s="324">
        <v>1020</v>
      </c>
      <c r="D3072" s="317">
        <v>28378.400000000001</v>
      </c>
      <c r="E3072" s="320" t="str">
        <f t="shared" si="54"/>
        <v>306</v>
      </c>
    </row>
    <row r="3073" spans="1:5" hidden="1" x14ac:dyDescent="0.3">
      <c r="A3073" s="316" t="s">
        <v>1888</v>
      </c>
      <c r="B3073" s="324">
        <v>718050</v>
      </c>
      <c r="C3073" s="324">
        <v>1020</v>
      </c>
      <c r="D3073" s="317">
        <v>13765.5</v>
      </c>
      <c r="E3073" s="320" t="str">
        <f t="shared" si="54"/>
        <v>306</v>
      </c>
    </row>
    <row r="3074" spans="1:5" hidden="1" x14ac:dyDescent="0.3">
      <c r="A3074" s="316" t="s">
        <v>1905</v>
      </c>
      <c r="B3074" s="324">
        <v>718050</v>
      </c>
      <c r="C3074" s="324">
        <v>1020</v>
      </c>
      <c r="D3074" s="317">
        <v>1756564.26</v>
      </c>
      <c r="E3074" s="320" t="str">
        <f t="shared" ref="E3074:E3137" si="55">RIGHT(A3074,3)</f>
        <v>306</v>
      </c>
    </row>
    <row r="3075" spans="1:5" hidden="1" x14ac:dyDescent="0.3">
      <c r="A3075" s="316" t="s">
        <v>2407</v>
      </c>
      <c r="B3075" s="324">
        <v>718050</v>
      </c>
      <c r="C3075" s="324">
        <v>1020</v>
      </c>
      <c r="D3075" s="317">
        <v>254299.41</v>
      </c>
      <c r="E3075" s="320" t="str">
        <f t="shared" si="55"/>
        <v>306</v>
      </c>
    </row>
    <row r="3076" spans="1:5" hidden="1" x14ac:dyDescent="0.3">
      <c r="A3076" s="316" t="s">
        <v>2437</v>
      </c>
      <c r="B3076" s="324">
        <v>718050</v>
      </c>
      <c r="C3076" s="324">
        <v>1020</v>
      </c>
      <c r="D3076" s="317">
        <v>197127</v>
      </c>
      <c r="E3076" s="320" t="str">
        <f t="shared" si="55"/>
        <v>306</v>
      </c>
    </row>
    <row r="3077" spans="1:5" hidden="1" x14ac:dyDescent="0.3">
      <c r="A3077" s="316" t="s">
        <v>2445</v>
      </c>
      <c r="B3077" s="324">
        <v>718070</v>
      </c>
      <c r="C3077" s="324"/>
      <c r="D3077" s="317">
        <v>20323.09</v>
      </c>
      <c r="E3077" s="320" t="str">
        <f t="shared" si="55"/>
        <v>306</v>
      </c>
    </row>
    <row r="3078" spans="1:5" hidden="1" x14ac:dyDescent="0.3">
      <c r="A3078" s="316" t="s">
        <v>2244</v>
      </c>
      <c r="B3078" s="324">
        <v>716046</v>
      </c>
      <c r="C3078" s="324"/>
      <c r="D3078" s="317">
        <v>1799.56</v>
      </c>
      <c r="E3078" s="320" t="str">
        <f t="shared" si="55"/>
        <v>306</v>
      </c>
    </row>
    <row r="3079" spans="1:5" hidden="1" x14ac:dyDescent="0.3">
      <c r="A3079" s="316" t="s">
        <v>2244</v>
      </c>
      <c r="B3079" s="324">
        <v>718050</v>
      </c>
      <c r="C3079" s="324">
        <v>1012</v>
      </c>
      <c r="D3079" s="317">
        <v>593.96</v>
      </c>
      <c r="E3079" s="320" t="str">
        <f t="shared" si="55"/>
        <v>306</v>
      </c>
    </row>
    <row r="3080" spans="1:5" hidden="1" x14ac:dyDescent="0.3">
      <c r="A3080" s="316" t="s">
        <v>2244</v>
      </c>
      <c r="B3080" s="324">
        <v>718050</v>
      </c>
      <c r="C3080" s="324">
        <v>1020</v>
      </c>
      <c r="D3080" s="317">
        <v>8795.66</v>
      </c>
      <c r="E3080" s="320" t="str">
        <f t="shared" si="55"/>
        <v>306</v>
      </c>
    </row>
    <row r="3081" spans="1:5" hidden="1" x14ac:dyDescent="0.3">
      <c r="A3081" s="316" t="s">
        <v>2454</v>
      </c>
      <c r="B3081" s="324">
        <v>716046</v>
      </c>
      <c r="C3081" s="324"/>
      <c r="D3081" s="317">
        <v>588.5</v>
      </c>
      <c r="E3081" s="320" t="str">
        <f t="shared" si="55"/>
        <v>306</v>
      </c>
    </row>
    <row r="3082" spans="1:5" hidden="1" x14ac:dyDescent="0.3">
      <c r="A3082" s="316" t="s">
        <v>2454</v>
      </c>
      <c r="B3082" s="324">
        <v>718050</v>
      </c>
      <c r="C3082" s="324">
        <v>1020</v>
      </c>
      <c r="D3082" s="317">
        <v>12200</v>
      </c>
      <c r="E3082" s="320" t="str">
        <f t="shared" si="55"/>
        <v>306</v>
      </c>
    </row>
    <row r="3083" spans="1:5" hidden="1" x14ac:dyDescent="0.3">
      <c r="A3083" s="316" t="s">
        <v>2260</v>
      </c>
      <c r="B3083" s="324">
        <v>718010</v>
      </c>
      <c r="C3083" s="324"/>
      <c r="D3083" s="317">
        <v>7576.25</v>
      </c>
      <c r="E3083" s="320" t="str">
        <f t="shared" si="55"/>
        <v>306</v>
      </c>
    </row>
    <row r="3084" spans="1:5" hidden="1" x14ac:dyDescent="0.3">
      <c r="A3084" s="316" t="s">
        <v>2260</v>
      </c>
      <c r="B3084" s="324">
        <v>718050</v>
      </c>
      <c r="C3084" s="324"/>
      <c r="D3084" s="317">
        <v>10987</v>
      </c>
      <c r="E3084" s="320" t="str">
        <f t="shared" si="55"/>
        <v>306</v>
      </c>
    </row>
    <row r="3085" spans="1:5" hidden="1" x14ac:dyDescent="0.3">
      <c r="A3085" s="316" t="s">
        <v>2260</v>
      </c>
      <c r="B3085" s="324">
        <v>718050</v>
      </c>
      <c r="C3085" s="324">
        <v>1020</v>
      </c>
      <c r="D3085" s="317">
        <v>2147.21</v>
      </c>
      <c r="E3085" s="320" t="str">
        <f t="shared" si="55"/>
        <v>306</v>
      </c>
    </row>
    <row r="3086" spans="1:5" hidden="1" x14ac:dyDescent="0.3">
      <c r="A3086" s="316" t="s">
        <v>2292</v>
      </c>
      <c r="B3086" s="324">
        <v>718050</v>
      </c>
      <c r="C3086" s="324">
        <v>1020</v>
      </c>
      <c r="D3086" s="317">
        <v>20128.060000000001</v>
      </c>
      <c r="E3086" s="320" t="str">
        <f t="shared" si="55"/>
        <v>306</v>
      </c>
    </row>
    <row r="3087" spans="1:5" hidden="1" x14ac:dyDescent="0.3">
      <c r="A3087" s="316" t="s">
        <v>2292</v>
      </c>
      <c r="B3087" s="324">
        <v>718061</v>
      </c>
      <c r="C3087" s="324"/>
      <c r="D3087" s="317">
        <v>18000</v>
      </c>
      <c r="E3087" s="320" t="str">
        <f t="shared" si="55"/>
        <v>306</v>
      </c>
    </row>
    <row r="3088" spans="1:5" hidden="1" x14ac:dyDescent="0.3">
      <c r="A3088" s="316" t="s">
        <v>2292</v>
      </c>
      <c r="B3088" s="324">
        <v>718065</v>
      </c>
      <c r="C3088" s="324"/>
      <c r="D3088" s="317">
        <v>12000</v>
      </c>
      <c r="E3088" s="320" t="str">
        <f t="shared" si="55"/>
        <v>306</v>
      </c>
    </row>
    <row r="3089" spans="1:5" hidden="1" x14ac:dyDescent="0.3">
      <c r="A3089" s="316" t="s">
        <v>2292</v>
      </c>
      <c r="B3089" s="324">
        <v>718066</v>
      </c>
      <c r="C3089" s="324"/>
      <c r="D3089" s="317">
        <v>11274</v>
      </c>
      <c r="E3089" s="320" t="str">
        <f t="shared" si="55"/>
        <v>306</v>
      </c>
    </row>
    <row r="3090" spans="1:5" hidden="1" x14ac:dyDescent="0.3">
      <c r="A3090" s="316" t="s">
        <v>2292</v>
      </c>
      <c r="B3090" s="324">
        <v>718075</v>
      </c>
      <c r="C3090" s="324"/>
      <c r="D3090" s="317">
        <v>75000</v>
      </c>
      <c r="E3090" s="320" t="str">
        <f t="shared" si="55"/>
        <v>306</v>
      </c>
    </row>
    <row r="3091" spans="1:5" hidden="1" x14ac:dyDescent="0.3">
      <c r="A3091" s="316" t="s">
        <v>2292</v>
      </c>
      <c r="B3091" s="324">
        <v>718091</v>
      </c>
      <c r="C3091" s="324"/>
      <c r="D3091" s="317">
        <v>180000</v>
      </c>
      <c r="E3091" s="320" t="str">
        <f t="shared" si="55"/>
        <v>306</v>
      </c>
    </row>
    <row r="3092" spans="1:5" hidden="1" x14ac:dyDescent="0.3">
      <c r="A3092" s="316" t="s">
        <v>2471</v>
      </c>
      <c r="B3092" s="324">
        <v>718091</v>
      </c>
      <c r="C3092" s="324"/>
      <c r="D3092" s="317">
        <v>149862.70000000001</v>
      </c>
      <c r="E3092" s="320" t="str">
        <f t="shared" si="55"/>
        <v>306</v>
      </c>
    </row>
    <row r="3093" spans="1:5" hidden="1" x14ac:dyDescent="0.3">
      <c r="A3093" s="316" t="s">
        <v>2293</v>
      </c>
      <c r="B3093" s="324">
        <v>718050</v>
      </c>
      <c r="C3093" s="324">
        <v>1020</v>
      </c>
      <c r="D3093" s="317">
        <v>0</v>
      </c>
      <c r="E3093" s="320" t="str">
        <f t="shared" si="55"/>
        <v>460</v>
      </c>
    </row>
    <row r="3094" spans="1:5" hidden="1" x14ac:dyDescent="0.3">
      <c r="A3094" s="316" t="s">
        <v>2309</v>
      </c>
      <c r="B3094" s="324">
        <v>718010</v>
      </c>
      <c r="C3094" s="324">
        <v>1005</v>
      </c>
      <c r="D3094" s="317">
        <v>1070.54</v>
      </c>
      <c r="E3094" s="320" t="str">
        <f t="shared" si="55"/>
        <v>460</v>
      </c>
    </row>
    <row r="3095" spans="1:5" hidden="1" x14ac:dyDescent="0.3">
      <c r="A3095" s="316" t="s">
        <v>2309</v>
      </c>
      <c r="B3095" s="324">
        <v>718050</v>
      </c>
      <c r="C3095" s="324">
        <v>1020</v>
      </c>
      <c r="D3095" s="317">
        <v>4687.22</v>
      </c>
      <c r="E3095" s="320" t="str">
        <f t="shared" si="55"/>
        <v>460</v>
      </c>
    </row>
    <row r="3096" spans="1:5" hidden="1" x14ac:dyDescent="0.3">
      <c r="A3096" s="316" t="s">
        <v>2309</v>
      </c>
      <c r="B3096" s="324">
        <v>718050</v>
      </c>
      <c r="C3096" s="324">
        <v>1021</v>
      </c>
      <c r="D3096" s="317">
        <v>0</v>
      </c>
      <c r="E3096" s="320" t="str">
        <f t="shared" si="55"/>
        <v>460</v>
      </c>
    </row>
    <row r="3097" spans="1:5" hidden="1" x14ac:dyDescent="0.3">
      <c r="A3097" s="316" t="s">
        <v>2311</v>
      </c>
      <c r="B3097" s="324">
        <v>718050</v>
      </c>
      <c r="C3097" s="324">
        <v>1020</v>
      </c>
      <c r="D3097" s="317">
        <v>3920.48</v>
      </c>
      <c r="E3097" s="320" t="str">
        <f t="shared" si="55"/>
        <v>460</v>
      </c>
    </row>
    <row r="3098" spans="1:5" hidden="1" x14ac:dyDescent="0.3">
      <c r="A3098" s="316" t="s">
        <v>2312</v>
      </c>
      <c r="B3098" s="324">
        <v>718050</v>
      </c>
      <c r="C3098" s="324">
        <v>1020</v>
      </c>
      <c r="D3098" s="317">
        <v>47082.31</v>
      </c>
      <c r="E3098" s="320" t="str">
        <f t="shared" si="55"/>
        <v>460</v>
      </c>
    </row>
    <row r="3099" spans="1:5" hidden="1" x14ac:dyDescent="0.3">
      <c r="A3099" s="316" t="s">
        <v>2315</v>
      </c>
      <c r="B3099" s="324">
        <v>718050</v>
      </c>
      <c r="C3099" s="324">
        <v>1020</v>
      </c>
      <c r="D3099" s="317">
        <v>292682.56</v>
      </c>
      <c r="E3099" s="320" t="str">
        <f t="shared" si="55"/>
        <v>460</v>
      </c>
    </row>
    <row r="3100" spans="1:5" hidden="1" x14ac:dyDescent="0.3">
      <c r="A3100" s="316" t="s">
        <v>2315</v>
      </c>
      <c r="B3100" s="324">
        <v>718050</v>
      </c>
      <c r="C3100" s="324">
        <v>1021</v>
      </c>
      <c r="D3100" s="317">
        <v>2953.24</v>
      </c>
      <c r="E3100" s="320" t="str">
        <f t="shared" si="55"/>
        <v>460</v>
      </c>
    </row>
    <row r="3101" spans="1:5" hidden="1" x14ac:dyDescent="0.3">
      <c r="A3101" s="316" t="s">
        <v>2315</v>
      </c>
      <c r="B3101" s="324">
        <v>718050</v>
      </c>
      <c r="C3101" s="324">
        <v>1030</v>
      </c>
      <c r="D3101" s="317">
        <v>17930.400000000001</v>
      </c>
      <c r="E3101" s="320" t="str">
        <f t="shared" si="55"/>
        <v>460</v>
      </c>
    </row>
    <row r="3102" spans="1:5" hidden="1" x14ac:dyDescent="0.3">
      <c r="A3102" s="316" t="s">
        <v>2318</v>
      </c>
      <c r="B3102" s="324">
        <v>718010</v>
      </c>
      <c r="C3102" s="324">
        <v>1005</v>
      </c>
      <c r="D3102" s="317">
        <v>12000</v>
      </c>
      <c r="E3102" s="320" t="str">
        <f t="shared" si="55"/>
        <v>460</v>
      </c>
    </row>
    <row r="3103" spans="1:5" hidden="1" x14ac:dyDescent="0.3">
      <c r="A3103" s="316" t="s">
        <v>2318</v>
      </c>
      <c r="B3103" s="324">
        <v>718050</v>
      </c>
      <c r="C3103" s="324">
        <v>1012</v>
      </c>
      <c r="D3103" s="317">
        <v>519.73</v>
      </c>
      <c r="E3103" s="320" t="str">
        <f t="shared" si="55"/>
        <v>460</v>
      </c>
    </row>
    <row r="3104" spans="1:5" hidden="1" x14ac:dyDescent="0.3">
      <c r="A3104" s="316" t="s">
        <v>2318</v>
      </c>
      <c r="B3104" s="324">
        <v>718050</v>
      </c>
      <c r="C3104" s="324">
        <v>1020</v>
      </c>
      <c r="D3104" s="317">
        <v>77409.73</v>
      </c>
      <c r="E3104" s="320" t="str">
        <f t="shared" si="55"/>
        <v>460</v>
      </c>
    </row>
    <row r="3105" spans="1:5" hidden="1" x14ac:dyDescent="0.3">
      <c r="A3105" s="316" t="s">
        <v>2318</v>
      </c>
      <c r="B3105" s="324">
        <v>718050</v>
      </c>
      <c r="C3105" s="324">
        <v>1021</v>
      </c>
      <c r="D3105" s="317">
        <v>1353.72</v>
      </c>
      <c r="E3105" s="320" t="str">
        <f t="shared" si="55"/>
        <v>460</v>
      </c>
    </row>
    <row r="3106" spans="1:5" hidden="1" x14ac:dyDescent="0.3">
      <c r="A3106" s="316" t="s">
        <v>2318</v>
      </c>
      <c r="B3106" s="324">
        <v>718066</v>
      </c>
      <c r="C3106" s="324"/>
      <c r="D3106" s="317">
        <v>19608</v>
      </c>
      <c r="E3106" s="320" t="str">
        <f t="shared" si="55"/>
        <v>460</v>
      </c>
    </row>
    <row r="3107" spans="1:5" hidden="1" x14ac:dyDescent="0.3">
      <c r="A3107" s="316" t="s">
        <v>2310</v>
      </c>
      <c r="B3107" s="324">
        <v>718050</v>
      </c>
      <c r="C3107" s="324">
        <v>1021</v>
      </c>
      <c r="D3107" s="317">
        <v>178.75</v>
      </c>
      <c r="E3107" s="320" t="str">
        <f t="shared" si="55"/>
        <v>467</v>
      </c>
    </row>
    <row r="3108" spans="1:5" hidden="1" x14ac:dyDescent="0.3">
      <c r="A3108" s="316" t="s">
        <v>2310</v>
      </c>
      <c r="B3108" s="324">
        <v>718050</v>
      </c>
      <c r="C3108" s="324">
        <v>1030</v>
      </c>
      <c r="D3108" s="317">
        <v>97.94</v>
      </c>
      <c r="E3108" s="320" t="str">
        <f t="shared" si="55"/>
        <v>467</v>
      </c>
    </row>
    <row r="3109" spans="1:5" hidden="1" x14ac:dyDescent="0.3">
      <c r="A3109" s="316" t="s">
        <v>2316</v>
      </c>
      <c r="B3109" s="324">
        <v>718050</v>
      </c>
      <c r="C3109" s="324"/>
      <c r="D3109" s="317">
        <v>1608.75</v>
      </c>
      <c r="E3109" s="320" t="str">
        <f t="shared" si="55"/>
        <v>467</v>
      </c>
    </row>
    <row r="3110" spans="1:5" hidden="1" x14ac:dyDescent="0.3">
      <c r="A3110" s="316" t="s">
        <v>2316</v>
      </c>
      <c r="B3110" s="324">
        <v>718050</v>
      </c>
      <c r="C3110" s="324">
        <v>1020</v>
      </c>
      <c r="D3110" s="317">
        <v>43635.13</v>
      </c>
      <c r="E3110" s="320" t="str">
        <f t="shared" si="55"/>
        <v>467</v>
      </c>
    </row>
    <row r="3111" spans="1:5" hidden="1" x14ac:dyDescent="0.3">
      <c r="A3111" s="316" t="s">
        <v>2316</v>
      </c>
      <c r="B3111" s="324">
        <v>718050</v>
      </c>
      <c r="C3111" s="324">
        <v>1021</v>
      </c>
      <c r="D3111" s="317">
        <v>328.31</v>
      </c>
      <c r="E3111" s="320" t="str">
        <f t="shared" si="55"/>
        <v>467</v>
      </c>
    </row>
    <row r="3112" spans="1:5" hidden="1" x14ac:dyDescent="0.3">
      <c r="A3112" s="316" t="s">
        <v>2316</v>
      </c>
      <c r="B3112" s="324">
        <v>718050</v>
      </c>
      <c r="C3112" s="324">
        <v>1030</v>
      </c>
      <c r="D3112" s="317">
        <v>165.24</v>
      </c>
      <c r="E3112" s="320" t="str">
        <f t="shared" si="55"/>
        <v>467</v>
      </c>
    </row>
    <row r="3113" spans="1:5" hidden="1" x14ac:dyDescent="0.3">
      <c r="A3113" s="316" t="s">
        <v>2317</v>
      </c>
      <c r="B3113" s="324">
        <v>718050</v>
      </c>
      <c r="C3113" s="324">
        <v>1030</v>
      </c>
      <c r="D3113" s="317">
        <v>874.18</v>
      </c>
      <c r="E3113" s="320" t="str">
        <f t="shared" si="55"/>
        <v>467</v>
      </c>
    </row>
    <row r="3114" spans="1:5" hidden="1" x14ac:dyDescent="0.3">
      <c r="A3114" s="316" t="s">
        <v>2319</v>
      </c>
      <c r="B3114" s="324">
        <v>718010</v>
      </c>
      <c r="C3114" s="324">
        <v>1005</v>
      </c>
      <c r="D3114" s="317">
        <v>207.86</v>
      </c>
      <c r="E3114" s="320" t="str">
        <f t="shared" si="55"/>
        <v>467</v>
      </c>
    </row>
    <row r="3115" spans="1:5" hidden="1" x14ac:dyDescent="0.3">
      <c r="A3115" s="316" t="s">
        <v>2319</v>
      </c>
      <c r="B3115" s="324">
        <v>718050</v>
      </c>
      <c r="C3115" s="324"/>
      <c r="D3115" s="317">
        <v>1162.5</v>
      </c>
      <c r="E3115" s="320" t="str">
        <f t="shared" si="55"/>
        <v>467</v>
      </c>
    </row>
    <row r="3116" spans="1:5" hidden="1" x14ac:dyDescent="0.3">
      <c r="A3116" s="316" t="s">
        <v>2319</v>
      </c>
      <c r="B3116" s="324">
        <v>718050</v>
      </c>
      <c r="C3116" s="324">
        <v>1020</v>
      </c>
      <c r="D3116" s="317">
        <v>83019.25</v>
      </c>
      <c r="E3116" s="320" t="str">
        <f t="shared" si="55"/>
        <v>467</v>
      </c>
    </row>
    <row r="3117" spans="1:5" hidden="1" x14ac:dyDescent="0.3">
      <c r="A3117" s="316" t="s">
        <v>2319</v>
      </c>
      <c r="B3117" s="324">
        <v>718050</v>
      </c>
      <c r="C3117" s="324">
        <v>1021</v>
      </c>
      <c r="D3117" s="317">
        <v>533.97</v>
      </c>
      <c r="E3117" s="320" t="str">
        <f t="shared" si="55"/>
        <v>467</v>
      </c>
    </row>
    <row r="3118" spans="1:5" hidden="1" x14ac:dyDescent="0.3">
      <c r="A3118" s="316" t="s">
        <v>2319</v>
      </c>
      <c r="B3118" s="324">
        <v>718050</v>
      </c>
      <c r="C3118" s="324">
        <v>1030</v>
      </c>
      <c r="D3118" s="317">
        <v>5381.39</v>
      </c>
      <c r="E3118" s="320" t="str">
        <f t="shared" si="55"/>
        <v>467</v>
      </c>
    </row>
    <row r="3119" spans="1:5" hidden="1" x14ac:dyDescent="0.3">
      <c r="A3119" s="316" t="s">
        <v>2319</v>
      </c>
      <c r="B3119" s="324">
        <v>718066</v>
      </c>
      <c r="C3119" s="324"/>
      <c r="D3119" s="317">
        <v>12252</v>
      </c>
      <c r="E3119" s="320" t="str">
        <f t="shared" si="55"/>
        <v>467</v>
      </c>
    </row>
    <row r="3120" spans="1:5" hidden="1" x14ac:dyDescent="0.3">
      <c r="A3120" s="316" t="s">
        <v>2147</v>
      </c>
      <c r="B3120" s="324">
        <v>718050</v>
      </c>
      <c r="C3120" s="324">
        <v>1019</v>
      </c>
      <c r="D3120" s="317">
        <v>4888</v>
      </c>
      <c r="E3120" s="320" t="str">
        <f t="shared" si="55"/>
        <v>500</v>
      </c>
    </row>
    <row r="3121" spans="1:5" hidden="1" x14ac:dyDescent="0.3">
      <c r="A3121" s="316" t="s">
        <v>2245</v>
      </c>
      <c r="B3121" s="324">
        <v>718050</v>
      </c>
      <c r="C3121" s="324">
        <v>1011</v>
      </c>
      <c r="D3121" s="317">
        <v>726.66</v>
      </c>
      <c r="E3121" s="320" t="str">
        <f t="shared" si="55"/>
        <v>500</v>
      </c>
    </row>
    <row r="3122" spans="1:5" hidden="1" x14ac:dyDescent="0.3">
      <c r="A3122" s="316" t="s">
        <v>2245</v>
      </c>
      <c r="B3122" s="324">
        <v>718050</v>
      </c>
      <c r="C3122" s="324">
        <v>1019</v>
      </c>
      <c r="D3122" s="317">
        <v>83471</v>
      </c>
      <c r="E3122" s="320" t="str">
        <f t="shared" si="55"/>
        <v>500</v>
      </c>
    </row>
    <row r="3123" spans="1:5" hidden="1" x14ac:dyDescent="0.3">
      <c r="A3123" s="316" t="s">
        <v>2245</v>
      </c>
      <c r="B3123" s="324">
        <v>718050</v>
      </c>
      <c r="C3123" s="324">
        <v>1020</v>
      </c>
      <c r="D3123" s="317">
        <v>38100.959999999999</v>
      </c>
      <c r="E3123" s="320" t="str">
        <f t="shared" si="55"/>
        <v>500</v>
      </c>
    </row>
    <row r="3124" spans="1:5" hidden="1" x14ac:dyDescent="0.3">
      <c r="A3124" s="316" t="s">
        <v>2245</v>
      </c>
      <c r="B3124" s="324">
        <v>718050</v>
      </c>
      <c r="C3124" s="324">
        <v>5100</v>
      </c>
      <c r="D3124" s="317">
        <v>187.17</v>
      </c>
      <c r="E3124" s="320" t="str">
        <f t="shared" si="55"/>
        <v>500</v>
      </c>
    </row>
    <row r="3125" spans="1:5" hidden="1" x14ac:dyDescent="0.3">
      <c r="A3125" s="316" t="s">
        <v>2245</v>
      </c>
      <c r="B3125" s="324">
        <v>718050</v>
      </c>
      <c r="C3125" s="324">
        <v>5101</v>
      </c>
      <c r="D3125" s="317">
        <v>2066.11</v>
      </c>
      <c r="E3125" s="320" t="str">
        <f t="shared" si="55"/>
        <v>500</v>
      </c>
    </row>
    <row r="3126" spans="1:5" hidden="1" x14ac:dyDescent="0.3">
      <c r="A3126" s="316" t="s">
        <v>2245</v>
      </c>
      <c r="B3126" s="324">
        <v>718071</v>
      </c>
      <c r="C3126" s="324"/>
      <c r="D3126" s="317">
        <v>1836.49</v>
      </c>
      <c r="E3126" s="320" t="str">
        <f t="shared" si="55"/>
        <v>500</v>
      </c>
    </row>
    <row r="3127" spans="1:5" hidden="1" x14ac:dyDescent="0.3">
      <c r="A3127" s="316" t="s">
        <v>2294</v>
      </c>
      <c r="B3127" s="324">
        <v>718065</v>
      </c>
      <c r="C3127" s="324"/>
      <c r="D3127" s="317">
        <v>6000</v>
      </c>
      <c r="E3127" s="320" t="str">
        <f t="shared" si="55"/>
        <v>500</v>
      </c>
    </row>
    <row r="3128" spans="1:5" hidden="1" x14ac:dyDescent="0.3">
      <c r="A3128" s="316" t="s">
        <v>2294</v>
      </c>
      <c r="B3128" s="324">
        <v>718066</v>
      </c>
      <c r="C3128" s="324"/>
      <c r="D3128" s="317">
        <v>6000</v>
      </c>
      <c r="E3128" s="320" t="str">
        <f t="shared" si="55"/>
        <v>500</v>
      </c>
    </row>
    <row r="3129" spans="1:5" hidden="1" x14ac:dyDescent="0.3">
      <c r="A3129" s="316" t="s">
        <v>2345</v>
      </c>
      <c r="B3129" s="324">
        <v>718050</v>
      </c>
      <c r="C3129" s="324">
        <v>1011</v>
      </c>
      <c r="D3129" s="317">
        <v>15070.25</v>
      </c>
      <c r="E3129" s="320" t="str">
        <f t="shared" si="55"/>
        <v>500</v>
      </c>
    </row>
    <row r="3130" spans="1:5" hidden="1" x14ac:dyDescent="0.3">
      <c r="A3130" s="316" t="s">
        <v>2345</v>
      </c>
      <c r="B3130" s="324">
        <v>718050</v>
      </c>
      <c r="C3130" s="324">
        <v>1014</v>
      </c>
      <c r="D3130" s="317">
        <v>687.95</v>
      </c>
      <c r="E3130" s="320" t="str">
        <f t="shared" si="55"/>
        <v>500</v>
      </c>
    </row>
    <row r="3131" spans="1:5" hidden="1" x14ac:dyDescent="0.3">
      <c r="A3131" s="316" t="s">
        <v>2345</v>
      </c>
      <c r="B3131" s="324">
        <v>718050</v>
      </c>
      <c r="C3131" s="324">
        <v>1019</v>
      </c>
      <c r="D3131" s="317">
        <v>1025.6500000000001</v>
      </c>
      <c r="E3131" s="320" t="str">
        <f t="shared" si="55"/>
        <v>500</v>
      </c>
    </row>
    <row r="3132" spans="1:5" hidden="1" x14ac:dyDescent="0.3">
      <c r="A3132" s="316" t="s">
        <v>2345</v>
      </c>
      <c r="B3132" s="324">
        <v>718050</v>
      </c>
      <c r="C3132" s="324">
        <v>1028</v>
      </c>
      <c r="D3132" s="317">
        <v>1014.4</v>
      </c>
      <c r="E3132" s="320" t="str">
        <f t="shared" si="55"/>
        <v>500</v>
      </c>
    </row>
    <row r="3133" spans="1:5" hidden="1" x14ac:dyDescent="0.3">
      <c r="A3133" s="316" t="s">
        <v>2345</v>
      </c>
      <c r="B3133" s="324">
        <v>718050</v>
      </c>
      <c r="C3133" s="324">
        <v>5101</v>
      </c>
      <c r="D3133" s="317">
        <v>-103.73</v>
      </c>
      <c r="E3133" s="320" t="str">
        <f t="shared" si="55"/>
        <v>500</v>
      </c>
    </row>
    <row r="3134" spans="1:5" hidden="1" x14ac:dyDescent="0.3">
      <c r="A3134" s="316" t="s">
        <v>2346</v>
      </c>
      <c r="B3134" s="324">
        <v>718050</v>
      </c>
      <c r="C3134" s="324"/>
      <c r="D3134" s="317">
        <v>2438.25</v>
      </c>
      <c r="E3134" s="320" t="str">
        <f t="shared" si="55"/>
        <v>500</v>
      </c>
    </row>
    <row r="3135" spans="1:5" hidden="1" x14ac:dyDescent="0.3">
      <c r="A3135" s="316" t="s">
        <v>2346</v>
      </c>
      <c r="B3135" s="324">
        <v>718050</v>
      </c>
      <c r="C3135" s="324">
        <v>1011</v>
      </c>
      <c r="D3135" s="317">
        <v>37729.24</v>
      </c>
      <c r="E3135" s="320" t="str">
        <f t="shared" si="55"/>
        <v>500</v>
      </c>
    </row>
    <row r="3136" spans="1:5" hidden="1" x14ac:dyDescent="0.3">
      <c r="A3136" s="316" t="s">
        <v>2346</v>
      </c>
      <c r="B3136" s="324">
        <v>718050</v>
      </c>
      <c r="C3136" s="324">
        <v>1014</v>
      </c>
      <c r="D3136" s="317">
        <v>891.96</v>
      </c>
      <c r="E3136" s="320" t="str">
        <f t="shared" si="55"/>
        <v>500</v>
      </c>
    </row>
    <row r="3137" spans="1:5" hidden="1" x14ac:dyDescent="0.3">
      <c r="A3137" s="316" t="s">
        <v>2346</v>
      </c>
      <c r="B3137" s="324">
        <v>718050</v>
      </c>
      <c r="C3137" s="324">
        <v>1019</v>
      </c>
      <c r="D3137" s="317">
        <v>6845.59</v>
      </c>
      <c r="E3137" s="320" t="str">
        <f t="shared" si="55"/>
        <v>500</v>
      </c>
    </row>
    <row r="3138" spans="1:5" hidden="1" x14ac:dyDescent="0.3">
      <c r="A3138" s="316" t="s">
        <v>2346</v>
      </c>
      <c r="B3138" s="324">
        <v>718050</v>
      </c>
      <c r="C3138" s="324">
        <v>1028</v>
      </c>
      <c r="D3138" s="317">
        <v>0</v>
      </c>
      <c r="E3138" s="320" t="str">
        <f t="shared" ref="E3138:E3201" si="56">RIGHT(A3138,3)</f>
        <v>500</v>
      </c>
    </row>
    <row r="3139" spans="1:5" hidden="1" x14ac:dyDescent="0.3">
      <c r="A3139" s="316" t="s">
        <v>2346</v>
      </c>
      <c r="B3139" s="324">
        <v>718050</v>
      </c>
      <c r="C3139" s="324">
        <v>5101</v>
      </c>
      <c r="D3139" s="317">
        <v>1358.75</v>
      </c>
      <c r="E3139" s="320" t="str">
        <f t="shared" si="56"/>
        <v>500</v>
      </c>
    </row>
    <row r="3140" spans="1:5" hidden="1" x14ac:dyDescent="0.3">
      <c r="A3140" s="316" t="s">
        <v>2348</v>
      </c>
      <c r="B3140" s="324">
        <v>716046</v>
      </c>
      <c r="C3140" s="324"/>
      <c r="D3140" s="317">
        <v>23151</v>
      </c>
      <c r="E3140" s="320" t="str">
        <f t="shared" si="56"/>
        <v>500</v>
      </c>
    </row>
    <row r="3141" spans="1:5" hidden="1" x14ac:dyDescent="0.3">
      <c r="A3141" s="316" t="s">
        <v>2348</v>
      </c>
      <c r="B3141" s="324">
        <v>718050</v>
      </c>
      <c r="C3141" s="324"/>
      <c r="D3141" s="317">
        <v>2809</v>
      </c>
      <c r="E3141" s="320" t="str">
        <f t="shared" si="56"/>
        <v>500</v>
      </c>
    </row>
    <row r="3142" spans="1:5" hidden="1" x14ac:dyDescent="0.3">
      <c r="A3142" s="316" t="s">
        <v>2348</v>
      </c>
      <c r="B3142" s="324">
        <v>718050</v>
      </c>
      <c r="C3142" s="324">
        <v>1004</v>
      </c>
      <c r="D3142" s="317">
        <v>24786</v>
      </c>
      <c r="E3142" s="320" t="str">
        <f t="shared" si="56"/>
        <v>500</v>
      </c>
    </row>
    <row r="3143" spans="1:5" hidden="1" x14ac:dyDescent="0.3">
      <c r="A3143" s="316" t="s">
        <v>2348</v>
      </c>
      <c r="B3143" s="324">
        <v>718050</v>
      </c>
      <c r="C3143" s="324">
        <v>1011</v>
      </c>
      <c r="D3143" s="317">
        <v>52528.5</v>
      </c>
      <c r="E3143" s="320" t="str">
        <f t="shared" si="56"/>
        <v>500</v>
      </c>
    </row>
    <row r="3144" spans="1:5" hidden="1" x14ac:dyDescent="0.3">
      <c r="A3144" s="316" t="s">
        <v>2348</v>
      </c>
      <c r="B3144" s="324">
        <v>718050</v>
      </c>
      <c r="C3144" s="324">
        <v>1014</v>
      </c>
      <c r="D3144" s="317">
        <v>1573.73</v>
      </c>
      <c r="E3144" s="320" t="str">
        <f t="shared" si="56"/>
        <v>500</v>
      </c>
    </row>
    <row r="3145" spans="1:5" hidden="1" x14ac:dyDescent="0.3">
      <c r="A3145" s="316" t="s">
        <v>2348</v>
      </c>
      <c r="B3145" s="324">
        <v>718050</v>
      </c>
      <c r="C3145" s="324">
        <v>1019</v>
      </c>
      <c r="D3145" s="317">
        <v>40514.639999999999</v>
      </c>
      <c r="E3145" s="320" t="str">
        <f t="shared" si="56"/>
        <v>500</v>
      </c>
    </row>
    <row r="3146" spans="1:5" hidden="1" x14ac:dyDescent="0.3">
      <c r="A3146" s="316" t="s">
        <v>2348</v>
      </c>
      <c r="B3146" s="324">
        <v>718050</v>
      </c>
      <c r="C3146" s="324">
        <v>1028</v>
      </c>
      <c r="D3146" s="317">
        <v>2957</v>
      </c>
      <c r="E3146" s="320" t="str">
        <f t="shared" si="56"/>
        <v>500</v>
      </c>
    </row>
    <row r="3147" spans="1:5" hidden="1" x14ac:dyDescent="0.3">
      <c r="A3147" s="316" t="s">
        <v>2348</v>
      </c>
      <c r="B3147" s="324">
        <v>718050</v>
      </c>
      <c r="C3147" s="324">
        <v>5100</v>
      </c>
      <c r="D3147" s="317">
        <v>1230.04</v>
      </c>
      <c r="E3147" s="320" t="str">
        <f t="shared" si="56"/>
        <v>500</v>
      </c>
    </row>
    <row r="3148" spans="1:5" hidden="1" x14ac:dyDescent="0.3">
      <c r="A3148" s="316" t="s">
        <v>2348</v>
      </c>
      <c r="B3148" s="324">
        <v>718050</v>
      </c>
      <c r="C3148" s="324">
        <v>5101</v>
      </c>
      <c r="D3148" s="317">
        <v>2313.02</v>
      </c>
      <c r="E3148" s="320" t="str">
        <f t="shared" si="56"/>
        <v>500</v>
      </c>
    </row>
    <row r="3149" spans="1:5" hidden="1" x14ac:dyDescent="0.3">
      <c r="A3149" s="316" t="s">
        <v>1658</v>
      </c>
      <c r="B3149" s="324">
        <v>718050</v>
      </c>
      <c r="C3149" s="324">
        <v>1020</v>
      </c>
      <c r="D3149" s="317">
        <v>6155.4</v>
      </c>
      <c r="E3149" s="320" t="str">
        <f t="shared" si="56"/>
        <v>501</v>
      </c>
    </row>
    <row r="3150" spans="1:5" hidden="1" x14ac:dyDescent="0.3">
      <c r="A3150" s="316" t="s">
        <v>1659</v>
      </c>
      <c r="B3150" s="324">
        <v>718050</v>
      </c>
      <c r="C3150" s="324"/>
      <c r="D3150" s="317">
        <v>74462.649999999994</v>
      </c>
      <c r="E3150" s="320" t="str">
        <f t="shared" si="56"/>
        <v>501</v>
      </c>
    </row>
    <row r="3151" spans="1:5" hidden="1" x14ac:dyDescent="0.3">
      <c r="A3151" s="316" t="s">
        <v>1659</v>
      </c>
      <c r="B3151" s="324">
        <v>718050</v>
      </c>
      <c r="C3151" s="324">
        <v>1020</v>
      </c>
      <c r="D3151" s="317">
        <v>997.45</v>
      </c>
      <c r="E3151" s="320" t="str">
        <f t="shared" si="56"/>
        <v>501</v>
      </c>
    </row>
    <row r="3152" spans="1:5" hidden="1" x14ac:dyDescent="0.3">
      <c r="A3152" s="316" t="s">
        <v>1661</v>
      </c>
      <c r="B3152" s="324">
        <v>718050</v>
      </c>
      <c r="C3152" s="324"/>
      <c r="D3152" s="317">
        <v>25872</v>
      </c>
      <c r="E3152" s="320" t="str">
        <f t="shared" si="56"/>
        <v>501</v>
      </c>
    </row>
    <row r="3153" spans="1:5" hidden="1" x14ac:dyDescent="0.3">
      <c r="A3153" s="316" t="s">
        <v>1662</v>
      </c>
      <c r="B3153" s="324">
        <v>718050</v>
      </c>
      <c r="C3153" s="324"/>
      <c r="D3153" s="317">
        <v>45825.99</v>
      </c>
      <c r="E3153" s="320" t="str">
        <f t="shared" si="56"/>
        <v>501</v>
      </c>
    </row>
    <row r="3154" spans="1:5" hidden="1" x14ac:dyDescent="0.3">
      <c r="A3154" s="316" t="s">
        <v>1662</v>
      </c>
      <c r="B3154" s="324">
        <v>718050</v>
      </c>
      <c r="C3154" s="324">
        <v>1020</v>
      </c>
      <c r="D3154" s="317">
        <v>4530.96</v>
      </c>
      <c r="E3154" s="320" t="str">
        <f t="shared" si="56"/>
        <v>501</v>
      </c>
    </row>
    <row r="3155" spans="1:5" hidden="1" x14ac:dyDescent="0.3">
      <c r="A3155" s="316" t="s">
        <v>1664</v>
      </c>
      <c r="B3155" s="324">
        <v>718050</v>
      </c>
      <c r="C3155" s="324"/>
      <c r="D3155" s="317">
        <v>27683.49</v>
      </c>
      <c r="E3155" s="320" t="str">
        <f t="shared" si="56"/>
        <v>501</v>
      </c>
    </row>
    <row r="3156" spans="1:5" hidden="1" x14ac:dyDescent="0.3">
      <c r="A3156" s="316" t="s">
        <v>1664</v>
      </c>
      <c r="B3156" s="324">
        <v>718050</v>
      </c>
      <c r="C3156" s="324">
        <v>1012</v>
      </c>
      <c r="D3156" s="317">
        <v>316.73</v>
      </c>
      <c r="E3156" s="320" t="str">
        <f t="shared" si="56"/>
        <v>501</v>
      </c>
    </row>
    <row r="3157" spans="1:5" hidden="1" x14ac:dyDescent="0.3">
      <c r="A3157" s="316" t="s">
        <v>1664</v>
      </c>
      <c r="B3157" s="324">
        <v>718050</v>
      </c>
      <c r="C3157" s="324">
        <v>1020</v>
      </c>
      <c r="D3157" s="317">
        <v>5545.46</v>
      </c>
      <c r="E3157" s="320" t="str">
        <f t="shared" si="56"/>
        <v>501</v>
      </c>
    </row>
    <row r="3158" spans="1:5" hidden="1" x14ac:dyDescent="0.3">
      <c r="A3158" s="316" t="s">
        <v>1665</v>
      </c>
      <c r="B3158" s="324">
        <v>718040</v>
      </c>
      <c r="C3158" s="324"/>
      <c r="D3158" s="317">
        <v>106.2</v>
      </c>
      <c r="E3158" s="320" t="str">
        <f t="shared" si="56"/>
        <v>501</v>
      </c>
    </row>
    <row r="3159" spans="1:5" hidden="1" x14ac:dyDescent="0.3">
      <c r="A3159" s="316" t="s">
        <v>1665</v>
      </c>
      <c r="B3159" s="324">
        <v>718050</v>
      </c>
      <c r="C3159" s="324"/>
      <c r="D3159" s="317">
        <v>76396.73</v>
      </c>
      <c r="E3159" s="320" t="str">
        <f t="shared" si="56"/>
        <v>501</v>
      </c>
    </row>
    <row r="3160" spans="1:5" hidden="1" x14ac:dyDescent="0.3">
      <c r="A3160" s="316" t="s">
        <v>1665</v>
      </c>
      <c r="B3160" s="324">
        <v>718050</v>
      </c>
      <c r="C3160" s="324">
        <v>1012</v>
      </c>
      <c r="D3160" s="317">
        <v>310.05</v>
      </c>
      <c r="E3160" s="320" t="str">
        <f t="shared" si="56"/>
        <v>501</v>
      </c>
    </row>
    <row r="3161" spans="1:5" hidden="1" x14ac:dyDescent="0.3">
      <c r="A3161" s="316" t="s">
        <v>1665</v>
      </c>
      <c r="B3161" s="324">
        <v>718050</v>
      </c>
      <c r="C3161" s="324">
        <v>1020</v>
      </c>
      <c r="D3161" s="317">
        <v>12097.22</v>
      </c>
      <c r="E3161" s="320" t="str">
        <f t="shared" si="56"/>
        <v>501</v>
      </c>
    </row>
    <row r="3162" spans="1:5" hidden="1" x14ac:dyDescent="0.3">
      <c r="A3162" s="316" t="s">
        <v>1665</v>
      </c>
      <c r="B3162" s="324">
        <v>718050</v>
      </c>
      <c r="C3162" s="324">
        <v>1026</v>
      </c>
      <c r="D3162" s="317">
        <v>1777.97</v>
      </c>
      <c r="E3162" s="320" t="str">
        <f t="shared" si="56"/>
        <v>501</v>
      </c>
    </row>
    <row r="3163" spans="1:5" hidden="1" x14ac:dyDescent="0.3">
      <c r="A3163" s="316" t="s">
        <v>1670</v>
      </c>
      <c r="B3163" s="324">
        <v>718050</v>
      </c>
      <c r="C3163" s="324"/>
      <c r="D3163" s="317">
        <v>330.3</v>
      </c>
      <c r="E3163" s="320" t="str">
        <f t="shared" si="56"/>
        <v>501</v>
      </c>
    </row>
    <row r="3164" spans="1:5" hidden="1" x14ac:dyDescent="0.3">
      <c r="A3164" s="316" t="s">
        <v>1670</v>
      </c>
      <c r="B3164" s="324">
        <v>718050</v>
      </c>
      <c r="C3164" s="324">
        <v>1020</v>
      </c>
      <c r="D3164" s="317">
        <v>215337.17</v>
      </c>
      <c r="E3164" s="320" t="str">
        <f t="shared" si="56"/>
        <v>501</v>
      </c>
    </row>
    <row r="3165" spans="1:5" hidden="1" x14ac:dyDescent="0.3">
      <c r="A3165" s="316" t="s">
        <v>1676</v>
      </c>
      <c r="B3165" s="324">
        <v>718050</v>
      </c>
      <c r="C3165" s="324"/>
      <c r="D3165" s="317">
        <v>1728</v>
      </c>
      <c r="E3165" s="320" t="str">
        <f t="shared" si="56"/>
        <v>501</v>
      </c>
    </row>
    <row r="3166" spans="1:5" hidden="1" x14ac:dyDescent="0.3">
      <c r="A3166" s="316" t="s">
        <v>1676</v>
      </c>
      <c r="B3166" s="324">
        <v>718050</v>
      </c>
      <c r="C3166" s="324">
        <v>1020</v>
      </c>
      <c r="D3166" s="317">
        <v>756.02</v>
      </c>
      <c r="E3166" s="320" t="str">
        <f t="shared" si="56"/>
        <v>501</v>
      </c>
    </row>
    <row r="3167" spans="1:5" hidden="1" x14ac:dyDescent="0.3">
      <c r="A3167" s="316" t="s">
        <v>2374</v>
      </c>
      <c r="B3167" s="324">
        <v>718050</v>
      </c>
      <c r="C3167" s="324"/>
      <c r="D3167" s="317">
        <v>260065</v>
      </c>
      <c r="E3167" s="320" t="str">
        <f t="shared" si="56"/>
        <v>501</v>
      </c>
    </row>
    <row r="3168" spans="1:5" hidden="1" x14ac:dyDescent="0.3">
      <c r="A3168" s="316" t="s">
        <v>1710</v>
      </c>
      <c r="B3168" s="324">
        <v>718050</v>
      </c>
      <c r="C3168" s="324"/>
      <c r="D3168" s="317">
        <v>784.45</v>
      </c>
      <c r="E3168" s="320" t="str">
        <f t="shared" si="56"/>
        <v>501</v>
      </c>
    </row>
    <row r="3169" spans="1:5" hidden="1" x14ac:dyDescent="0.3">
      <c r="A3169" s="316" t="s">
        <v>1710</v>
      </c>
      <c r="B3169" s="324">
        <v>718050</v>
      </c>
      <c r="C3169" s="324">
        <v>1020</v>
      </c>
      <c r="D3169" s="317">
        <v>154981.57</v>
      </c>
      <c r="E3169" s="320" t="str">
        <f t="shared" si="56"/>
        <v>501</v>
      </c>
    </row>
    <row r="3170" spans="1:5" hidden="1" x14ac:dyDescent="0.3">
      <c r="A3170" s="316" t="s">
        <v>1710</v>
      </c>
      <c r="B3170" s="324">
        <v>718050</v>
      </c>
      <c r="C3170" s="324">
        <v>1025</v>
      </c>
      <c r="D3170" s="317">
        <v>12763.13</v>
      </c>
      <c r="E3170" s="320" t="str">
        <f t="shared" si="56"/>
        <v>501</v>
      </c>
    </row>
    <row r="3171" spans="1:5" hidden="1" x14ac:dyDescent="0.3">
      <c r="A3171" s="316" t="s">
        <v>1710</v>
      </c>
      <c r="B3171" s="324">
        <v>718050</v>
      </c>
      <c r="C3171" s="324">
        <v>1030</v>
      </c>
      <c r="D3171" s="317">
        <v>8919.16</v>
      </c>
      <c r="E3171" s="320" t="str">
        <f t="shared" si="56"/>
        <v>501</v>
      </c>
    </row>
    <row r="3172" spans="1:5" hidden="1" x14ac:dyDescent="0.3">
      <c r="A3172" s="316" t="s">
        <v>1748</v>
      </c>
      <c r="B3172" s="324">
        <v>718050</v>
      </c>
      <c r="C3172" s="324">
        <v>1012</v>
      </c>
      <c r="D3172" s="317">
        <v>252.51</v>
      </c>
      <c r="E3172" s="320" t="str">
        <f t="shared" si="56"/>
        <v>501</v>
      </c>
    </row>
    <row r="3173" spans="1:5" hidden="1" x14ac:dyDescent="0.3">
      <c r="A3173" s="316" t="s">
        <v>1748</v>
      </c>
      <c r="B3173" s="324">
        <v>718060</v>
      </c>
      <c r="C3173" s="324"/>
      <c r="D3173" s="317">
        <v>1157760</v>
      </c>
      <c r="E3173" s="320" t="str">
        <f t="shared" si="56"/>
        <v>501</v>
      </c>
    </row>
    <row r="3174" spans="1:5" hidden="1" x14ac:dyDescent="0.3">
      <c r="A3174" s="316" t="s">
        <v>1765</v>
      </c>
      <c r="B3174" s="324">
        <v>718050</v>
      </c>
      <c r="C3174" s="324"/>
      <c r="D3174" s="317">
        <v>32.97</v>
      </c>
      <c r="E3174" s="320" t="str">
        <f t="shared" si="56"/>
        <v>501</v>
      </c>
    </row>
    <row r="3175" spans="1:5" hidden="1" x14ac:dyDescent="0.3">
      <c r="A3175" s="316" t="s">
        <v>1765</v>
      </c>
      <c r="B3175" s="324">
        <v>718050</v>
      </c>
      <c r="C3175" s="324">
        <v>1012</v>
      </c>
      <c r="D3175" s="317">
        <v>38.74</v>
      </c>
      <c r="E3175" s="320" t="str">
        <f t="shared" si="56"/>
        <v>501</v>
      </c>
    </row>
    <row r="3176" spans="1:5" hidden="1" x14ac:dyDescent="0.3">
      <c r="A3176" s="316" t="s">
        <v>1803</v>
      </c>
      <c r="B3176" s="324">
        <v>718050</v>
      </c>
      <c r="C3176" s="324">
        <v>1020</v>
      </c>
      <c r="D3176" s="317">
        <v>1008.23</v>
      </c>
      <c r="E3176" s="320" t="str">
        <f t="shared" si="56"/>
        <v>501</v>
      </c>
    </row>
    <row r="3177" spans="1:5" hidden="1" x14ac:dyDescent="0.3">
      <c r="A3177" s="316" t="s">
        <v>1853</v>
      </c>
      <c r="B3177" s="324">
        <v>718050</v>
      </c>
      <c r="C3177" s="324">
        <v>1020</v>
      </c>
      <c r="D3177" s="317">
        <v>53260.5</v>
      </c>
      <c r="E3177" s="320" t="str">
        <f t="shared" si="56"/>
        <v>501</v>
      </c>
    </row>
    <row r="3178" spans="1:5" hidden="1" x14ac:dyDescent="0.3">
      <c r="A3178" s="316" t="s">
        <v>1890</v>
      </c>
      <c r="B3178" s="324">
        <v>718050</v>
      </c>
      <c r="C3178" s="324"/>
      <c r="D3178" s="317">
        <v>145.1</v>
      </c>
      <c r="E3178" s="320" t="str">
        <f t="shared" si="56"/>
        <v>501</v>
      </c>
    </row>
    <row r="3179" spans="1:5" hidden="1" x14ac:dyDescent="0.3">
      <c r="A3179" s="316" t="s">
        <v>1890</v>
      </c>
      <c r="B3179" s="324">
        <v>718050</v>
      </c>
      <c r="C3179" s="324">
        <v>1012</v>
      </c>
      <c r="D3179" s="317">
        <v>193.77</v>
      </c>
      <c r="E3179" s="320" t="str">
        <f t="shared" si="56"/>
        <v>501</v>
      </c>
    </row>
    <row r="3180" spans="1:5" hidden="1" x14ac:dyDescent="0.3">
      <c r="A3180" s="316" t="s">
        <v>1890</v>
      </c>
      <c r="B3180" s="324">
        <v>718050</v>
      </c>
      <c r="C3180" s="324">
        <v>1020</v>
      </c>
      <c r="D3180" s="317">
        <v>4861.71</v>
      </c>
      <c r="E3180" s="320" t="str">
        <f t="shared" si="56"/>
        <v>501</v>
      </c>
    </row>
    <row r="3181" spans="1:5" hidden="1" x14ac:dyDescent="0.3">
      <c r="A3181" s="316" t="s">
        <v>1914</v>
      </c>
      <c r="B3181" s="324">
        <v>718050</v>
      </c>
      <c r="C3181" s="324">
        <v>1012</v>
      </c>
      <c r="D3181" s="317">
        <v>860.47</v>
      </c>
      <c r="E3181" s="320" t="str">
        <f t="shared" si="56"/>
        <v>501</v>
      </c>
    </row>
    <row r="3182" spans="1:5" hidden="1" x14ac:dyDescent="0.3">
      <c r="A3182" s="316" t="s">
        <v>1914</v>
      </c>
      <c r="B3182" s="324">
        <v>718050</v>
      </c>
      <c r="C3182" s="324">
        <v>1020</v>
      </c>
      <c r="D3182" s="317">
        <v>648.75</v>
      </c>
      <c r="E3182" s="320" t="str">
        <f t="shared" si="56"/>
        <v>501</v>
      </c>
    </row>
    <row r="3183" spans="1:5" hidden="1" x14ac:dyDescent="0.3">
      <c r="A3183" s="316" t="s">
        <v>1926</v>
      </c>
      <c r="B3183" s="324">
        <v>718050</v>
      </c>
      <c r="C3183" s="324"/>
      <c r="D3183" s="317">
        <v>1487.66</v>
      </c>
      <c r="E3183" s="320" t="str">
        <f t="shared" si="56"/>
        <v>501</v>
      </c>
    </row>
    <row r="3184" spans="1:5" hidden="1" x14ac:dyDescent="0.3">
      <c r="A3184" s="316" t="s">
        <v>1926</v>
      </c>
      <c r="B3184" s="324">
        <v>718050</v>
      </c>
      <c r="C3184" s="324">
        <v>1012</v>
      </c>
      <c r="D3184" s="317">
        <v>93.82</v>
      </c>
      <c r="E3184" s="320" t="str">
        <f t="shared" si="56"/>
        <v>501</v>
      </c>
    </row>
    <row r="3185" spans="1:5" hidden="1" x14ac:dyDescent="0.3">
      <c r="A3185" s="316" t="s">
        <v>1926</v>
      </c>
      <c r="B3185" s="324">
        <v>718050</v>
      </c>
      <c r="C3185" s="324">
        <v>1020</v>
      </c>
      <c r="D3185" s="317">
        <v>155055.01</v>
      </c>
      <c r="E3185" s="320" t="str">
        <f t="shared" si="56"/>
        <v>501</v>
      </c>
    </row>
    <row r="3186" spans="1:5" hidden="1" x14ac:dyDescent="0.3">
      <c r="A3186" s="316" t="s">
        <v>1926</v>
      </c>
      <c r="B3186" s="324">
        <v>718050</v>
      </c>
      <c r="C3186" s="324">
        <v>1025</v>
      </c>
      <c r="D3186" s="317">
        <v>139</v>
      </c>
      <c r="E3186" s="320" t="str">
        <f t="shared" si="56"/>
        <v>501</v>
      </c>
    </row>
    <row r="3187" spans="1:5" hidden="1" x14ac:dyDescent="0.3">
      <c r="A3187" s="316" t="s">
        <v>1926</v>
      </c>
      <c r="B3187" s="324">
        <v>718050</v>
      </c>
      <c r="C3187" s="324">
        <v>1026</v>
      </c>
      <c r="D3187" s="317">
        <v>5336.13</v>
      </c>
      <c r="E3187" s="320" t="str">
        <f t="shared" si="56"/>
        <v>501</v>
      </c>
    </row>
    <row r="3188" spans="1:5" hidden="1" x14ac:dyDescent="0.3">
      <c r="A3188" s="316" t="s">
        <v>1935</v>
      </c>
      <c r="B3188" s="324">
        <v>718050</v>
      </c>
      <c r="C3188" s="324"/>
      <c r="D3188" s="317">
        <v>11.58</v>
      </c>
      <c r="E3188" s="320" t="str">
        <f t="shared" si="56"/>
        <v>501</v>
      </c>
    </row>
    <row r="3189" spans="1:5" hidden="1" x14ac:dyDescent="0.3">
      <c r="A3189" s="316" t="s">
        <v>1935</v>
      </c>
      <c r="B3189" s="324">
        <v>718050</v>
      </c>
      <c r="C3189" s="324">
        <v>1012</v>
      </c>
      <c r="D3189" s="317">
        <v>981.43</v>
      </c>
      <c r="E3189" s="320" t="str">
        <f t="shared" si="56"/>
        <v>501</v>
      </c>
    </row>
    <row r="3190" spans="1:5" hidden="1" x14ac:dyDescent="0.3">
      <c r="A3190" s="316" t="s">
        <v>1935</v>
      </c>
      <c r="B3190" s="324">
        <v>718050</v>
      </c>
      <c r="C3190" s="324">
        <v>1020</v>
      </c>
      <c r="D3190" s="317">
        <v>237.05</v>
      </c>
      <c r="E3190" s="320" t="str">
        <f t="shared" si="56"/>
        <v>501</v>
      </c>
    </row>
    <row r="3191" spans="1:5" hidden="1" x14ac:dyDescent="0.3">
      <c r="A3191" s="316" t="s">
        <v>1984</v>
      </c>
      <c r="B3191" s="324">
        <v>718040</v>
      </c>
      <c r="C3191" s="324"/>
      <c r="D3191" s="317">
        <v>0</v>
      </c>
      <c r="E3191" s="320" t="str">
        <f t="shared" si="56"/>
        <v>501</v>
      </c>
    </row>
    <row r="3192" spans="1:5" hidden="1" x14ac:dyDescent="0.3">
      <c r="A3192" s="316" t="s">
        <v>1984</v>
      </c>
      <c r="B3192" s="324">
        <v>718050</v>
      </c>
      <c r="C3192" s="324">
        <v>1012</v>
      </c>
      <c r="D3192" s="317">
        <v>0</v>
      </c>
      <c r="E3192" s="320" t="str">
        <f t="shared" si="56"/>
        <v>501</v>
      </c>
    </row>
    <row r="3193" spans="1:5" hidden="1" x14ac:dyDescent="0.3">
      <c r="A3193" s="316" t="s">
        <v>1984</v>
      </c>
      <c r="B3193" s="324">
        <v>718050</v>
      </c>
      <c r="C3193" s="324">
        <v>1020</v>
      </c>
      <c r="D3193" s="317">
        <v>0</v>
      </c>
      <c r="E3193" s="320" t="str">
        <f t="shared" si="56"/>
        <v>501</v>
      </c>
    </row>
    <row r="3194" spans="1:5" hidden="1" x14ac:dyDescent="0.3">
      <c r="A3194" s="316" t="s">
        <v>2127</v>
      </c>
      <c r="B3194" s="324">
        <v>716046</v>
      </c>
      <c r="C3194" s="324"/>
      <c r="D3194" s="317">
        <v>350</v>
      </c>
      <c r="E3194" s="320" t="str">
        <f t="shared" si="56"/>
        <v>501</v>
      </c>
    </row>
    <row r="3195" spans="1:5" hidden="1" x14ac:dyDescent="0.3">
      <c r="A3195" s="316" t="s">
        <v>2127</v>
      </c>
      <c r="B3195" s="324">
        <v>718050</v>
      </c>
      <c r="C3195" s="324"/>
      <c r="D3195" s="317">
        <v>4808</v>
      </c>
      <c r="E3195" s="320" t="str">
        <f t="shared" si="56"/>
        <v>501</v>
      </c>
    </row>
    <row r="3196" spans="1:5" hidden="1" x14ac:dyDescent="0.3">
      <c r="A3196" s="316" t="s">
        <v>2130</v>
      </c>
      <c r="B3196" s="324">
        <v>718050</v>
      </c>
      <c r="C3196" s="324"/>
      <c r="D3196" s="317">
        <v>2913.14</v>
      </c>
      <c r="E3196" s="320" t="str">
        <f t="shared" si="56"/>
        <v>501</v>
      </c>
    </row>
    <row r="3197" spans="1:5" hidden="1" x14ac:dyDescent="0.3">
      <c r="A3197" s="316" t="s">
        <v>2130</v>
      </c>
      <c r="B3197" s="324">
        <v>718050</v>
      </c>
      <c r="C3197" s="324">
        <v>1011</v>
      </c>
      <c r="D3197" s="317">
        <v>172531.72</v>
      </c>
      <c r="E3197" s="320" t="str">
        <f t="shared" si="56"/>
        <v>501</v>
      </c>
    </row>
    <row r="3198" spans="1:5" hidden="1" x14ac:dyDescent="0.3">
      <c r="A3198" s="316" t="s">
        <v>2130</v>
      </c>
      <c r="B3198" s="324">
        <v>718050</v>
      </c>
      <c r="C3198" s="324">
        <v>1014</v>
      </c>
      <c r="D3198" s="317">
        <v>1176.67</v>
      </c>
      <c r="E3198" s="320" t="str">
        <f t="shared" si="56"/>
        <v>501</v>
      </c>
    </row>
    <row r="3199" spans="1:5" hidden="1" x14ac:dyDescent="0.3">
      <c r="A3199" s="316" t="s">
        <v>2130</v>
      </c>
      <c r="B3199" s="324">
        <v>718050</v>
      </c>
      <c r="C3199" s="324">
        <v>1019</v>
      </c>
      <c r="D3199" s="317">
        <v>33038.449999999997</v>
      </c>
      <c r="E3199" s="320" t="str">
        <f t="shared" si="56"/>
        <v>501</v>
      </c>
    </row>
    <row r="3200" spans="1:5" hidden="1" x14ac:dyDescent="0.3">
      <c r="A3200" s="316" t="s">
        <v>2130</v>
      </c>
      <c r="B3200" s="324">
        <v>718050</v>
      </c>
      <c r="C3200" s="324">
        <v>1028</v>
      </c>
      <c r="D3200" s="317">
        <v>1834.36</v>
      </c>
      <c r="E3200" s="320" t="str">
        <f t="shared" si="56"/>
        <v>501</v>
      </c>
    </row>
    <row r="3201" spans="1:5" hidden="1" x14ac:dyDescent="0.3">
      <c r="A3201" s="316" t="s">
        <v>2130</v>
      </c>
      <c r="B3201" s="324">
        <v>718050</v>
      </c>
      <c r="C3201" s="324">
        <v>5101</v>
      </c>
      <c r="D3201" s="317">
        <v>697.98</v>
      </c>
      <c r="E3201" s="320" t="str">
        <f t="shared" si="56"/>
        <v>501</v>
      </c>
    </row>
    <row r="3202" spans="1:5" hidden="1" x14ac:dyDescent="0.3">
      <c r="A3202" s="316" t="s">
        <v>2133</v>
      </c>
      <c r="B3202" s="324">
        <v>718050</v>
      </c>
      <c r="C3202" s="324"/>
      <c r="D3202" s="317">
        <v>590</v>
      </c>
      <c r="E3202" s="320" t="str">
        <f t="shared" ref="E3202:E3265" si="57">RIGHT(A3202,3)</f>
        <v>501</v>
      </c>
    </row>
    <row r="3203" spans="1:5" hidden="1" x14ac:dyDescent="0.3">
      <c r="A3203" s="316" t="s">
        <v>2133</v>
      </c>
      <c r="B3203" s="324">
        <v>718050</v>
      </c>
      <c r="C3203" s="324">
        <v>1011</v>
      </c>
      <c r="D3203" s="317">
        <v>131846.37</v>
      </c>
      <c r="E3203" s="320" t="str">
        <f t="shared" si="57"/>
        <v>501</v>
      </c>
    </row>
    <row r="3204" spans="1:5" hidden="1" x14ac:dyDescent="0.3">
      <c r="A3204" s="316" t="s">
        <v>2133</v>
      </c>
      <c r="B3204" s="324">
        <v>718050</v>
      </c>
      <c r="C3204" s="324">
        <v>1014</v>
      </c>
      <c r="D3204" s="317">
        <v>1008.35</v>
      </c>
      <c r="E3204" s="320" t="str">
        <f t="shared" si="57"/>
        <v>501</v>
      </c>
    </row>
    <row r="3205" spans="1:5" hidden="1" x14ac:dyDescent="0.3">
      <c r="A3205" s="316" t="s">
        <v>2133</v>
      </c>
      <c r="B3205" s="324">
        <v>718050</v>
      </c>
      <c r="C3205" s="324">
        <v>1019</v>
      </c>
      <c r="D3205" s="317">
        <v>173250.01</v>
      </c>
      <c r="E3205" s="320" t="str">
        <f t="shared" si="57"/>
        <v>501</v>
      </c>
    </row>
    <row r="3206" spans="1:5" hidden="1" x14ac:dyDescent="0.3">
      <c r="A3206" s="316" t="s">
        <v>2133</v>
      </c>
      <c r="B3206" s="324">
        <v>718050</v>
      </c>
      <c r="C3206" s="324">
        <v>5101</v>
      </c>
      <c r="D3206" s="317">
        <v>3191.22</v>
      </c>
      <c r="E3206" s="320" t="str">
        <f t="shared" si="57"/>
        <v>501</v>
      </c>
    </row>
    <row r="3207" spans="1:5" hidden="1" x14ac:dyDescent="0.3">
      <c r="A3207" s="316" t="s">
        <v>2145</v>
      </c>
      <c r="B3207" s="324">
        <v>716046</v>
      </c>
      <c r="C3207" s="324"/>
      <c r="D3207" s="317">
        <v>10059.77</v>
      </c>
      <c r="E3207" s="320" t="str">
        <f t="shared" si="57"/>
        <v>501</v>
      </c>
    </row>
    <row r="3208" spans="1:5" hidden="1" x14ac:dyDescent="0.3">
      <c r="A3208" s="316" t="s">
        <v>2145</v>
      </c>
      <c r="B3208" s="324">
        <v>718050</v>
      </c>
      <c r="C3208" s="324"/>
      <c r="D3208" s="317">
        <v>97684.55</v>
      </c>
      <c r="E3208" s="320" t="str">
        <f t="shared" si="57"/>
        <v>501</v>
      </c>
    </row>
    <row r="3209" spans="1:5" hidden="1" x14ac:dyDescent="0.3">
      <c r="A3209" s="316" t="s">
        <v>2145</v>
      </c>
      <c r="B3209" s="324">
        <v>718050</v>
      </c>
      <c r="C3209" s="324">
        <v>1012</v>
      </c>
      <c r="D3209" s="317">
        <v>942.62</v>
      </c>
      <c r="E3209" s="320" t="str">
        <f t="shared" si="57"/>
        <v>501</v>
      </c>
    </row>
    <row r="3210" spans="1:5" hidden="1" x14ac:dyDescent="0.3">
      <c r="A3210" s="316" t="s">
        <v>2145</v>
      </c>
      <c r="B3210" s="324">
        <v>718050</v>
      </c>
      <c r="C3210" s="324">
        <v>1020</v>
      </c>
      <c r="D3210" s="317">
        <v>2613.71</v>
      </c>
      <c r="E3210" s="320" t="str">
        <f t="shared" si="57"/>
        <v>501</v>
      </c>
    </row>
    <row r="3211" spans="1:5" hidden="1" x14ac:dyDescent="0.3">
      <c r="A3211" s="316" t="s">
        <v>2148</v>
      </c>
      <c r="B3211" s="324">
        <v>718050</v>
      </c>
      <c r="C3211" s="324">
        <v>1020</v>
      </c>
      <c r="D3211" s="317">
        <v>1047837.61</v>
      </c>
      <c r="E3211" s="320" t="str">
        <f t="shared" si="57"/>
        <v>501</v>
      </c>
    </row>
    <row r="3212" spans="1:5" hidden="1" x14ac:dyDescent="0.3">
      <c r="A3212" s="316" t="s">
        <v>2150</v>
      </c>
      <c r="B3212" s="324">
        <v>718050</v>
      </c>
      <c r="C3212" s="324"/>
      <c r="D3212" s="317">
        <v>1013.66</v>
      </c>
      <c r="E3212" s="320" t="str">
        <f t="shared" si="57"/>
        <v>501</v>
      </c>
    </row>
    <row r="3213" spans="1:5" hidden="1" x14ac:dyDescent="0.3">
      <c r="A3213" s="316" t="s">
        <v>2150</v>
      </c>
      <c r="B3213" s="324">
        <v>718050</v>
      </c>
      <c r="C3213" s="324">
        <v>1012</v>
      </c>
      <c r="D3213" s="317">
        <v>624.16</v>
      </c>
      <c r="E3213" s="320" t="str">
        <f t="shared" si="57"/>
        <v>501</v>
      </c>
    </row>
    <row r="3214" spans="1:5" hidden="1" x14ac:dyDescent="0.3">
      <c r="A3214" s="316" t="s">
        <v>2150</v>
      </c>
      <c r="B3214" s="324">
        <v>718050</v>
      </c>
      <c r="C3214" s="324">
        <v>1020</v>
      </c>
      <c r="D3214" s="317">
        <v>48721.88</v>
      </c>
      <c r="E3214" s="320" t="str">
        <f t="shared" si="57"/>
        <v>501</v>
      </c>
    </row>
    <row r="3215" spans="1:5" hidden="1" x14ac:dyDescent="0.3">
      <c r="A3215" s="316" t="s">
        <v>2164</v>
      </c>
      <c r="B3215" s="324">
        <v>718050</v>
      </c>
      <c r="C3215" s="324">
        <v>1012</v>
      </c>
      <c r="D3215" s="317">
        <v>885.36</v>
      </c>
      <c r="E3215" s="320" t="str">
        <f t="shared" si="57"/>
        <v>501</v>
      </c>
    </row>
    <row r="3216" spans="1:5" hidden="1" x14ac:dyDescent="0.3">
      <c r="A3216" s="316" t="s">
        <v>2164</v>
      </c>
      <c r="B3216" s="324">
        <v>718050</v>
      </c>
      <c r="C3216" s="324">
        <v>1020</v>
      </c>
      <c r="D3216" s="317">
        <v>-172</v>
      </c>
      <c r="E3216" s="320" t="str">
        <f t="shared" si="57"/>
        <v>501</v>
      </c>
    </row>
    <row r="3217" spans="1:5" hidden="1" x14ac:dyDescent="0.3">
      <c r="A3217" s="316" t="s">
        <v>2173</v>
      </c>
      <c r="B3217" s="324">
        <v>716046</v>
      </c>
      <c r="C3217" s="324"/>
      <c r="D3217" s="317">
        <v>551.85</v>
      </c>
      <c r="E3217" s="320" t="str">
        <f t="shared" si="57"/>
        <v>501</v>
      </c>
    </row>
    <row r="3218" spans="1:5" hidden="1" x14ac:dyDescent="0.3">
      <c r="A3218" s="316" t="s">
        <v>2173</v>
      </c>
      <c r="B3218" s="324">
        <v>718050</v>
      </c>
      <c r="C3218" s="324"/>
      <c r="D3218" s="317">
        <v>587055.74</v>
      </c>
      <c r="E3218" s="320" t="str">
        <f t="shared" si="57"/>
        <v>501</v>
      </c>
    </row>
    <row r="3219" spans="1:5" hidden="1" x14ac:dyDescent="0.3">
      <c r="A3219" s="316" t="s">
        <v>2176</v>
      </c>
      <c r="B3219" s="324">
        <v>718050</v>
      </c>
      <c r="C3219" s="324"/>
      <c r="D3219" s="317">
        <v>583529</v>
      </c>
      <c r="E3219" s="320" t="str">
        <f t="shared" si="57"/>
        <v>501</v>
      </c>
    </row>
    <row r="3220" spans="1:5" hidden="1" x14ac:dyDescent="0.3">
      <c r="A3220" s="316" t="s">
        <v>2176</v>
      </c>
      <c r="B3220" s="324">
        <v>718050</v>
      </c>
      <c r="C3220" s="324">
        <v>1012</v>
      </c>
      <c r="D3220" s="317">
        <v>233413.54</v>
      </c>
      <c r="E3220" s="320" t="str">
        <f t="shared" si="57"/>
        <v>501</v>
      </c>
    </row>
    <row r="3221" spans="1:5" hidden="1" x14ac:dyDescent="0.3">
      <c r="A3221" s="316" t="s">
        <v>2176</v>
      </c>
      <c r="B3221" s="324">
        <v>718050</v>
      </c>
      <c r="C3221" s="324">
        <v>1020</v>
      </c>
      <c r="D3221" s="317">
        <v>307467.42</v>
      </c>
      <c r="E3221" s="320" t="str">
        <f t="shared" si="57"/>
        <v>501</v>
      </c>
    </row>
    <row r="3222" spans="1:5" hidden="1" x14ac:dyDescent="0.3">
      <c r="A3222" s="316" t="s">
        <v>2176</v>
      </c>
      <c r="B3222" s="324">
        <v>718050</v>
      </c>
      <c r="C3222" s="324">
        <v>1025</v>
      </c>
      <c r="D3222" s="317">
        <v>147.43</v>
      </c>
      <c r="E3222" s="320" t="str">
        <f t="shared" si="57"/>
        <v>501</v>
      </c>
    </row>
    <row r="3223" spans="1:5" hidden="1" x14ac:dyDescent="0.3">
      <c r="A3223" s="316" t="s">
        <v>2176</v>
      </c>
      <c r="B3223" s="324">
        <v>718060</v>
      </c>
      <c r="C3223" s="324"/>
      <c r="D3223" s="317">
        <v>21486764</v>
      </c>
      <c r="E3223" s="320" t="str">
        <f t="shared" si="57"/>
        <v>501</v>
      </c>
    </row>
    <row r="3224" spans="1:5" hidden="1" x14ac:dyDescent="0.3">
      <c r="A3224" s="316" t="s">
        <v>2178</v>
      </c>
      <c r="B3224" s="324">
        <v>718050</v>
      </c>
      <c r="C3224" s="324">
        <v>1012</v>
      </c>
      <c r="D3224" s="317">
        <v>124.44</v>
      </c>
      <c r="E3224" s="320" t="str">
        <f t="shared" si="57"/>
        <v>501</v>
      </c>
    </row>
    <row r="3225" spans="1:5" hidden="1" x14ac:dyDescent="0.3">
      <c r="A3225" s="316" t="s">
        <v>2191</v>
      </c>
      <c r="B3225" s="324">
        <v>718050</v>
      </c>
      <c r="C3225" s="324">
        <v>1012</v>
      </c>
      <c r="D3225" s="317">
        <v>1211.97</v>
      </c>
      <c r="E3225" s="320" t="str">
        <f t="shared" si="57"/>
        <v>501</v>
      </c>
    </row>
    <row r="3226" spans="1:5" hidden="1" x14ac:dyDescent="0.3">
      <c r="A3226" s="316" t="s">
        <v>2191</v>
      </c>
      <c r="B3226" s="324">
        <v>718050</v>
      </c>
      <c r="C3226" s="324">
        <v>1020</v>
      </c>
      <c r="D3226" s="317">
        <v>825.5</v>
      </c>
      <c r="E3226" s="320" t="str">
        <f t="shared" si="57"/>
        <v>501</v>
      </c>
    </row>
    <row r="3227" spans="1:5" hidden="1" x14ac:dyDescent="0.3">
      <c r="A3227" s="316" t="s">
        <v>2191</v>
      </c>
      <c r="B3227" s="324">
        <v>718050</v>
      </c>
      <c r="C3227" s="324">
        <v>1025</v>
      </c>
      <c r="D3227" s="317">
        <v>20327.64</v>
      </c>
      <c r="E3227" s="320" t="str">
        <f t="shared" si="57"/>
        <v>501</v>
      </c>
    </row>
    <row r="3228" spans="1:5" hidden="1" x14ac:dyDescent="0.3">
      <c r="A3228" s="316" t="s">
        <v>2191</v>
      </c>
      <c r="B3228" s="324">
        <v>718060</v>
      </c>
      <c r="C3228" s="324"/>
      <c r="D3228" s="317">
        <v>7003512</v>
      </c>
      <c r="E3228" s="320" t="str">
        <f t="shared" si="57"/>
        <v>501</v>
      </c>
    </row>
    <row r="3229" spans="1:5" hidden="1" x14ac:dyDescent="0.3">
      <c r="A3229" s="316" t="s">
        <v>2194</v>
      </c>
      <c r="B3229" s="324">
        <v>718050</v>
      </c>
      <c r="C3229" s="324"/>
      <c r="D3229" s="317">
        <v>2110.9899999999998</v>
      </c>
      <c r="E3229" s="320" t="str">
        <f t="shared" si="57"/>
        <v>501</v>
      </c>
    </row>
    <row r="3230" spans="1:5" hidden="1" x14ac:dyDescent="0.3">
      <c r="A3230" s="316" t="s">
        <v>2194</v>
      </c>
      <c r="B3230" s="324">
        <v>718050</v>
      </c>
      <c r="C3230" s="324">
        <v>1012</v>
      </c>
      <c r="D3230" s="317">
        <v>4522.9799999999996</v>
      </c>
      <c r="E3230" s="320" t="str">
        <f t="shared" si="57"/>
        <v>501</v>
      </c>
    </row>
    <row r="3231" spans="1:5" hidden="1" x14ac:dyDescent="0.3">
      <c r="A3231" s="316" t="s">
        <v>2194</v>
      </c>
      <c r="B3231" s="324">
        <v>718050</v>
      </c>
      <c r="C3231" s="324">
        <v>1025</v>
      </c>
      <c r="D3231" s="317">
        <v>16997.3</v>
      </c>
      <c r="E3231" s="320" t="str">
        <f t="shared" si="57"/>
        <v>501</v>
      </c>
    </row>
    <row r="3232" spans="1:5" hidden="1" x14ac:dyDescent="0.3">
      <c r="A3232" s="316" t="s">
        <v>2194</v>
      </c>
      <c r="B3232" s="324">
        <v>718060</v>
      </c>
      <c r="C3232" s="324"/>
      <c r="D3232" s="317">
        <v>4382676</v>
      </c>
      <c r="E3232" s="320" t="str">
        <f t="shared" si="57"/>
        <v>501</v>
      </c>
    </row>
    <row r="3233" spans="1:5" hidden="1" x14ac:dyDescent="0.3">
      <c r="A3233" s="316" t="s">
        <v>2195</v>
      </c>
      <c r="B3233" s="324">
        <v>718050</v>
      </c>
      <c r="C3233" s="324">
        <v>1020</v>
      </c>
      <c r="D3233" s="317">
        <v>190061.78</v>
      </c>
      <c r="E3233" s="320" t="str">
        <f t="shared" si="57"/>
        <v>501</v>
      </c>
    </row>
    <row r="3234" spans="1:5" hidden="1" x14ac:dyDescent="0.3">
      <c r="A3234" s="316" t="s">
        <v>2199</v>
      </c>
      <c r="B3234" s="324">
        <v>718050</v>
      </c>
      <c r="C3234" s="324">
        <v>1020</v>
      </c>
      <c r="D3234" s="317">
        <v>192725</v>
      </c>
      <c r="E3234" s="320" t="str">
        <f t="shared" si="57"/>
        <v>501</v>
      </c>
    </row>
    <row r="3235" spans="1:5" hidden="1" x14ac:dyDescent="0.3">
      <c r="A3235" s="316" t="s">
        <v>2200</v>
      </c>
      <c r="B3235" s="324">
        <v>718050</v>
      </c>
      <c r="C3235" s="324"/>
      <c r="D3235" s="317">
        <v>1514.28</v>
      </c>
      <c r="E3235" s="320" t="str">
        <f t="shared" si="57"/>
        <v>501</v>
      </c>
    </row>
    <row r="3236" spans="1:5" hidden="1" x14ac:dyDescent="0.3">
      <c r="A3236" s="316" t="s">
        <v>2202</v>
      </c>
      <c r="B3236" s="324">
        <v>716046</v>
      </c>
      <c r="C3236" s="324"/>
      <c r="D3236" s="317">
        <v>5152.37</v>
      </c>
      <c r="E3236" s="320" t="str">
        <f t="shared" si="57"/>
        <v>501</v>
      </c>
    </row>
    <row r="3237" spans="1:5" hidden="1" x14ac:dyDescent="0.3">
      <c r="A3237" s="316" t="s">
        <v>2202</v>
      </c>
      <c r="B3237" s="324">
        <v>718050</v>
      </c>
      <c r="C3237" s="324"/>
      <c r="D3237" s="317">
        <v>412.62</v>
      </c>
      <c r="E3237" s="320" t="str">
        <f t="shared" si="57"/>
        <v>501</v>
      </c>
    </row>
    <row r="3238" spans="1:5" hidden="1" x14ac:dyDescent="0.3">
      <c r="A3238" s="316" t="s">
        <v>2202</v>
      </c>
      <c r="B3238" s="324">
        <v>718050</v>
      </c>
      <c r="C3238" s="324">
        <v>1020</v>
      </c>
      <c r="D3238" s="317">
        <v>163086.99</v>
      </c>
      <c r="E3238" s="320" t="str">
        <f t="shared" si="57"/>
        <v>501</v>
      </c>
    </row>
    <row r="3239" spans="1:5" hidden="1" x14ac:dyDescent="0.3">
      <c r="A3239" s="316" t="s">
        <v>2202</v>
      </c>
      <c r="B3239" s="324">
        <v>718050</v>
      </c>
      <c r="C3239" s="324">
        <v>1021</v>
      </c>
      <c r="D3239" s="317">
        <v>143.88</v>
      </c>
      <c r="E3239" s="320" t="str">
        <f t="shared" si="57"/>
        <v>501</v>
      </c>
    </row>
    <row r="3240" spans="1:5" hidden="1" x14ac:dyDescent="0.3">
      <c r="A3240" s="316" t="s">
        <v>2202</v>
      </c>
      <c r="B3240" s="324">
        <v>718050</v>
      </c>
      <c r="C3240" s="324">
        <v>1025</v>
      </c>
      <c r="D3240" s="317">
        <v>329.69</v>
      </c>
      <c r="E3240" s="320" t="str">
        <f t="shared" si="57"/>
        <v>501</v>
      </c>
    </row>
    <row r="3241" spans="1:5" hidden="1" x14ac:dyDescent="0.3">
      <c r="A3241" s="316" t="s">
        <v>2202</v>
      </c>
      <c r="B3241" s="324">
        <v>718050</v>
      </c>
      <c r="C3241" s="324">
        <v>1032</v>
      </c>
      <c r="D3241" s="317">
        <v>200852.38</v>
      </c>
      <c r="E3241" s="320" t="str">
        <f t="shared" si="57"/>
        <v>501</v>
      </c>
    </row>
    <row r="3242" spans="1:5" hidden="1" x14ac:dyDescent="0.3">
      <c r="A3242" s="316" t="s">
        <v>2203</v>
      </c>
      <c r="B3242" s="324">
        <v>718050</v>
      </c>
      <c r="C3242" s="324">
        <v>1020</v>
      </c>
      <c r="D3242" s="317">
        <v>13215.57</v>
      </c>
      <c r="E3242" s="320" t="str">
        <f t="shared" si="57"/>
        <v>501</v>
      </c>
    </row>
    <row r="3243" spans="1:5" hidden="1" x14ac:dyDescent="0.3">
      <c r="A3243" s="316" t="s">
        <v>2203</v>
      </c>
      <c r="B3243" s="324">
        <v>718050</v>
      </c>
      <c r="C3243" s="324">
        <v>1021</v>
      </c>
      <c r="D3243" s="317">
        <v>472.75</v>
      </c>
      <c r="E3243" s="320" t="str">
        <f t="shared" si="57"/>
        <v>501</v>
      </c>
    </row>
    <row r="3244" spans="1:5" hidden="1" x14ac:dyDescent="0.3">
      <c r="A3244" s="316" t="s">
        <v>2203</v>
      </c>
      <c r="B3244" s="324">
        <v>718050</v>
      </c>
      <c r="C3244" s="324">
        <v>1032</v>
      </c>
      <c r="D3244" s="317">
        <v>6375.51</v>
      </c>
      <c r="E3244" s="320" t="str">
        <f t="shared" si="57"/>
        <v>501</v>
      </c>
    </row>
    <row r="3245" spans="1:5" hidden="1" x14ac:dyDescent="0.3">
      <c r="A3245" s="316" t="s">
        <v>2204</v>
      </c>
      <c r="B3245" s="324">
        <v>718050</v>
      </c>
      <c r="C3245" s="324">
        <v>1020</v>
      </c>
      <c r="D3245" s="317">
        <v>39425.19</v>
      </c>
      <c r="E3245" s="320" t="str">
        <f t="shared" si="57"/>
        <v>501</v>
      </c>
    </row>
    <row r="3246" spans="1:5" hidden="1" x14ac:dyDescent="0.3">
      <c r="A3246" s="316" t="s">
        <v>2204</v>
      </c>
      <c r="B3246" s="324">
        <v>718050</v>
      </c>
      <c r="C3246" s="324">
        <v>1021</v>
      </c>
      <c r="D3246" s="317">
        <v>293.36</v>
      </c>
      <c r="E3246" s="320" t="str">
        <f t="shared" si="57"/>
        <v>501</v>
      </c>
    </row>
    <row r="3247" spans="1:5" hidden="1" x14ac:dyDescent="0.3">
      <c r="A3247" s="316" t="s">
        <v>2204</v>
      </c>
      <c r="B3247" s="324">
        <v>718050</v>
      </c>
      <c r="C3247" s="324">
        <v>1032</v>
      </c>
      <c r="D3247" s="317">
        <v>-25957.73</v>
      </c>
      <c r="E3247" s="320" t="str">
        <f t="shared" si="57"/>
        <v>501</v>
      </c>
    </row>
    <row r="3248" spans="1:5" hidden="1" x14ac:dyDescent="0.3">
      <c r="A3248" s="316" t="s">
        <v>2205</v>
      </c>
      <c r="B3248" s="324">
        <v>718050</v>
      </c>
      <c r="C3248" s="324"/>
      <c r="D3248" s="317">
        <v>9159.83</v>
      </c>
      <c r="E3248" s="320" t="str">
        <f t="shared" si="57"/>
        <v>501</v>
      </c>
    </row>
    <row r="3249" spans="1:5" hidden="1" x14ac:dyDescent="0.3">
      <c r="A3249" s="316" t="s">
        <v>2205</v>
      </c>
      <c r="B3249" s="324">
        <v>718050</v>
      </c>
      <c r="C3249" s="324">
        <v>1020</v>
      </c>
      <c r="D3249" s="317">
        <v>42028.41</v>
      </c>
      <c r="E3249" s="320" t="str">
        <f t="shared" si="57"/>
        <v>501</v>
      </c>
    </row>
    <row r="3250" spans="1:5" hidden="1" x14ac:dyDescent="0.3">
      <c r="A3250" s="316" t="s">
        <v>2205</v>
      </c>
      <c r="B3250" s="324">
        <v>718050</v>
      </c>
      <c r="C3250" s="324">
        <v>1021</v>
      </c>
      <c r="D3250" s="317">
        <v>201.53</v>
      </c>
      <c r="E3250" s="320" t="str">
        <f t="shared" si="57"/>
        <v>501</v>
      </c>
    </row>
    <row r="3251" spans="1:5" hidden="1" x14ac:dyDescent="0.3">
      <c r="A3251" s="316" t="s">
        <v>2205</v>
      </c>
      <c r="B3251" s="324">
        <v>718050</v>
      </c>
      <c r="C3251" s="324">
        <v>1032</v>
      </c>
      <c r="D3251" s="317">
        <v>-47933.68</v>
      </c>
      <c r="E3251" s="320" t="str">
        <f t="shared" si="57"/>
        <v>501</v>
      </c>
    </row>
    <row r="3252" spans="1:5" hidden="1" x14ac:dyDescent="0.3">
      <c r="A3252" s="316" t="s">
        <v>2206</v>
      </c>
      <c r="B3252" s="324">
        <v>718050</v>
      </c>
      <c r="C3252" s="324"/>
      <c r="D3252" s="317">
        <v>165.12</v>
      </c>
      <c r="E3252" s="320" t="str">
        <f t="shared" si="57"/>
        <v>501</v>
      </c>
    </row>
    <row r="3253" spans="1:5" hidden="1" x14ac:dyDescent="0.3">
      <c r="A3253" s="316" t="s">
        <v>2206</v>
      </c>
      <c r="B3253" s="324">
        <v>718050</v>
      </c>
      <c r="C3253" s="324">
        <v>1020</v>
      </c>
      <c r="D3253" s="317">
        <v>8205.08</v>
      </c>
      <c r="E3253" s="320" t="str">
        <f t="shared" si="57"/>
        <v>501</v>
      </c>
    </row>
    <row r="3254" spans="1:5" hidden="1" x14ac:dyDescent="0.3">
      <c r="A3254" s="316" t="s">
        <v>2212</v>
      </c>
      <c r="B3254" s="324">
        <v>718045</v>
      </c>
      <c r="C3254" s="324"/>
      <c r="D3254" s="317">
        <v>2239059.9700000002</v>
      </c>
      <c r="E3254" s="320" t="str">
        <f t="shared" si="57"/>
        <v>501</v>
      </c>
    </row>
    <row r="3255" spans="1:5" hidden="1" x14ac:dyDescent="0.3">
      <c r="A3255" s="316" t="s">
        <v>2212</v>
      </c>
      <c r="B3255" s="324">
        <v>718050</v>
      </c>
      <c r="C3255" s="324"/>
      <c r="D3255" s="317">
        <v>2866.59</v>
      </c>
      <c r="E3255" s="320" t="str">
        <f t="shared" si="57"/>
        <v>501</v>
      </c>
    </row>
    <row r="3256" spans="1:5" hidden="1" x14ac:dyDescent="0.3">
      <c r="A3256" s="316" t="s">
        <v>2212</v>
      </c>
      <c r="B3256" s="324">
        <v>718050</v>
      </c>
      <c r="C3256" s="324">
        <v>1012</v>
      </c>
      <c r="D3256" s="317">
        <v>5072.68</v>
      </c>
      <c r="E3256" s="320" t="str">
        <f t="shared" si="57"/>
        <v>501</v>
      </c>
    </row>
    <row r="3257" spans="1:5" hidden="1" x14ac:dyDescent="0.3">
      <c r="A3257" s="316" t="s">
        <v>2212</v>
      </c>
      <c r="B3257" s="324">
        <v>718050</v>
      </c>
      <c r="C3257" s="324">
        <v>1020</v>
      </c>
      <c r="D3257" s="317">
        <v>1059396.81</v>
      </c>
      <c r="E3257" s="320" t="str">
        <f t="shared" si="57"/>
        <v>501</v>
      </c>
    </row>
    <row r="3258" spans="1:5" hidden="1" x14ac:dyDescent="0.3">
      <c r="A3258" s="316" t="s">
        <v>2212</v>
      </c>
      <c r="B3258" s="324">
        <v>718060</v>
      </c>
      <c r="C3258" s="324"/>
      <c r="D3258" s="317">
        <v>11165283</v>
      </c>
      <c r="E3258" s="320" t="str">
        <f t="shared" si="57"/>
        <v>501</v>
      </c>
    </row>
    <row r="3259" spans="1:5" hidden="1" x14ac:dyDescent="0.3">
      <c r="A3259" s="316" t="s">
        <v>2449</v>
      </c>
      <c r="B3259" s="324">
        <v>718091</v>
      </c>
      <c r="C3259" s="324"/>
      <c r="D3259" s="317">
        <v>-0.01</v>
      </c>
      <c r="E3259" s="320" t="str">
        <f t="shared" si="57"/>
        <v>501</v>
      </c>
    </row>
    <row r="3260" spans="1:5" hidden="1" x14ac:dyDescent="0.3">
      <c r="A3260" s="316" t="s">
        <v>2216</v>
      </c>
      <c r="B3260" s="324">
        <v>718060</v>
      </c>
      <c r="C3260" s="324"/>
      <c r="D3260" s="317">
        <v>802788</v>
      </c>
      <c r="E3260" s="320" t="str">
        <f t="shared" si="57"/>
        <v>501</v>
      </c>
    </row>
    <row r="3261" spans="1:5" hidden="1" x14ac:dyDescent="0.3">
      <c r="A3261" s="316" t="s">
        <v>2218</v>
      </c>
      <c r="B3261" s="324">
        <v>718050</v>
      </c>
      <c r="C3261" s="324"/>
      <c r="D3261" s="317">
        <v>536.32000000000005</v>
      </c>
      <c r="E3261" s="320" t="str">
        <f t="shared" si="57"/>
        <v>501</v>
      </c>
    </row>
    <row r="3262" spans="1:5" hidden="1" x14ac:dyDescent="0.3">
      <c r="A3262" s="316" t="s">
        <v>2218</v>
      </c>
      <c r="B3262" s="324">
        <v>718050</v>
      </c>
      <c r="C3262" s="324">
        <v>1012</v>
      </c>
      <c r="D3262" s="317">
        <v>11575.12</v>
      </c>
      <c r="E3262" s="320" t="str">
        <f t="shared" si="57"/>
        <v>501</v>
      </c>
    </row>
    <row r="3263" spans="1:5" hidden="1" x14ac:dyDescent="0.3">
      <c r="A3263" s="316" t="s">
        <v>2218</v>
      </c>
      <c r="B3263" s="324">
        <v>718050</v>
      </c>
      <c r="C3263" s="324">
        <v>1020</v>
      </c>
      <c r="D3263" s="317">
        <v>-37917.35</v>
      </c>
      <c r="E3263" s="320" t="str">
        <f t="shared" si="57"/>
        <v>501</v>
      </c>
    </row>
    <row r="3264" spans="1:5" hidden="1" x14ac:dyDescent="0.3">
      <c r="A3264" s="316" t="s">
        <v>2450</v>
      </c>
      <c r="B3264" s="324">
        <v>718050</v>
      </c>
      <c r="C3264" s="324">
        <v>1020</v>
      </c>
      <c r="D3264" s="317">
        <v>275.25</v>
      </c>
      <c r="E3264" s="320" t="str">
        <f t="shared" si="57"/>
        <v>501</v>
      </c>
    </row>
    <row r="3265" spans="1:5" hidden="1" x14ac:dyDescent="0.3">
      <c r="A3265" s="316" t="s">
        <v>2219</v>
      </c>
      <c r="B3265" s="324">
        <v>718050</v>
      </c>
      <c r="C3265" s="324"/>
      <c r="D3265" s="317">
        <v>0</v>
      </c>
      <c r="E3265" s="320" t="str">
        <f t="shared" si="57"/>
        <v>501</v>
      </c>
    </row>
    <row r="3266" spans="1:5" hidden="1" x14ac:dyDescent="0.3">
      <c r="A3266" s="316" t="s">
        <v>2219</v>
      </c>
      <c r="B3266" s="324">
        <v>718050</v>
      </c>
      <c r="C3266" s="324">
        <v>1020</v>
      </c>
      <c r="D3266" s="317">
        <v>0</v>
      </c>
      <c r="E3266" s="320" t="str">
        <f t="shared" ref="E3266:E3329" si="58">RIGHT(A3266,3)</f>
        <v>501</v>
      </c>
    </row>
    <row r="3267" spans="1:5" hidden="1" x14ac:dyDescent="0.3">
      <c r="A3267" s="316" t="s">
        <v>2221</v>
      </c>
      <c r="B3267" s="324">
        <v>718050</v>
      </c>
      <c r="C3267" s="324"/>
      <c r="D3267" s="317">
        <v>921078.78</v>
      </c>
      <c r="E3267" s="320" t="str">
        <f t="shared" si="58"/>
        <v>501</v>
      </c>
    </row>
    <row r="3268" spans="1:5" hidden="1" x14ac:dyDescent="0.3">
      <c r="A3268" s="316" t="s">
        <v>2221</v>
      </c>
      <c r="B3268" s="324">
        <v>718050</v>
      </c>
      <c r="C3268" s="324">
        <v>1012</v>
      </c>
      <c r="D3268" s="317">
        <v>26.32</v>
      </c>
      <c r="E3268" s="320" t="str">
        <f t="shared" si="58"/>
        <v>501</v>
      </c>
    </row>
    <row r="3269" spans="1:5" hidden="1" x14ac:dyDescent="0.3">
      <c r="A3269" s="316" t="s">
        <v>2221</v>
      </c>
      <c r="B3269" s="324">
        <v>718050</v>
      </c>
      <c r="C3269" s="324">
        <v>1020</v>
      </c>
      <c r="D3269" s="317">
        <v>1165563.8600000001</v>
      </c>
      <c r="E3269" s="320" t="str">
        <f t="shared" si="58"/>
        <v>501</v>
      </c>
    </row>
    <row r="3270" spans="1:5" hidden="1" x14ac:dyDescent="0.3">
      <c r="A3270" s="316" t="s">
        <v>2451</v>
      </c>
      <c r="B3270" s="324">
        <v>718050</v>
      </c>
      <c r="C3270" s="324">
        <v>1020</v>
      </c>
      <c r="D3270" s="317">
        <v>7554.07</v>
      </c>
      <c r="E3270" s="320" t="str">
        <f t="shared" si="58"/>
        <v>501</v>
      </c>
    </row>
    <row r="3271" spans="1:5" hidden="1" x14ac:dyDescent="0.3">
      <c r="A3271" s="316" t="s">
        <v>2222</v>
      </c>
      <c r="B3271" s="324">
        <v>718050</v>
      </c>
      <c r="C3271" s="324"/>
      <c r="D3271" s="317">
        <v>14509.88</v>
      </c>
      <c r="E3271" s="320" t="str">
        <f t="shared" si="58"/>
        <v>501</v>
      </c>
    </row>
    <row r="3272" spans="1:5" hidden="1" x14ac:dyDescent="0.3">
      <c r="A3272" s="316" t="s">
        <v>2222</v>
      </c>
      <c r="B3272" s="324">
        <v>718050</v>
      </c>
      <c r="C3272" s="324">
        <v>1020</v>
      </c>
      <c r="D3272" s="317">
        <v>6080.45</v>
      </c>
      <c r="E3272" s="320" t="str">
        <f t="shared" si="58"/>
        <v>501</v>
      </c>
    </row>
    <row r="3273" spans="1:5" hidden="1" x14ac:dyDescent="0.3">
      <c r="A3273" s="316" t="s">
        <v>2222</v>
      </c>
      <c r="B3273" s="324">
        <v>718050</v>
      </c>
      <c r="C3273" s="324">
        <v>1025</v>
      </c>
      <c r="D3273" s="317">
        <v>1423.67</v>
      </c>
      <c r="E3273" s="320" t="str">
        <f t="shared" si="58"/>
        <v>501</v>
      </c>
    </row>
    <row r="3274" spans="1:5" hidden="1" x14ac:dyDescent="0.3">
      <c r="A3274" s="316" t="s">
        <v>2223</v>
      </c>
      <c r="B3274" s="324">
        <v>718050</v>
      </c>
      <c r="C3274" s="324"/>
      <c r="D3274" s="317">
        <v>1932.08</v>
      </c>
      <c r="E3274" s="320" t="str">
        <f t="shared" si="58"/>
        <v>501</v>
      </c>
    </row>
    <row r="3275" spans="1:5" hidden="1" x14ac:dyDescent="0.3">
      <c r="A3275" s="316" t="s">
        <v>2223</v>
      </c>
      <c r="B3275" s="324">
        <v>718050</v>
      </c>
      <c r="C3275" s="324">
        <v>1020</v>
      </c>
      <c r="D3275" s="317">
        <v>3595.57</v>
      </c>
      <c r="E3275" s="320" t="str">
        <f t="shared" si="58"/>
        <v>501</v>
      </c>
    </row>
    <row r="3276" spans="1:5" hidden="1" x14ac:dyDescent="0.3">
      <c r="A3276" s="316" t="s">
        <v>2452</v>
      </c>
      <c r="B3276" s="324">
        <v>718050</v>
      </c>
      <c r="C3276" s="324"/>
      <c r="D3276" s="317">
        <v>275</v>
      </c>
      <c r="E3276" s="320" t="str">
        <f t="shared" si="58"/>
        <v>501</v>
      </c>
    </row>
    <row r="3277" spans="1:5" hidden="1" x14ac:dyDescent="0.3">
      <c r="A3277" s="316" t="s">
        <v>2225</v>
      </c>
      <c r="B3277" s="324">
        <v>716046</v>
      </c>
      <c r="C3277" s="324"/>
      <c r="D3277" s="317">
        <v>26220</v>
      </c>
      <c r="E3277" s="320" t="str">
        <f t="shared" si="58"/>
        <v>501</v>
      </c>
    </row>
    <row r="3278" spans="1:5" hidden="1" x14ac:dyDescent="0.3">
      <c r="A3278" s="316" t="s">
        <v>2225</v>
      </c>
      <c r="B3278" s="324">
        <v>718050</v>
      </c>
      <c r="C3278" s="324"/>
      <c r="D3278" s="317">
        <v>-9208.65</v>
      </c>
      <c r="E3278" s="320" t="str">
        <f t="shared" si="58"/>
        <v>501</v>
      </c>
    </row>
    <row r="3279" spans="1:5" hidden="1" x14ac:dyDescent="0.3">
      <c r="A3279" s="316" t="s">
        <v>2225</v>
      </c>
      <c r="B3279" s="324">
        <v>718050</v>
      </c>
      <c r="C3279" s="324">
        <v>1012</v>
      </c>
      <c r="D3279" s="317">
        <v>8391.94</v>
      </c>
      <c r="E3279" s="320" t="str">
        <f t="shared" si="58"/>
        <v>501</v>
      </c>
    </row>
    <row r="3280" spans="1:5" hidden="1" x14ac:dyDescent="0.3">
      <c r="A3280" s="316" t="s">
        <v>2225</v>
      </c>
      <c r="B3280" s="324">
        <v>718050</v>
      </c>
      <c r="C3280" s="324">
        <v>1020</v>
      </c>
      <c r="D3280" s="317">
        <v>72856.149999999994</v>
      </c>
      <c r="E3280" s="320" t="str">
        <f t="shared" si="58"/>
        <v>501</v>
      </c>
    </row>
    <row r="3281" spans="1:5" hidden="1" x14ac:dyDescent="0.3">
      <c r="A3281" s="316" t="s">
        <v>2226</v>
      </c>
      <c r="B3281" s="324">
        <v>718010</v>
      </c>
      <c r="C3281" s="324">
        <v>1002</v>
      </c>
      <c r="D3281" s="317">
        <v>151150</v>
      </c>
      <c r="E3281" s="320" t="str">
        <f t="shared" si="58"/>
        <v>501</v>
      </c>
    </row>
    <row r="3282" spans="1:5" hidden="1" x14ac:dyDescent="0.3">
      <c r="A3282" s="316" t="s">
        <v>2227</v>
      </c>
      <c r="B3282" s="324">
        <v>718040</v>
      </c>
      <c r="C3282" s="324"/>
      <c r="D3282" s="317">
        <v>153.6</v>
      </c>
      <c r="E3282" s="320" t="str">
        <f t="shared" si="58"/>
        <v>501</v>
      </c>
    </row>
    <row r="3283" spans="1:5" hidden="1" x14ac:dyDescent="0.3">
      <c r="A3283" s="316" t="s">
        <v>2227</v>
      </c>
      <c r="B3283" s="324">
        <v>718050</v>
      </c>
      <c r="C3283" s="324"/>
      <c r="D3283" s="317">
        <v>307998.31</v>
      </c>
      <c r="E3283" s="320" t="str">
        <f t="shared" si="58"/>
        <v>501</v>
      </c>
    </row>
    <row r="3284" spans="1:5" hidden="1" x14ac:dyDescent="0.3">
      <c r="A3284" s="316" t="s">
        <v>2453</v>
      </c>
      <c r="B3284" s="324">
        <v>718050</v>
      </c>
      <c r="C3284" s="324">
        <v>1012</v>
      </c>
      <c r="D3284" s="317">
        <v>0</v>
      </c>
      <c r="E3284" s="320" t="str">
        <f t="shared" si="58"/>
        <v>501</v>
      </c>
    </row>
    <row r="3285" spans="1:5" hidden="1" x14ac:dyDescent="0.3">
      <c r="A3285" s="316" t="s">
        <v>2228</v>
      </c>
      <c r="B3285" s="324">
        <v>718050</v>
      </c>
      <c r="C3285" s="324"/>
      <c r="D3285" s="317">
        <v>164468.19</v>
      </c>
      <c r="E3285" s="320" t="str">
        <f t="shared" si="58"/>
        <v>501</v>
      </c>
    </row>
    <row r="3286" spans="1:5" hidden="1" x14ac:dyDescent="0.3">
      <c r="A3286" s="316" t="s">
        <v>2228</v>
      </c>
      <c r="B3286" s="324">
        <v>718050</v>
      </c>
      <c r="C3286" s="324">
        <v>1012</v>
      </c>
      <c r="D3286" s="317">
        <v>1248.53</v>
      </c>
      <c r="E3286" s="320" t="str">
        <f t="shared" si="58"/>
        <v>501</v>
      </c>
    </row>
    <row r="3287" spans="1:5" hidden="1" x14ac:dyDescent="0.3">
      <c r="A3287" s="316" t="s">
        <v>2230</v>
      </c>
      <c r="B3287" s="324">
        <v>718050</v>
      </c>
      <c r="C3287" s="324"/>
      <c r="D3287" s="317">
        <v>793.47</v>
      </c>
      <c r="E3287" s="320" t="str">
        <f t="shared" si="58"/>
        <v>501</v>
      </c>
    </row>
    <row r="3288" spans="1:5" hidden="1" x14ac:dyDescent="0.3">
      <c r="A3288" s="316" t="s">
        <v>2230</v>
      </c>
      <c r="B3288" s="324">
        <v>718050</v>
      </c>
      <c r="C3288" s="324">
        <v>1012</v>
      </c>
      <c r="D3288" s="317">
        <v>1465.47</v>
      </c>
      <c r="E3288" s="320" t="str">
        <f t="shared" si="58"/>
        <v>501</v>
      </c>
    </row>
    <row r="3289" spans="1:5" hidden="1" x14ac:dyDescent="0.3">
      <c r="A3289" s="316" t="s">
        <v>2230</v>
      </c>
      <c r="B3289" s="324">
        <v>718050</v>
      </c>
      <c r="C3289" s="324">
        <v>1020</v>
      </c>
      <c r="D3289" s="317">
        <v>5438.5</v>
      </c>
      <c r="E3289" s="320" t="str">
        <f t="shared" si="58"/>
        <v>501</v>
      </c>
    </row>
    <row r="3290" spans="1:5" hidden="1" x14ac:dyDescent="0.3">
      <c r="A3290" s="316" t="s">
        <v>2231</v>
      </c>
      <c r="B3290" s="324">
        <v>718050</v>
      </c>
      <c r="C3290" s="324">
        <v>1020</v>
      </c>
      <c r="D3290" s="317">
        <v>38864.04</v>
      </c>
      <c r="E3290" s="320" t="str">
        <f t="shared" si="58"/>
        <v>501</v>
      </c>
    </row>
    <row r="3291" spans="1:5" hidden="1" x14ac:dyDescent="0.3">
      <c r="A3291" s="316" t="s">
        <v>2232</v>
      </c>
      <c r="B3291" s="324">
        <v>718050</v>
      </c>
      <c r="C3291" s="324"/>
      <c r="D3291" s="317">
        <v>901.6</v>
      </c>
      <c r="E3291" s="320" t="str">
        <f t="shared" si="58"/>
        <v>501</v>
      </c>
    </row>
    <row r="3292" spans="1:5" hidden="1" x14ac:dyDescent="0.3">
      <c r="A3292" s="316" t="s">
        <v>2233</v>
      </c>
      <c r="B3292" s="324">
        <v>718050</v>
      </c>
      <c r="C3292" s="324"/>
      <c r="D3292" s="317">
        <v>60000</v>
      </c>
      <c r="E3292" s="320" t="str">
        <f t="shared" si="58"/>
        <v>501</v>
      </c>
    </row>
    <row r="3293" spans="1:5" hidden="1" x14ac:dyDescent="0.3">
      <c r="A3293" s="316" t="s">
        <v>2233</v>
      </c>
      <c r="B3293" s="324">
        <v>718050</v>
      </c>
      <c r="C3293" s="324">
        <v>1012</v>
      </c>
      <c r="D3293" s="317">
        <v>55.12</v>
      </c>
      <c r="E3293" s="320" t="str">
        <f t="shared" si="58"/>
        <v>501</v>
      </c>
    </row>
    <row r="3294" spans="1:5" hidden="1" x14ac:dyDescent="0.3">
      <c r="A3294" s="316" t="s">
        <v>2234</v>
      </c>
      <c r="B3294" s="324">
        <v>718050</v>
      </c>
      <c r="C3294" s="324"/>
      <c r="D3294" s="317">
        <v>1132.08</v>
      </c>
      <c r="E3294" s="320" t="str">
        <f t="shared" si="58"/>
        <v>501</v>
      </c>
    </row>
    <row r="3295" spans="1:5" hidden="1" x14ac:dyDescent="0.3">
      <c r="A3295" s="316" t="s">
        <v>2234</v>
      </c>
      <c r="B3295" s="324">
        <v>718050</v>
      </c>
      <c r="C3295" s="324">
        <v>1020</v>
      </c>
      <c r="D3295" s="317">
        <v>5912.74</v>
      </c>
      <c r="E3295" s="320" t="str">
        <f t="shared" si="58"/>
        <v>501</v>
      </c>
    </row>
    <row r="3296" spans="1:5" hidden="1" x14ac:dyDescent="0.3">
      <c r="A3296" s="316" t="s">
        <v>2235</v>
      </c>
      <c r="B3296" s="324">
        <v>716046</v>
      </c>
      <c r="C3296" s="324"/>
      <c r="D3296" s="317">
        <v>8789.59</v>
      </c>
      <c r="E3296" s="320" t="str">
        <f t="shared" si="58"/>
        <v>501</v>
      </c>
    </row>
    <row r="3297" spans="1:5" hidden="1" x14ac:dyDescent="0.3">
      <c r="A3297" s="316" t="s">
        <v>2235</v>
      </c>
      <c r="B3297" s="324">
        <v>718050</v>
      </c>
      <c r="C3297" s="324"/>
      <c r="D3297" s="317">
        <v>223091.73</v>
      </c>
      <c r="E3297" s="320" t="str">
        <f t="shared" si="58"/>
        <v>501</v>
      </c>
    </row>
    <row r="3298" spans="1:5" hidden="1" x14ac:dyDescent="0.3">
      <c r="A3298" s="316" t="s">
        <v>2235</v>
      </c>
      <c r="B3298" s="324">
        <v>718050</v>
      </c>
      <c r="C3298" s="324">
        <v>1020</v>
      </c>
      <c r="D3298" s="317">
        <v>683933.07</v>
      </c>
      <c r="E3298" s="320" t="str">
        <f t="shared" si="58"/>
        <v>501</v>
      </c>
    </row>
    <row r="3299" spans="1:5" hidden="1" x14ac:dyDescent="0.3">
      <c r="A3299" s="316" t="s">
        <v>2235</v>
      </c>
      <c r="B3299" s="324">
        <v>718050</v>
      </c>
      <c r="C3299" s="324">
        <v>1030</v>
      </c>
      <c r="D3299" s="317">
        <v>2387.1999999999998</v>
      </c>
      <c r="E3299" s="320" t="str">
        <f t="shared" si="58"/>
        <v>501</v>
      </c>
    </row>
    <row r="3300" spans="1:5" hidden="1" x14ac:dyDescent="0.3">
      <c r="A3300" s="316" t="s">
        <v>2247</v>
      </c>
      <c r="B3300" s="324">
        <v>716038</v>
      </c>
      <c r="C3300" s="324"/>
      <c r="D3300" s="317">
        <v>3922.5</v>
      </c>
      <c r="E3300" s="320" t="str">
        <f t="shared" si="58"/>
        <v>501</v>
      </c>
    </row>
    <row r="3301" spans="1:5" hidden="1" x14ac:dyDescent="0.3">
      <c r="A3301" s="316" t="s">
        <v>2247</v>
      </c>
      <c r="B3301" s="324">
        <v>716046</v>
      </c>
      <c r="C3301" s="324"/>
      <c r="D3301" s="317">
        <v>331860.21000000002</v>
      </c>
      <c r="E3301" s="320" t="str">
        <f t="shared" si="58"/>
        <v>501</v>
      </c>
    </row>
    <row r="3302" spans="1:5" hidden="1" x14ac:dyDescent="0.3">
      <c r="A3302" s="316" t="s">
        <v>2247</v>
      </c>
      <c r="B3302" s="324">
        <v>718050</v>
      </c>
      <c r="C3302" s="324"/>
      <c r="D3302" s="317">
        <v>62247.34</v>
      </c>
      <c r="E3302" s="320" t="str">
        <f t="shared" si="58"/>
        <v>501</v>
      </c>
    </row>
    <row r="3303" spans="1:5" hidden="1" x14ac:dyDescent="0.3">
      <c r="A3303" s="316" t="s">
        <v>2247</v>
      </c>
      <c r="B3303" s="324">
        <v>718050</v>
      </c>
      <c r="C3303" s="324">
        <v>1012</v>
      </c>
      <c r="D3303" s="317">
        <v>425.43</v>
      </c>
      <c r="E3303" s="320" t="str">
        <f t="shared" si="58"/>
        <v>501</v>
      </c>
    </row>
    <row r="3304" spans="1:5" hidden="1" x14ac:dyDescent="0.3">
      <c r="A3304" s="316" t="s">
        <v>2247</v>
      </c>
      <c r="B3304" s="324">
        <v>718050</v>
      </c>
      <c r="C3304" s="324">
        <v>1020</v>
      </c>
      <c r="D3304" s="317">
        <v>307075.95</v>
      </c>
      <c r="E3304" s="320" t="str">
        <f t="shared" si="58"/>
        <v>501</v>
      </c>
    </row>
    <row r="3305" spans="1:5" hidden="1" x14ac:dyDescent="0.3">
      <c r="A3305" s="316" t="s">
        <v>2250</v>
      </c>
      <c r="B3305" s="324">
        <v>716046</v>
      </c>
      <c r="C3305" s="324"/>
      <c r="D3305" s="317">
        <v>164850</v>
      </c>
      <c r="E3305" s="320" t="str">
        <f t="shared" si="58"/>
        <v>501</v>
      </c>
    </row>
    <row r="3306" spans="1:5" hidden="1" x14ac:dyDescent="0.3">
      <c r="A3306" s="316" t="s">
        <v>2253</v>
      </c>
      <c r="B3306" s="324">
        <v>718050</v>
      </c>
      <c r="C3306" s="324"/>
      <c r="D3306" s="317">
        <v>16402.080000000002</v>
      </c>
      <c r="E3306" s="320" t="str">
        <f t="shared" si="58"/>
        <v>501</v>
      </c>
    </row>
    <row r="3307" spans="1:5" hidden="1" x14ac:dyDescent="0.3">
      <c r="A3307" s="316" t="s">
        <v>2253</v>
      </c>
      <c r="B3307" s="324">
        <v>718050</v>
      </c>
      <c r="C3307" s="324">
        <v>1012</v>
      </c>
      <c r="D3307" s="317">
        <v>2961.64</v>
      </c>
      <c r="E3307" s="320" t="str">
        <f t="shared" si="58"/>
        <v>501</v>
      </c>
    </row>
    <row r="3308" spans="1:5" hidden="1" x14ac:dyDescent="0.3">
      <c r="A3308" s="316" t="s">
        <v>2253</v>
      </c>
      <c r="B3308" s="324">
        <v>718050</v>
      </c>
      <c r="C3308" s="324">
        <v>1020</v>
      </c>
      <c r="D3308" s="317">
        <v>10006.19</v>
      </c>
      <c r="E3308" s="320" t="str">
        <f t="shared" si="58"/>
        <v>501</v>
      </c>
    </row>
    <row r="3309" spans="1:5" hidden="1" x14ac:dyDescent="0.3">
      <c r="A3309" s="316" t="s">
        <v>2254</v>
      </c>
      <c r="B3309" s="324">
        <v>718050</v>
      </c>
      <c r="C3309" s="324"/>
      <c r="D3309" s="317">
        <v>3750</v>
      </c>
      <c r="E3309" s="320" t="str">
        <f t="shared" si="58"/>
        <v>501</v>
      </c>
    </row>
    <row r="3310" spans="1:5" hidden="1" x14ac:dyDescent="0.3">
      <c r="A3310" s="316" t="s">
        <v>2254</v>
      </c>
      <c r="B3310" s="324">
        <v>718050</v>
      </c>
      <c r="C3310" s="324">
        <v>1012</v>
      </c>
      <c r="D3310" s="317">
        <v>14.27</v>
      </c>
      <c r="E3310" s="320" t="str">
        <f t="shared" si="58"/>
        <v>501</v>
      </c>
    </row>
    <row r="3311" spans="1:5" hidden="1" x14ac:dyDescent="0.3">
      <c r="A3311" s="316" t="s">
        <v>2254</v>
      </c>
      <c r="B3311" s="324">
        <v>718050</v>
      </c>
      <c r="C3311" s="324">
        <v>1020</v>
      </c>
      <c r="D3311" s="317">
        <v>532378.93999999994</v>
      </c>
      <c r="E3311" s="320" t="str">
        <f t="shared" si="58"/>
        <v>501</v>
      </c>
    </row>
    <row r="3312" spans="1:5" hidden="1" x14ac:dyDescent="0.3">
      <c r="A3312" s="316" t="s">
        <v>2255</v>
      </c>
      <c r="B3312" s="324">
        <v>718050</v>
      </c>
      <c r="C3312" s="324">
        <v>1020</v>
      </c>
      <c r="D3312" s="317">
        <v>4.51</v>
      </c>
      <c r="E3312" s="320" t="str">
        <f t="shared" si="58"/>
        <v>501</v>
      </c>
    </row>
    <row r="3313" spans="1:5" hidden="1" x14ac:dyDescent="0.3">
      <c r="A3313" s="316" t="s">
        <v>2256</v>
      </c>
      <c r="B3313" s="324">
        <v>718050</v>
      </c>
      <c r="C3313" s="324">
        <v>1020</v>
      </c>
      <c r="D3313" s="317">
        <v>1768</v>
      </c>
      <c r="E3313" s="320" t="str">
        <f t="shared" si="58"/>
        <v>501</v>
      </c>
    </row>
    <row r="3314" spans="1:5" hidden="1" x14ac:dyDescent="0.3">
      <c r="A3314" s="316" t="s">
        <v>2257</v>
      </c>
      <c r="B3314" s="324">
        <v>718050</v>
      </c>
      <c r="C3314" s="324"/>
      <c r="D3314" s="317">
        <v>175.06</v>
      </c>
      <c r="E3314" s="320" t="str">
        <f t="shared" si="58"/>
        <v>501</v>
      </c>
    </row>
    <row r="3315" spans="1:5" hidden="1" x14ac:dyDescent="0.3">
      <c r="A3315" s="316" t="s">
        <v>2257</v>
      </c>
      <c r="B3315" s="324">
        <v>718050</v>
      </c>
      <c r="C3315" s="324">
        <v>1012</v>
      </c>
      <c r="D3315" s="317">
        <v>579.91999999999996</v>
      </c>
      <c r="E3315" s="320" t="str">
        <f t="shared" si="58"/>
        <v>501</v>
      </c>
    </row>
    <row r="3316" spans="1:5" hidden="1" x14ac:dyDescent="0.3">
      <c r="A3316" s="316" t="s">
        <v>2257</v>
      </c>
      <c r="B3316" s="324">
        <v>718050</v>
      </c>
      <c r="C3316" s="324">
        <v>1020</v>
      </c>
      <c r="D3316" s="317">
        <v>9.64</v>
      </c>
      <c r="E3316" s="320" t="str">
        <f t="shared" si="58"/>
        <v>501</v>
      </c>
    </row>
    <row r="3317" spans="1:5" hidden="1" x14ac:dyDescent="0.3">
      <c r="A3317" s="316" t="s">
        <v>2261</v>
      </c>
      <c r="B3317" s="324">
        <v>716046</v>
      </c>
      <c r="C3317" s="324"/>
      <c r="D3317" s="317">
        <v>152695.04999999999</v>
      </c>
      <c r="E3317" s="320" t="str">
        <f t="shared" si="58"/>
        <v>501</v>
      </c>
    </row>
    <row r="3318" spans="1:5" hidden="1" x14ac:dyDescent="0.3">
      <c r="A3318" s="316" t="s">
        <v>2261</v>
      </c>
      <c r="B3318" s="324">
        <v>718010</v>
      </c>
      <c r="C3318" s="324">
        <v>1004</v>
      </c>
      <c r="D3318" s="317">
        <v>304555.67</v>
      </c>
      <c r="E3318" s="320" t="str">
        <f t="shared" si="58"/>
        <v>501</v>
      </c>
    </row>
    <row r="3319" spans="1:5" hidden="1" x14ac:dyDescent="0.3">
      <c r="A3319" s="316" t="s">
        <v>2261</v>
      </c>
      <c r="B3319" s="324">
        <v>718050</v>
      </c>
      <c r="C3319" s="324"/>
      <c r="D3319" s="317">
        <v>5896.61</v>
      </c>
      <c r="E3319" s="320" t="str">
        <f t="shared" si="58"/>
        <v>501</v>
      </c>
    </row>
    <row r="3320" spans="1:5" hidden="1" x14ac:dyDescent="0.3">
      <c r="A3320" s="316" t="s">
        <v>2261</v>
      </c>
      <c r="B3320" s="324">
        <v>718050</v>
      </c>
      <c r="C3320" s="324">
        <v>1012</v>
      </c>
      <c r="D3320" s="317">
        <v>87.73</v>
      </c>
      <c r="E3320" s="320" t="str">
        <f t="shared" si="58"/>
        <v>501</v>
      </c>
    </row>
    <row r="3321" spans="1:5" hidden="1" x14ac:dyDescent="0.3">
      <c r="A3321" s="316" t="s">
        <v>2261</v>
      </c>
      <c r="B3321" s="324">
        <v>718050</v>
      </c>
      <c r="C3321" s="324">
        <v>1020</v>
      </c>
      <c r="D3321" s="317">
        <v>12315.3</v>
      </c>
      <c r="E3321" s="320" t="str">
        <f t="shared" si="58"/>
        <v>501</v>
      </c>
    </row>
    <row r="3322" spans="1:5" hidden="1" x14ac:dyDescent="0.3">
      <c r="A3322" s="316" t="s">
        <v>2262</v>
      </c>
      <c r="B3322" s="324">
        <v>716046</v>
      </c>
      <c r="C3322" s="324"/>
      <c r="D3322" s="317">
        <v>151452.62</v>
      </c>
      <c r="E3322" s="320" t="str">
        <f t="shared" si="58"/>
        <v>501</v>
      </c>
    </row>
    <row r="3323" spans="1:5" hidden="1" x14ac:dyDescent="0.3">
      <c r="A3323" s="316" t="s">
        <v>2262</v>
      </c>
      <c r="B3323" s="324">
        <v>718050</v>
      </c>
      <c r="C3323" s="324">
        <v>1020</v>
      </c>
      <c r="D3323" s="317">
        <v>7500</v>
      </c>
      <c r="E3323" s="320" t="str">
        <f t="shared" si="58"/>
        <v>501</v>
      </c>
    </row>
    <row r="3324" spans="1:5" hidden="1" x14ac:dyDescent="0.3">
      <c r="A3324" s="316" t="s">
        <v>2263</v>
      </c>
      <c r="B3324" s="324">
        <v>716046</v>
      </c>
      <c r="C3324" s="324"/>
      <c r="D3324" s="317">
        <v>345000</v>
      </c>
      <c r="E3324" s="320" t="str">
        <f t="shared" si="58"/>
        <v>501</v>
      </c>
    </row>
    <row r="3325" spans="1:5" hidden="1" x14ac:dyDescent="0.3">
      <c r="A3325" s="316" t="s">
        <v>2263</v>
      </c>
      <c r="B3325" s="324">
        <v>718050</v>
      </c>
      <c r="C3325" s="324"/>
      <c r="D3325" s="317">
        <v>17232.39</v>
      </c>
      <c r="E3325" s="320" t="str">
        <f t="shared" si="58"/>
        <v>501</v>
      </c>
    </row>
    <row r="3326" spans="1:5" hidden="1" x14ac:dyDescent="0.3">
      <c r="A3326" s="316" t="s">
        <v>2264</v>
      </c>
      <c r="B3326" s="324">
        <v>716046</v>
      </c>
      <c r="C3326" s="324"/>
      <c r="D3326" s="317">
        <v>363556.16</v>
      </c>
      <c r="E3326" s="320" t="str">
        <f t="shared" si="58"/>
        <v>501</v>
      </c>
    </row>
    <row r="3327" spans="1:5" hidden="1" x14ac:dyDescent="0.3">
      <c r="A3327" s="316" t="s">
        <v>2264</v>
      </c>
      <c r="B3327" s="324">
        <v>718050</v>
      </c>
      <c r="C3327" s="324"/>
      <c r="D3327" s="317">
        <v>56050.01</v>
      </c>
      <c r="E3327" s="320" t="str">
        <f t="shared" si="58"/>
        <v>501</v>
      </c>
    </row>
    <row r="3328" spans="1:5" hidden="1" x14ac:dyDescent="0.3">
      <c r="A3328" s="316" t="s">
        <v>2264</v>
      </c>
      <c r="B3328" s="324">
        <v>718050</v>
      </c>
      <c r="C3328" s="324">
        <v>1020</v>
      </c>
      <c r="D3328" s="317">
        <v>1264262.04</v>
      </c>
      <c r="E3328" s="320" t="str">
        <f t="shared" si="58"/>
        <v>501</v>
      </c>
    </row>
    <row r="3329" spans="1:5" hidden="1" x14ac:dyDescent="0.3">
      <c r="A3329" s="316" t="s">
        <v>2266</v>
      </c>
      <c r="B3329" s="324">
        <v>718050</v>
      </c>
      <c r="C3329" s="324"/>
      <c r="D3329" s="317">
        <v>57.02</v>
      </c>
      <c r="E3329" s="320" t="str">
        <f t="shared" si="58"/>
        <v>501</v>
      </c>
    </row>
    <row r="3330" spans="1:5" hidden="1" x14ac:dyDescent="0.3">
      <c r="A3330" s="316" t="s">
        <v>2266</v>
      </c>
      <c r="B3330" s="324">
        <v>718050</v>
      </c>
      <c r="C3330" s="324">
        <v>1020</v>
      </c>
      <c r="D3330" s="317">
        <v>19917.09</v>
      </c>
      <c r="E3330" s="320" t="str">
        <f t="shared" ref="E3330:E3393" si="59">RIGHT(A3330,3)</f>
        <v>501</v>
      </c>
    </row>
    <row r="3331" spans="1:5" hidden="1" x14ac:dyDescent="0.3">
      <c r="A3331" s="316" t="s">
        <v>2267</v>
      </c>
      <c r="B3331" s="324">
        <v>716034</v>
      </c>
      <c r="C3331" s="324"/>
      <c r="D3331" s="317">
        <v>8150</v>
      </c>
      <c r="E3331" s="320" t="str">
        <f t="shared" si="59"/>
        <v>501</v>
      </c>
    </row>
    <row r="3332" spans="1:5" hidden="1" x14ac:dyDescent="0.3">
      <c r="A3332" s="316" t="s">
        <v>2267</v>
      </c>
      <c r="B3332" s="324">
        <v>716046</v>
      </c>
      <c r="C3332" s="324"/>
      <c r="D3332" s="317">
        <v>1104958.6299999999</v>
      </c>
      <c r="E3332" s="320" t="str">
        <f t="shared" si="59"/>
        <v>501</v>
      </c>
    </row>
    <row r="3333" spans="1:5" hidden="1" x14ac:dyDescent="0.3">
      <c r="A3333" s="316" t="s">
        <v>2267</v>
      </c>
      <c r="B3333" s="324">
        <v>718050</v>
      </c>
      <c r="C3333" s="324"/>
      <c r="D3333" s="317">
        <v>32700</v>
      </c>
      <c r="E3333" s="320" t="str">
        <f t="shared" si="59"/>
        <v>501</v>
      </c>
    </row>
    <row r="3334" spans="1:5" hidden="1" x14ac:dyDescent="0.3">
      <c r="A3334" s="316" t="s">
        <v>2267</v>
      </c>
      <c r="B3334" s="324">
        <v>718050</v>
      </c>
      <c r="C3334" s="324">
        <v>1020</v>
      </c>
      <c r="D3334" s="317">
        <v>102.07</v>
      </c>
      <c r="E3334" s="320" t="str">
        <f t="shared" si="59"/>
        <v>501</v>
      </c>
    </row>
    <row r="3335" spans="1:5" hidden="1" x14ac:dyDescent="0.3">
      <c r="A3335" s="316" t="s">
        <v>2459</v>
      </c>
      <c r="B3335" s="324">
        <v>718050</v>
      </c>
      <c r="C3335" s="324">
        <v>1012</v>
      </c>
      <c r="D3335" s="317">
        <v>369.25</v>
      </c>
      <c r="E3335" s="320" t="str">
        <f t="shared" si="59"/>
        <v>501</v>
      </c>
    </row>
    <row r="3336" spans="1:5" hidden="1" x14ac:dyDescent="0.3">
      <c r="A3336" s="316" t="s">
        <v>2270</v>
      </c>
      <c r="B3336" s="324">
        <v>718050</v>
      </c>
      <c r="C3336" s="324">
        <v>1020</v>
      </c>
      <c r="D3336" s="317">
        <v>550.5</v>
      </c>
      <c r="E3336" s="320" t="str">
        <f t="shared" si="59"/>
        <v>501</v>
      </c>
    </row>
    <row r="3337" spans="1:5" hidden="1" x14ac:dyDescent="0.3">
      <c r="A3337" s="316" t="s">
        <v>2272</v>
      </c>
      <c r="B3337" s="324">
        <v>718050</v>
      </c>
      <c r="C3337" s="324"/>
      <c r="D3337" s="317">
        <v>209172.77</v>
      </c>
      <c r="E3337" s="320" t="str">
        <f t="shared" si="59"/>
        <v>501</v>
      </c>
    </row>
    <row r="3338" spans="1:5" hidden="1" x14ac:dyDescent="0.3">
      <c r="A3338" s="316" t="s">
        <v>2278</v>
      </c>
      <c r="B3338" s="324">
        <v>718050</v>
      </c>
      <c r="C3338" s="324"/>
      <c r="D3338" s="317">
        <v>18816.93</v>
      </c>
      <c r="E3338" s="320" t="str">
        <f t="shared" si="59"/>
        <v>501</v>
      </c>
    </row>
    <row r="3339" spans="1:5" hidden="1" x14ac:dyDescent="0.3">
      <c r="A3339" s="316" t="s">
        <v>2463</v>
      </c>
      <c r="B3339" s="324">
        <v>718050</v>
      </c>
      <c r="C3339" s="324"/>
      <c r="D3339" s="317">
        <v>92065.1</v>
      </c>
      <c r="E3339" s="320" t="str">
        <f t="shared" si="59"/>
        <v>501</v>
      </c>
    </row>
    <row r="3340" spans="1:5" hidden="1" x14ac:dyDescent="0.3">
      <c r="A3340" s="316" t="s">
        <v>2463</v>
      </c>
      <c r="B3340" s="324">
        <v>718050</v>
      </c>
      <c r="C3340" s="324">
        <v>1020</v>
      </c>
      <c r="D3340" s="317">
        <v>715144.94</v>
      </c>
      <c r="E3340" s="320" t="str">
        <f t="shared" si="59"/>
        <v>501</v>
      </c>
    </row>
    <row r="3341" spans="1:5" hidden="1" x14ac:dyDescent="0.3">
      <c r="A3341" s="316" t="s">
        <v>2295</v>
      </c>
      <c r="B3341" s="324">
        <v>718050</v>
      </c>
      <c r="C3341" s="324">
        <v>1020</v>
      </c>
      <c r="D3341" s="317">
        <v>-9516.5</v>
      </c>
      <c r="E3341" s="320" t="str">
        <f t="shared" si="59"/>
        <v>501</v>
      </c>
    </row>
    <row r="3342" spans="1:5" hidden="1" x14ac:dyDescent="0.3">
      <c r="A3342" s="316" t="s">
        <v>2295</v>
      </c>
      <c r="B3342" s="324">
        <v>718091</v>
      </c>
      <c r="C3342" s="324"/>
      <c r="D3342" s="317">
        <v>-5504004</v>
      </c>
      <c r="E3342" s="320" t="str">
        <f t="shared" si="59"/>
        <v>501</v>
      </c>
    </row>
    <row r="3343" spans="1:5" hidden="1" x14ac:dyDescent="0.3">
      <c r="A3343" s="316" t="s">
        <v>2301</v>
      </c>
      <c r="B3343" s="324">
        <v>718050</v>
      </c>
      <c r="C3343" s="324">
        <v>1012</v>
      </c>
      <c r="D3343" s="317">
        <v>138.72</v>
      </c>
      <c r="E3343" s="320" t="str">
        <f t="shared" si="59"/>
        <v>501</v>
      </c>
    </row>
    <row r="3344" spans="1:5" hidden="1" x14ac:dyDescent="0.3">
      <c r="A3344" s="316" t="s">
        <v>2305</v>
      </c>
      <c r="B3344" s="324">
        <v>716046</v>
      </c>
      <c r="C3344" s="324"/>
      <c r="D3344" s="317">
        <v>331</v>
      </c>
      <c r="E3344" s="320" t="str">
        <f t="shared" si="59"/>
        <v>501</v>
      </c>
    </row>
    <row r="3345" spans="1:5" hidden="1" x14ac:dyDescent="0.3">
      <c r="A3345" s="316" t="s">
        <v>2305</v>
      </c>
      <c r="B3345" s="324">
        <v>718050</v>
      </c>
      <c r="C3345" s="324"/>
      <c r="D3345" s="317">
        <v>7612.4</v>
      </c>
      <c r="E3345" s="320" t="str">
        <f t="shared" si="59"/>
        <v>501</v>
      </c>
    </row>
    <row r="3346" spans="1:5" hidden="1" x14ac:dyDescent="0.3">
      <c r="A3346" s="316" t="s">
        <v>2305</v>
      </c>
      <c r="B3346" s="324">
        <v>718050</v>
      </c>
      <c r="C3346" s="324">
        <v>1011</v>
      </c>
      <c r="D3346" s="317">
        <v>40538.35</v>
      </c>
      <c r="E3346" s="320" t="str">
        <f t="shared" si="59"/>
        <v>501</v>
      </c>
    </row>
    <row r="3347" spans="1:5" hidden="1" x14ac:dyDescent="0.3">
      <c r="A3347" s="316" t="s">
        <v>2305</v>
      </c>
      <c r="B3347" s="324">
        <v>718050</v>
      </c>
      <c r="C3347" s="324">
        <v>1014</v>
      </c>
      <c r="D3347" s="317">
        <v>776.6</v>
      </c>
      <c r="E3347" s="320" t="str">
        <f t="shared" si="59"/>
        <v>501</v>
      </c>
    </row>
    <row r="3348" spans="1:5" hidden="1" x14ac:dyDescent="0.3">
      <c r="A3348" s="316" t="s">
        <v>2305</v>
      </c>
      <c r="B3348" s="324">
        <v>718050</v>
      </c>
      <c r="C3348" s="324">
        <v>1019</v>
      </c>
      <c r="D3348" s="317">
        <v>10226.549999999999</v>
      </c>
      <c r="E3348" s="320" t="str">
        <f t="shared" si="59"/>
        <v>501</v>
      </c>
    </row>
    <row r="3349" spans="1:5" hidden="1" x14ac:dyDescent="0.3">
      <c r="A3349" s="316" t="s">
        <v>2305</v>
      </c>
      <c r="B3349" s="324">
        <v>718050</v>
      </c>
      <c r="C3349" s="324">
        <v>1028</v>
      </c>
      <c r="D3349" s="317">
        <v>6566</v>
      </c>
      <c r="E3349" s="320" t="str">
        <f t="shared" si="59"/>
        <v>501</v>
      </c>
    </row>
    <row r="3350" spans="1:5" hidden="1" x14ac:dyDescent="0.3">
      <c r="A3350" s="316" t="s">
        <v>2305</v>
      </c>
      <c r="B3350" s="324">
        <v>718050</v>
      </c>
      <c r="C3350" s="324">
        <v>5100</v>
      </c>
      <c r="D3350" s="317">
        <v>435.12</v>
      </c>
      <c r="E3350" s="320" t="str">
        <f t="shared" si="59"/>
        <v>501</v>
      </c>
    </row>
    <row r="3351" spans="1:5" hidden="1" x14ac:dyDescent="0.3">
      <c r="A3351" s="316" t="s">
        <v>2307</v>
      </c>
      <c r="B3351" s="324">
        <v>718050</v>
      </c>
      <c r="C3351" s="324">
        <v>1020</v>
      </c>
      <c r="D3351" s="317">
        <v>-1047837.61</v>
      </c>
      <c r="E3351" s="320" t="str">
        <f t="shared" si="59"/>
        <v>501</v>
      </c>
    </row>
    <row r="3352" spans="1:5" hidden="1" x14ac:dyDescent="0.3">
      <c r="A3352" s="316" t="s">
        <v>2307</v>
      </c>
      <c r="B3352" s="324">
        <v>718091</v>
      </c>
      <c r="C3352" s="324"/>
      <c r="D3352" s="317">
        <v>-190668589.53999999</v>
      </c>
      <c r="E3352" s="320" t="str">
        <f t="shared" si="59"/>
        <v>501</v>
      </c>
    </row>
    <row r="3353" spans="1:5" hidden="1" x14ac:dyDescent="0.3">
      <c r="A3353" s="316" t="s">
        <v>2472</v>
      </c>
      <c r="B3353" s="324">
        <v>718091</v>
      </c>
      <c r="C3353" s="324"/>
      <c r="D3353" s="317">
        <v>-17400788.109999999</v>
      </c>
      <c r="E3353" s="320" t="str">
        <f t="shared" si="59"/>
        <v>501</v>
      </c>
    </row>
    <row r="3354" spans="1:5" hidden="1" x14ac:dyDescent="0.3">
      <c r="A3354" s="316" t="s">
        <v>2308</v>
      </c>
      <c r="B3354" s="324">
        <v>718050</v>
      </c>
      <c r="C3354" s="324">
        <v>1011</v>
      </c>
      <c r="D3354" s="317">
        <v>18374.599999999999</v>
      </c>
      <c r="E3354" s="320" t="str">
        <f t="shared" si="59"/>
        <v>501</v>
      </c>
    </row>
    <row r="3355" spans="1:5" hidden="1" x14ac:dyDescent="0.3">
      <c r="A3355" s="316" t="s">
        <v>2308</v>
      </c>
      <c r="B3355" s="324">
        <v>718050</v>
      </c>
      <c r="C3355" s="324">
        <v>1019</v>
      </c>
      <c r="D3355" s="317">
        <v>16095.9</v>
      </c>
      <c r="E3355" s="320" t="str">
        <f t="shared" si="59"/>
        <v>501</v>
      </c>
    </row>
    <row r="3356" spans="1:5" hidden="1" x14ac:dyDescent="0.3">
      <c r="A3356" s="316" t="s">
        <v>2308</v>
      </c>
      <c r="B3356" s="324">
        <v>718050</v>
      </c>
      <c r="C3356" s="324">
        <v>1028</v>
      </c>
      <c r="D3356" s="317">
        <v>235</v>
      </c>
      <c r="E3356" s="320" t="str">
        <f t="shared" si="59"/>
        <v>501</v>
      </c>
    </row>
    <row r="3357" spans="1:5" hidden="1" x14ac:dyDescent="0.3">
      <c r="A3357" s="316" t="s">
        <v>2308</v>
      </c>
      <c r="B3357" s="324">
        <v>718050</v>
      </c>
      <c r="C3357" s="324">
        <v>5101</v>
      </c>
      <c r="D3357" s="317">
        <v>5618.82</v>
      </c>
      <c r="E3357" s="320" t="str">
        <f t="shared" si="59"/>
        <v>501</v>
      </c>
    </row>
    <row r="3358" spans="1:5" hidden="1" x14ac:dyDescent="0.3">
      <c r="A3358" s="316" t="s">
        <v>2320</v>
      </c>
      <c r="B3358" s="324">
        <v>718050</v>
      </c>
      <c r="C3358" s="324"/>
      <c r="D3358" s="317">
        <v>3069.62</v>
      </c>
      <c r="E3358" s="320" t="str">
        <f t="shared" si="59"/>
        <v>501</v>
      </c>
    </row>
    <row r="3359" spans="1:5" hidden="1" x14ac:dyDescent="0.3">
      <c r="A3359" s="316" t="s">
        <v>2320</v>
      </c>
      <c r="B3359" s="324">
        <v>718050</v>
      </c>
      <c r="C3359" s="324">
        <v>1020</v>
      </c>
      <c r="D3359" s="317">
        <v>-20387.29</v>
      </c>
      <c r="E3359" s="320" t="str">
        <f t="shared" si="59"/>
        <v>501</v>
      </c>
    </row>
    <row r="3360" spans="1:5" hidden="1" x14ac:dyDescent="0.3">
      <c r="A3360" s="316" t="s">
        <v>2321</v>
      </c>
      <c r="B3360" s="324">
        <v>718050</v>
      </c>
      <c r="C3360" s="324"/>
      <c r="D3360" s="317">
        <v>11921.57</v>
      </c>
      <c r="E3360" s="320" t="str">
        <f t="shared" si="59"/>
        <v>501</v>
      </c>
    </row>
    <row r="3361" spans="1:5" hidden="1" x14ac:dyDescent="0.3">
      <c r="A3361" s="316" t="s">
        <v>2321</v>
      </c>
      <c r="B3361" s="324">
        <v>718050</v>
      </c>
      <c r="C3361" s="324">
        <v>1020</v>
      </c>
      <c r="D3361" s="317">
        <v>173.61</v>
      </c>
      <c r="E3361" s="320" t="str">
        <f t="shared" si="59"/>
        <v>501</v>
      </c>
    </row>
    <row r="3362" spans="1:5" hidden="1" x14ac:dyDescent="0.3">
      <c r="A3362" s="316" t="s">
        <v>2329</v>
      </c>
      <c r="B3362" s="324">
        <v>718050</v>
      </c>
      <c r="C3362" s="324"/>
      <c r="D3362" s="317">
        <v>1321.2</v>
      </c>
      <c r="E3362" s="320" t="str">
        <f t="shared" si="59"/>
        <v>501</v>
      </c>
    </row>
    <row r="3363" spans="1:5" hidden="1" x14ac:dyDescent="0.3">
      <c r="A3363" s="316" t="s">
        <v>2329</v>
      </c>
      <c r="B3363" s="324">
        <v>718050</v>
      </c>
      <c r="C3363" s="324">
        <v>1020</v>
      </c>
      <c r="D3363" s="317">
        <v>197521.9</v>
      </c>
      <c r="E3363" s="320" t="str">
        <f t="shared" si="59"/>
        <v>501</v>
      </c>
    </row>
    <row r="3364" spans="1:5" hidden="1" x14ac:dyDescent="0.3">
      <c r="A3364" s="316" t="s">
        <v>2347</v>
      </c>
      <c r="B3364" s="324">
        <v>718050</v>
      </c>
      <c r="C3364" s="324"/>
      <c r="D3364" s="317">
        <v>3575.24</v>
      </c>
      <c r="E3364" s="320" t="str">
        <f t="shared" si="59"/>
        <v>501</v>
      </c>
    </row>
    <row r="3365" spans="1:5" hidden="1" x14ac:dyDescent="0.3">
      <c r="A3365" s="316" t="s">
        <v>2347</v>
      </c>
      <c r="B3365" s="324">
        <v>718050</v>
      </c>
      <c r="C3365" s="324">
        <v>1011</v>
      </c>
      <c r="D3365" s="317">
        <v>64421.22</v>
      </c>
      <c r="E3365" s="320" t="str">
        <f t="shared" si="59"/>
        <v>501</v>
      </c>
    </row>
    <row r="3366" spans="1:5" hidden="1" x14ac:dyDescent="0.3">
      <c r="A3366" s="316" t="s">
        <v>2347</v>
      </c>
      <c r="B3366" s="324">
        <v>718050</v>
      </c>
      <c r="C3366" s="324">
        <v>1014</v>
      </c>
      <c r="D3366" s="317">
        <v>593.87</v>
      </c>
      <c r="E3366" s="320" t="str">
        <f t="shared" si="59"/>
        <v>501</v>
      </c>
    </row>
    <row r="3367" spans="1:5" hidden="1" x14ac:dyDescent="0.3">
      <c r="A3367" s="316" t="s">
        <v>2347</v>
      </c>
      <c r="B3367" s="324">
        <v>718050</v>
      </c>
      <c r="C3367" s="324">
        <v>1019</v>
      </c>
      <c r="D3367" s="317">
        <v>0</v>
      </c>
      <c r="E3367" s="320" t="str">
        <f t="shared" si="59"/>
        <v>501</v>
      </c>
    </row>
    <row r="3368" spans="1:5" hidden="1" x14ac:dyDescent="0.3">
      <c r="A3368" s="316" t="s">
        <v>2347</v>
      </c>
      <c r="B3368" s="324">
        <v>718050</v>
      </c>
      <c r="C3368" s="324">
        <v>1028</v>
      </c>
      <c r="D3368" s="317">
        <v>981</v>
      </c>
      <c r="E3368" s="320" t="str">
        <f t="shared" si="59"/>
        <v>501</v>
      </c>
    </row>
    <row r="3369" spans="1:5" hidden="1" x14ac:dyDescent="0.3">
      <c r="A3369" s="316" t="s">
        <v>2347</v>
      </c>
      <c r="B3369" s="324">
        <v>718050</v>
      </c>
      <c r="C3369" s="324">
        <v>5100</v>
      </c>
      <c r="D3369" s="317">
        <v>1232.3699999999999</v>
      </c>
      <c r="E3369" s="320" t="str">
        <f t="shared" si="59"/>
        <v>501</v>
      </c>
    </row>
    <row r="3370" spans="1:5" hidden="1" x14ac:dyDescent="0.3">
      <c r="A3370" s="316" t="s">
        <v>2347</v>
      </c>
      <c r="B3370" s="324">
        <v>718050</v>
      </c>
      <c r="C3370" s="324">
        <v>5101</v>
      </c>
      <c r="D3370" s="317">
        <v>4054.03</v>
      </c>
      <c r="E3370" s="320" t="str">
        <f t="shared" si="59"/>
        <v>501</v>
      </c>
    </row>
    <row r="3371" spans="1:5" hidden="1" x14ac:dyDescent="0.3">
      <c r="A3371" s="316" t="s">
        <v>2358</v>
      </c>
      <c r="B3371" s="324">
        <v>716038</v>
      </c>
      <c r="C3371" s="324"/>
      <c r="D3371" s="317">
        <v>25379.15</v>
      </c>
      <c r="E3371" s="320" t="str">
        <f t="shared" si="59"/>
        <v>501</v>
      </c>
    </row>
    <row r="3372" spans="1:5" hidden="1" x14ac:dyDescent="0.3">
      <c r="A3372" s="316" t="s">
        <v>2358</v>
      </c>
      <c r="B3372" s="324">
        <v>716046</v>
      </c>
      <c r="C3372" s="324"/>
      <c r="D3372" s="317">
        <v>25011.200000000001</v>
      </c>
      <c r="E3372" s="320" t="str">
        <f t="shared" si="59"/>
        <v>501</v>
      </c>
    </row>
    <row r="3373" spans="1:5" hidden="1" x14ac:dyDescent="0.3">
      <c r="A3373" s="316" t="s">
        <v>2358</v>
      </c>
      <c r="B3373" s="324">
        <v>718050</v>
      </c>
      <c r="C3373" s="324">
        <v>1020</v>
      </c>
      <c r="D3373" s="317">
        <v>16983.150000000001</v>
      </c>
      <c r="E3373" s="320" t="str">
        <f t="shared" si="59"/>
        <v>501</v>
      </c>
    </row>
    <row r="3374" spans="1:5" hidden="1" x14ac:dyDescent="0.3">
      <c r="A3374" s="316" t="s">
        <v>2358</v>
      </c>
      <c r="B3374" s="324">
        <v>718070</v>
      </c>
      <c r="C3374" s="324"/>
      <c r="D3374" s="317">
        <v>81.72</v>
      </c>
      <c r="E3374" s="320" t="str">
        <f t="shared" si="59"/>
        <v>501</v>
      </c>
    </row>
    <row r="3375" spans="1:5" hidden="1" x14ac:dyDescent="0.3">
      <c r="A3375" s="316" t="s">
        <v>2296</v>
      </c>
      <c r="B3375" s="324">
        <v>718010</v>
      </c>
      <c r="C3375" s="324">
        <v>1004</v>
      </c>
      <c r="D3375" s="317">
        <v>1346183.28</v>
      </c>
      <c r="E3375" s="320" t="str">
        <f t="shared" si="59"/>
        <v>601</v>
      </c>
    </row>
    <row r="3376" spans="1:5" hidden="1" x14ac:dyDescent="0.3">
      <c r="A3376" s="316" t="s">
        <v>2296</v>
      </c>
      <c r="B3376" s="324">
        <v>718050</v>
      </c>
      <c r="C3376" s="324"/>
      <c r="D3376" s="317">
        <v>4719463.3</v>
      </c>
      <c r="E3376" s="320" t="str">
        <f t="shared" si="59"/>
        <v>601</v>
      </c>
    </row>
    <row r="3377" spans="1:5" hidden="1" x14ac:dyDescent="0.3">
      <c r="A3377" s="316" t="s">
        <v>2296</v>
      </c>
      <c r="B3377" s="324">
        <v>718050</v>
      </c>
      <c r="C3377" s="324">
        <v>1020</v>
      </c>
      <c r="D3377" s="317">
        <v>2754038.94</v>
      </c>
      <c r="E3377" s="320" t="str">
        <f t="shared" si="59"/>
        <v>601</v>
      </c>
    </row>
    <row r="3378" spans="1:5" hidden="1" x14ac:dyDescent="0.3">
      <c r="A3378" s="316" t="s">
        <v>2246</v>
      </c>
      <c r="B3378" s="324">
        <v>718050</v>
      </c>
      <c r="C3378" s="324"/>
      <c r="D3378" s="317">
        <v>1552.36</v>
      </c>
      <c r="E3378" s="320" t="str">
        <f t="shared" si="59"/>
        <v>730</v>
      </c>
    </row>
    <row r="3379" spans="1:5" hidden="1" x14ac:dyDescent="0.3">
      <c r="A3379" s="316" t="s">
        <v>2246</v>
      </c>
      <c r="B3379" s="324">
        <v>718050</v>
      </c>
      <c r="C3379" s="324">
        <v>1020</v>
      </c>
      <c r="D3379" s="317">
        <v>915814.47</v>
      </c>
      <c r="E3379" s="320" t="str">
        <f t="shared" si="59"/>
        <v>730</v>
      </c>
    </row>
    <row r="3380" spans="1:5" hidden="1" x14ac:dyDescent="0.3">
      <c r="A3380" s="316" t="s">
        <v>2297</v>
      </c>
      <c r="B3380" s="324">
        <v>718050</v>
      </c>
      <c r="C3380" s="324">
        <v>1020</v>
      </c>
      <c r="D3380" s="317">
        <v>1064340.3</v>
      </c>
      <c r="E3380" s="320" t="str">
        <f t="shared" si="59"/>
        <v>840</v>
      </c>
    </row>
    <row r="3381" spans="1:5" hidden="1" x14ac:dyDescent="0.3">
      <c r="A3381" s="316" t="s">
        <v>2349</v>
      </c>
      <c r="B3381" s="324">
        <v>716046</v>
      </c>
      <c r="C3381" s="324"/>
      <c r="D3381" s="317">
        <v>-23151</v>
      </c>
      <c r="E3381" s="320" t="str">
        <f t="shared" si="59"/>
        <v>900</v>
      </c>
    </row>
    <row r="3382" spans="1:5" hidden="1" x14ac:dyDescent="0.3">
      <c r="A3382" s="316" t="s">
        <v>2349</v>
      </c>
      <c r="B3382" s="324">
        <v>718050</v>
      </c>
      <c r="C3382" s="324">
        <v>1004</v>
      </c>
      <c r="D3382" s="317">
        <v>-24786</v>
      </c>
      <c r="E3382" s="320" t="str">
        <f t="shared" si="59"/>
        <v>900</v>
      </c>
    </row>
    <row r="3383" spans="1:5" hidden="1" x14ac:dyDescent="0.3">
      <c r="A3383" s="316" t="s">
        <v>2349</v>
      </c>
      <c r="B3383" s="324">
        <v>718050</v>
      </c>
      <c r="C3383" s="324">
        <v>1019</v>
      </c>
      <c r="D3383" s="317">
        <v>-95816.15</v>
      </c>
      <c r="E3383" s="320" t="str">
        <f t="shared" si="59"/>
        <v>900</v>
      </c>
    </row>
    <row r="3384" spans="1:5" hidden="1" x14ac:dyDescent="0.3">
      <c r="A3384" s="316" t="s">
        <v>2349</v>
      </c>
      <c r="B3384" s="324">
        <v>718050</v>
      </c>
      <c r="C3384" s="324">
        <v>1020</v>
      </c>
      <c r="D3384" s="317">
        <v>-4706202.13</v>
      </c>
      <c r="E3384" s="320" t="str">
        <f t="shared" si="59"/>
        <v>900</v>
      </c>
    </row>
    <row r="3385" spans="1:5" hidden="1" x14ac:dyDescent="0.3">
      <c r="A3385" s="316" t="s">
        <v>2349</v>
      </c>
      <c r="B3385" s="324">
        <v>718050</v>
      </c>
      <c r="C3385" s="324">
        <v>1024</v>
      </c>
      <c r="D3385" s="317">
        <v>-289090.07</v>
      </c>
      <c r="E3385" s="320" t="str">
        <f t="shared" si="59"/>
        <v>900</v>
      </c>
    </row>
    <row r="3386" spans="1:5" hidden="1" x14ac:dyDescent="0.3">
      <c r="A3386" s="316" t="s">
        <v>2349</v>
      </c>
      <c r="B3386" s="324">
        <v>718050</v>
      </c>
      <c r="C3386" s="324">
        <v>5110</v>
      </c>
      <c r="D3386" s="317">
        <v>-803497.76</v>
      </c>
      <c r="E3386" s="320" t="str">
        <f t="shared" si="59"/>
        <v>900</v>
      </c>
    </row>
    <row r="3387" spans="1:5" hidden="1" x14ac:dyDescent="0.3">
      <c r="A3387" s="316" t="s">
        <v>2350</v>
      </c>
      <c r="B3387" s="324">
        <v>716026</v>
      </c>
      <c r="C3387" s="324"/>
      <c r="D3387" s="317">
        <v>690.08</v>
      </c>
      <c r="E3387" s="320" t="str">
        <f t="shared" si="59"/>
        <v>931</v>
      </c>
    </row>
    <row r="3388" spans="1:5" hidden="1" x14ac:dyDescent="0.3">
      <c r="A3388" s="316" t="s">
        <v>2350</v>
      </c>
      <c r="B3388" s="324">
        <v>716038</v>
      </c>
      <c r="C3388" s="324"/>
      <c r="D3388" s="317">
        <v>7167.78</v>
      </c>
      <c r="E3388" s="320" t="str">
        <f t="shared" si="59"/>
        <v>931</v>
      </c>
    </row>
    <row r="3389" spans="1:5" hidden="1" x14ac:dyDescent="0.3">
      <c r="A3389" s="316" t="s">
        <v>2350</v>
      </c>
      <c r="B3389" s="324">
        <v>716046</v>
      </c>
      <c r="C3389" s="324"/>
      <c r="D3389" s="317">
        <v>102790.93</v>
      </c>
      <c r="E3389" s="320" t="str">
        <f t="shared" si="59"/>
        <v>931</v>
      </c>
    </row>
    <row r="3390" spans="1:5" hidden="1" x14ac:dyDescent="0.3">
      <c r="A3390" s="316" t="s">
        <v>2350</v>
      </c>
      <c r="B3390" s="324">
        <v>718010</v>
      </c>
      <c r="C3390" s="324"/>
      <c r="D3390" s="317">
        <v>12700.67</v>
      </c>
      <c r="E3390" s="320" t="str">
        <f t="shared" si="59"/>
        <v>931</v>
      </c>
    </row>
    <row r="3391" spans="1:5" hidden="1" x14ac:dyDescent="0.3">
      <c r="A3391" s="316" t="s">
        <v>2350</v>
      </c>
      <c r="B3391" s="324">
        <v>718010</v>
      </c>
      <c r="C3391" s="324">
        <v>1004</v>
      </c>
      <c r="D3391" s="317">
        <v>46186.9</v>
      </c>
      <c r="E3391" s="320" t="str">
        <f t="shared" si="59"/>
        <v>931</v>
      </c>
    </row>
    <row r="3392" spans="1:5" hidden="1" x14ac:dyDescent="0.3">
      <c r="A3392" s="316" t="s">
        <v>2350</v>
      </c>
      <c r="B3392" s="324">
        <v>718040</v>
      </c>
      <c r="C3392" s="324"/>
      <c r="D3392" s="317">
        <v>14008.21</v>
      </c>
      <c r="E3392" s="320" t="str">
        <f t="shared" si="59"/>
        <v>931</v>
      </c>
    </row>
    <row r="3393" spans="1:5" hidden="1" x14ac:dyDescent="0.3">
      <c r="A3393" s="316" t="s">
        <v>2350</v>
      </c>
      <c r="B3393" s="324">
        <v>718045</v>
      </c>
      <c r="C3393" s="324"/>
      <c r="D3393" s="317">
        <v>188.75</v>
      </c>
      <c r="E3393" s="320" t="str">
        <f t="shared" si="59"/>
        <v>931</v>
      </c>
    </row>
    <row r="3394" spans="1:5" hidden="1" x14ac:dyDescent="0.3">
      <c r="A3394" s="316" t="s">
        <v>2350</v>
      </c>
      <c r="B3394" s="324">
        <v>718050</v>
      </c>
      <c r="C3394" s="324"/>
      <c r="D3394" s="317">
        <v>744249.45</v>
      </c>
      <c r="E3394" s="320" t="str">
        <f t="shared" ref="E3394:E3457" si="60">RIGHT(A3394,3)</f>
        <v>931</v>
      </c>
    </row>
    <row r="3395" spans="1:5" hidden="1" x14ac:dyDescent="0.3">
      <c r="A3395" s="316" t="s">
        <v>2350</v>
      </c>
      <c r="B3395" s="324">
        <v>718050</v>
      </c>
      <c r="C3395" s="324">
        <v>1004</v>
      </c>
      <c r="D3395" s="317">
        <v>1175.6099999999999</v>
      </c>
      <c r="E3395" s="320" t="str">
        <f t="shared" si="60"/>
        <v>931</v>
      </c>
    </row>
    <row r="3396" spans="1:5" hidden="1" x14ac:dyDescent="0.3">
      <c r="A3396" s="316" t="s">
        <v>2350</v>
      </c>
      <c r="B3396" s="324">
        <v>718050</v>
      </c>
      <c r="C3396" s="324">
        <v>1006</v>
      </c>
      <c r="D3396" s="317">
        <v>9818.82</v>
      </c>
      <c r="E3396" s="320" t="str">
        <f t="shared" si="60"/>
        <v>931</v>
      </c>
    </row>
    <row r="3397" spans="1:5" hidden="1" x14ac:dyDescent="0.3">
      <c r="A3397" s="316" t="s">
        <v>2350</v>
      </c>
      <c r="B3397" s="324">
        <v>718050</v>
      </c>
      <c r="C3397" s="324">
        <v>1011</v>
      </c>
      <c r="D3397" s="317">
        <v>95545.03</v>
      </c>
      <c r="E3397" s="320" t="str">
        <f t="shared" si="60"/>
        <v>931</v>
      </c>
    </row>
    <row r="3398" spans="1:5" hidden="1" x14ac:dyDescent="0.3">
      <c r="A3398" s="316" t="s">
        <v>2350</v>
      </c>
      <c r="B3398" s="324">
        <v>718050</v>
      </c>
      <c r="C3398" s="324">
        <v>1012</v>
      </c>
      <c r="D3398" s="317">
        <v>99334.399999999994</v>
      </c>
      <c r="E3398" s="320" t="str">
        <f t="shared" si="60"/>
        <v>931</v>
      </c>
    </row>
    <row r="3399" spans="1:5" hidden="1" x14ac:dyDescent="0.3">
      <c r="A3399" s="316" t="s">
        <v>2350</v>
      </c>
      <c r="B3399" s="324">
        <v>718050</v>
      </c>
      <c r="C3399" s="324">
        <v>1015</v>
      </c>
      <c r="D3399" s="317">
        <v>295854.46999999997</v>
      </c>
      <c r="E3399" s="320" t="str">
        <f t="shared" si="60"/>
        <v>931</v>
      </c>
    </row>
    <row r="3400" spans="1:5" hidden="1" x14ac:dyDescent="0.3">
      <c r="A3400" s="316" t="s">
        <v>2350</v>
      </c>
      <c r="B3400" s="324">
        <v>718050</v>
      </c>
      <c r="C3400" s="324">
        <v>1019</v>
      </c>
      <c r="D3400" s="317">
        <v>2618.87</v>
      </c>
      <c r="E3400" s="320" t="str">
        <f t="shared" si="60"/>
        <v>931</v>
      </c>
    </row>
    <row r="3401" spans="1:5" hidden="1" x14ac:dyDescent="0.3">
      <c r="A3401" s="316" t="s">
        <v>2350</v>
      </c>
      <c r="B3401" s="324">
        <v>718050</v>
      </c>
      <c r="C3401" s="324">
        <v>1020</v>
      </c>
      <c r="D3401" s="317">
        <v>154029.46</v>
      </c>
      <c r="E3401" s="320" t="str">
        <f t="shared" si="60"/>
        <v>931</v>
      </c>
    </row>
    <row r="3402" spans="1:5" hidden="1" x14ac:dyDescent="0.3">
      <c r="A3402" s="316" t="s">
        <v>2350</v>
      </c>
      <c r="B3402" s="324">
        <v>718050</v>
      </c>
      <c r="C3402" s="324">
        <v>1025</v>
      </c>
      <c r="D3402" s="317">
        <v>270684.82</v>
      </c>
      <c r="E3402" s="320" t="str">
        <f t="shared" si="60"/>
        <v>931</v>
      </c>
    </row>
    <row r="3403" spans="1:5" hidden="1" x14ac:dyDescent="0.3">
      <c r="A3403" s="316" t="s">
        <v>2350</v>
      </c>
      <c r="B3403" s="324">
        <v>718050</v>
      </c>
      <c r="C3403" s="324">
        <v>1026</v>
      </c>
      <c r="D3403" s="317">
        <v>134877.85</v>
      </c>
      <c r="E3403" s="320" t="str">
        <f t="shared" si="60"/>
        <v>931</v>
      </c>
    </row>
    <row r="3404" spans="1:5" hidden="1" x14ac:dyDescent="0.3">
      <c r="A3404" s="316" t="s">
        <v>2350</v>
      </c>
      <c r="B3404" s="324">
        <v>718050</v>
      </c>
      <c r="C3404" s="324">
        <v>1027</v>
      </c>
      <c r="D3404" s="317">
        <v>79216.679999999993</v>
      </c>
      <c r="E3404" s="320" t="str">
        <f t="shared" si="60"/>
        <v>931</v>
      </c>
    </row>
    <row r="3405" spans="1:5" hidden="1" x14ac:dyDescent="0.3">
      <c r="A3405" s="316" t="s">
        <v>2350</v>
      </c>
      <c r="B3405" s="324">
        <v>718050</v>
      </c>
      <c r="C3405" s="324">
        <v>1030</v>
      </c>
      <c r="D3405" s="317">
        <v>12385.73</v>
      </c>
      <c r="E3405" s="320" t="str">
        <f t="shared" si="60"/>
        <v>931</v>
      </c>
    </row>
    <row r="3406" spans="1:5" hidden="1" x14ac:dyDescent="0.3">
      <c r="A3406" s="316" t="s">
        <v>2350</v>
      </c>
      <c r="B3406" s="324">
        <v>718059</v>
      </c>
      <c r="C3406" s="324"/>
      <c r="D3406" s="317">
        <v>14803.74</v>
      </c>
      <c r="E3406" s="320" t="str">
        <f t="shared" si="60"/>
        <v>931</v>
      </c>
    </row>
    <row r="3407" spans="1:5" hidden="1" x14ac:dyDescent="0.3">
      <c r="A3407" s="316" t="s">
        <v>2350</v>
      </c>
      <c r="B3407" s="324">
        <v>718060</v>
      </c>
      <c r="C3407" s="324"/>
      <c r="D3407" s="317">
        <v>874963.82</v>
      </c>
      <c r="E3407" s="320" t="str">
        <f t="shared" si="60"/>
        <v>931</v>
      </c>
    </row>
    <row r="3408" spans="1:5" hidden="1" x14ac:dyDescent="0.3">
      <c r="A3408" s="316" t="s">
        <v>2350</v>
      </c>
      <c r="B3408" s="324">
        <v>718061</v>
      </c>
      <c r="C3408" s="324"/>
      <c r="D3408" s="317">
        <v>67760.7</v>
      </c>
      <c r="E3408" s="320" t="str">
        <f t="shared" si="60"/>
        <v>931</v>
      </c>
    </row>
    <row r="3409" spans="1:5" hidden="1" x14ac:dyDescent="0.3">
      <c r="A3409" s="316" t="s">
        <v>2350</v>
      </c>
      <c r="B3409" s="324">
        <v>718065</v>
      </c>
      <c r="C3409" s="324"/>
      <c r="D3409" s="317">
        <v>74327.77</v>
      </c>
      <c r="E3409" s="320" t="str">
        <f t="shared" si="60"/>
        <v>931</v>
      </c>
    </row>
    <row r="3410" spans="1:5" hidden="1" x14ac:dyDescent="0.3">
      <c r="A3410" s="316" t="s">
        <v>2350</v>
      </c>
      <c r="B3410" s="324">
        <v>718066</v>
      </c>
      <c r="C3410" s="324"/>
      <c r="D3410" s="317">
        <v>4373.3500000000004</v>
      </c>
      <c r="E3410" s="320" t="str">
        <f t="shared" si="60"/>
        <v>931</v>
      </c>
    </row>
    <row r="3411" spans="1:5" hidden="1" x14ac:dyDescent="0.3">
      <c r="A3411" s="316" t="s">
        <v>2350</v>
      </c>
      <c r="B3411" s="324">
        <v>718070</v>
      </c>
      <c r="C3411" s="324"/>
      <c r="D3411" s="317">
        <v>346937.84</v>
      </c>
      <c r="E3411" s="320" t="str">
        <f t="shared" si="60"/>
        <v>931</v>
      </c>
    </row>
    <row r="3412" spans="1:5" hidden="1" x14ac:dyDescent="0.3">
      <c r="A3412" s="316" t="s">
        <v>2350</v>
      </c>
      <c r="B3412" s="324">
        <v>718071</v>
      </c>
      <c r="C3412" s="324"/>
      <c r="D3412" s="317">
        <v>749.9</v>
      </c>
      <c r="E3412" s="320" t="str">
        <f t="shared" si="60"/>
        <v>931</v>
      </c>
    </row>
    <row r="3413" spans="1:5" hidden="1" x14ac:dyDescent="0.3">
      <c r="A3413" s="316" t="s">
        <v>2350</v>
      </c>
      <c r="B3413" s="324">
        <v>718075</v>
      </c>
      <c r="C3413" s="324"/>
      <c r="D3413" s="317">
        <v>4220548.2</v>
      </c>
      <c r="E3413" s="320" t="str">
        <f t="shared" si="60"/>
        <v>931</v>
      </c>
    </row>
    <row r="3414" spans="1:5" hidden="1" x14ac:dyDescent="0.3">
      <c r="A3414" s="316" t="s">
        <v>2350</v>
      </c>
      <c r="B3414" s="324">
        <v>718077</v>
      </c>
      <c r="C3414" s="324">
        <v>1000</v>
      </c>
      <c r="D3414" s="317">
        <v>129088.65</v>
      </c>
      <c r="E3414" s="320" t="str">
        <f t="shared" si="60"/>
        <v>931</v>
      </c>
    </row>
    <row r="3415" spans="1:5" hidden="1" x14ac:dyDescent="0.3">
      <c r="A3415" s="316" t="s">
        <v>2350</v>
      </c>
      <c r="B3415" s="324">
        <v>718091</v>
      </c>
      <c r="C3415" s="324"/>
      <c r="D3415" s="317">
        <v>1196562.83</v>
      </c>
      <c r="E3415" s="320" t="str">
        <f t="shared" si="60"/>
        <v>931</v>
      </c>
    </row>
    <row r="3416" spans="1:5" hidden="1" x14ac:dyDescent="0.3">
      <c r="A3416" s="316" t="s">
        <v>2351</v>
      </c>
      <c r="B3416" s="324">
        <v>716026</v>
      </c>
      <c r="C3416" s="324"/>
      <c r="D3416" s="317">
        <v>225</v>
      </c>
      <c r="E3416" s="320" t="str">
        <f t="shared" si="60"/>
        <v>932</v>
      </c>
    </row>
    <row r="3417" spans="1:5" hidden="1" x14ac:dyDescent="0.3">
      <c r="A3417" s="316" t="s">
        <v>2351</v>
      </c>
      <c r="B3417" s="324">
        <v>716038</v>
      </c>
      <c r="C3417" s="324"/>
      <c r="D3417" s="317">
        <v>2337.0700000000002</v>
      </c>
      <c r="E3417" s="320" t="str">
        <f t="shared" si="60"/>
        <v>932</v>
      </c>
    </row>
    <row r="3418" spans="1:5" hidden="1" x14ac:dyDescent="0.3">
      <c r="A3418" s="316" t="s">
        <v>2351</v>
      </c>
      <c r="B3418" s="324">
        <v>716046</v>
      </c>
      <c r="C3418" s="324"/>
      <c r="D3418" s="317">
        <v>33511.03</v>
      </c>
      <c r="E3418" s="320" t="str">
        <f t="shared" si="60"/>
        <v>932</v>
      </c>
    </row>
    <row r="3419" spans="1:5" hidden="1" x14ac:dyDescent="0.3">
      <c r="A3419" s="316" t="s">
        <v>2351</v>
      </c>
      <c r="B3419" s="324">
        <v>718010</v>
      </c>
      <c r="C3419" s="324"/>
      <c r="D3419" s="317">
        <v>5817.94</v>
      </c>
      <c r="E3419" s="320" t="str">
        <f t="shared" si="60"/>
        <v>932</v>
      </c>
    </row>
    <row r="3420" spans="1:5" hidden="1" x14ac:dyDescent="0.3">
      <c r="A3420" s="316" t="s">
        <v>2351</v>
      </c>
      <c r="B3420" s="324">
        <v>718010</v>
      </c>
      <c r="C3420" s="324">
        <v>1004</v>
      </c>
      <c r="D3420" s="317">
        <v>29525.71</v>
      </c>
      <c r="E3420" s="320" t="str">
        <f t="shared" si="60"/>
        <v>932</v>
      </c>
    </row>
    <row r="3421" spans="1:5" hidden="1" x14ac:dyDescent="0.3">
      <c r="A3421" s="316" t="s">
        <v>2351</v>
      </c>
      <c r="B3421" s="324">
        <v>718040</v>
      </c>
      <c r="C3421" s="324"/>
      <c r="D3421" s="317">
        <v>3078</v>
      </c>
      <c r="E3421" s="320" t="str">
        <f t="shared" si="60"/>
        <v>932</v>
      </c>
    </row>
    <row r="3422" spans="1:5" hidden="1" x14ac:dyDescent="0.3">
      <c r="A3422" s="316" t="s">
        <v>2351</v>
      </c>
      <c r="B3422" s="324">
        <v>718050</v>
      </c>
      <c r="C3422" s="324"/>
      <c r="D3422" s="317">
        <v>209086.36</v>
      </c>
      <c r="E3422" s="320" t="str">
        <f t="shared" si="60"/>
        <v>932</v>
      </c>
    </row>
    <row r="3423" spans="1:5" hidden="1" x14ac:dyDescent="0.3">
      <c r="A3423" s="316" t="s">
        <v>2351</v>
      </c>
      <c r="B3423" s="324">
        <v>718050</v>
      </c>
      <c r="C3423" s="324">
        <v>1004</v>
      </c>
      <c r="D3423" s="317">
        <v>9043.2099999999991</v>
      </c>
      <c r="E3423" s="320" t="str">
        <f t="shared" si="60"/>
        <v>932</v>
      </c>
    </row>
    <row r="3424" spans="1:5" hidden="1" x14ac:dyDescent="0.3">
      <c r="A3424" s="316" t="s">
        <v>2351</v>
      </c>
      <c r="B3424" s="324">
        <v>718050</v>
      </c>
      <c r="C3424" s="324">
        <v>1006</v>
      </c>
      <c r="D3424" s="317">
        <v>743.89</v>
      </c>
      <c r="E3424" s="320" t="str">
        <f t="shared" si="60"/>
        <v>932</v>
      </c>
    </row>
    <row r="3425" spans="1:5" hidden="1" x14ac:dyDescent="0.3">
      <c r="A3425" s="316" t="s">
        <v>2351</v>
      </c>
      <c r="B3425" s="324">
        <v>718050</v>
      </c>
      <c r="C3425" s="324">
        <v>1011</v>
      </c>
      <c r="D3425" s="317">
        <v>82963.27</v>
      </c>
      <c r="E3425" s="320" t="str">
        <f t="shared" si="60"/>
        <v>932</v>
      </c>
    </row>
    <row r="3426" spans="1:5" hidden="1" x14ac:dyDescent="0.3">
      <c r="A3426" s="316" t="s">
        <v>2351</v>
      </c>
      <c r="B3426" s="324">
        <v>718050</v>
      </c>
      <c r="C3426" s="324">
        <v>1012</v>
      </c>
      <c r="D3426" s="317">
        <v>41752.57</v>
      </c>
      <c r="E3426" s="320" t="str">
        <f t="shared" si="60"/>
        <v>932</v>
      </c>
    </row>
    <row r="3427" spans="1:5" hidden="1" x14ac:dyDescent="0.3">
      <c r="A3427" s="316" t="s">
        <v>2351</v>
      </c>
      <c r="B3427" s="324">
        <v>718050</v>
      </c>
      <c r="C3427" s="324">
        <v>1015</v>
      </c>
      <c r="D3427" s="317">
        <v>98376</v>
      </c>
      <c r="E3427" s="320" t="str">
        <f t="shared" si="60"/>
        <v>932</v>
      </c>
    </row>
    <row r="3428" spans="1:5" hidden="1" x14ac:dyDescent="0.3">
      <c r="A3428" s="316" t="s">
        <v>2351</v>
      </c>
      <c r="B3428" s="324">
        <v>718050</v>
      </c>
      <c r="C3428" s="324">
        <v>1019</v>
      </c>
      <c r="D3428" s="317">
        <v>32097.74</v>
      </c>
      <c r="E3428" s="320" t="str">
        <f t="shared" si="60"/>
        <v>932</v>
      </c>
    </row>
    <row r="3429" spans="1:5" hidden="1" x14ac:dyDescent="0.3">
      <c r="A3429" s="316" t="s">
        <v>2351</v>
      </c>
      <c r="B3429" s="324">
        <v>718050</v>
      </c>
      <c r="C3429" s="324">
        <v>1020</v>
      </c>
      <c r="D3429" s="317">
        <v>114108.28</v>
      </c>
      <c r="E3429" s="320" t="str">
        <f t="shared" si="60"/>
        <v>932</v>
      </c>
    </row>
    <row r="3430" spans="1:5" hidden="1" x14ac:dyDescent="0.3">
      <c r="A3430" s="316" t="s">
        <v>2351</v>
      </c>
      <c r="B3430" s="324">
        <v>718050</v>
      </c>
      <c r="C3430" s="324">
        <v>1025</v>
      </c>
      <c r="D3430" s="317">
        <v>110404.19</v>
      </c>
      <c r="E3430" s="320" t="str">
        <f t="shared" si="60"/>
        <v>932</v>
      </c>
    </row>
    <row r="3431" spans="1:5" hidden="1" x14ac:dyDescent="0.3">
      <c r="A3431" s="316" t="s">
        <v>2351</v>
      </c>
      <c r="B3431" s="324">
        <v>718050</v>
      </c>
      <c r="C3431" s="324">
        <v>1026</v>
      </c>
      <c r="D3431" s="317">
        <v>60772.25</v>
      </c>
      <c r="E3431" s="320" t="str">
        <f t="shared" si="60"/>
        <v>932</v>
      </c>
    </row>
    <row r="3432" spans="1:5" hidden="1" x14ac:dyDescent="0.3">
      <c r="A3432" s="316" t="s">
        <v>2351</v>
      </c>
      <c r="B3432" s="324">
        <v>718050</v>
      </c>
      <c r="C3432" s="324">
        <v>1027</v>
      </c>
      <c r="D3432" s="317">
        <v>15457.83</v>
      </c>
      <c r="E3432" s="320" t="str">
        <f t="shared" si="60"/>
        <v>932</v>
      </c>
    </row>
    <row r="3433" spans="1:5" hidden="1" x14ac:dyDescent="0.3">
      <c r="A3433" s="316" t="s">
        <v>2351</v>
      </c>
      <c r="B3433" s="324">
        <v>718050</v>
      </c>
      <c r="C3433" s="324">
        <v>1030</v>
      </c>
      <c r="D3433" s="317">
        <v>4026.32</v>
      </c>
      <c r="E3433" s="320" t="str">
        <f t="shared" si="60"/>
        <v>932</v>
      </c>
    </row>
    <row r="3434" spans="1:5" hidden="1" x14ac:dyDescent="0.3">
      <c r="A3434" s="316" t="s">
        <v>2351</v>
      </c>
      <c r="B3434" s="324">
        <v>718059</v>
      </c>
      <c r="C3434" s="324"/>
      <c r="D3434" s="317">
        <v>4861.93</v>
      </c>
      <c r="E3434" s="320" t="str">
        <f t="shared" si="60"/>
        <v>932</v>
      </c>
    </row>
    <row r="3435" spans="1:5" hidden="1" x14ac:dyDescent="0.3">
      <c r="A3435" s="316" t="s">
        <v>2351</v>
      </c>
      <c r="B3435" s="324">
        <v>718060</v>
      </c>
      <c r="C3435" s="324"/>
      <c r="D3435" s="317">
        <v>382899.41</v>
      </c>
      <c r="E3435" s="320" t="str">
        <f t="shared" si="60"/>
        <v>932</v>
      </c>
    </row>
    <row r="3436" spans="1:5" hidden="1" x14ac:dyDescent="0.3">
      <c r="A3436" s="316" t="s">
        <v>2351</v>
      </c>
      <c r="B3436" s="324">
        <v>718061</v>
      </c>
      <c r="C3436" s="324"/>
      <c r="D3436" s="317">
        <v>21320.52</v>
      </c>
      <c r="E3436" s="320" t="str">
        <f t="shared" si="60"/>
        <v>932</v>
      </c>
    </row>
    <row r="3437" spans="1:5" hidden="1" x14ac:dyDescent="0.3">
      <c r="A3437" s="316" t="s">
        <v>2351</v>
      </c>
      <c r="B3437" s="324">
        <v>718065</v>
      </c>
      <c r="C3437" s="324"/>
      <c r="D3437" s="317">
        <v>32661.06</v>
      </c>
      <c r="E3437" s="320" t="str">
        <f t="shared" si="60"/>
        <v>932</v>
      </c>
    </row>
    <row r="3438" spans="1:5" hidden="1" x14ac:dyDescent="0.3">
      <c r="A3438" s="316" t="s">
        <v>2351</v>
      </c>
      <c r="B3438" s="324">
        <v>718066</v>
      </c>
      <c r="C3438" s="324"/>
      <c r="D3438" s="317">
        <v>1375.92</v>
      </c>
      <c r="E3438" s="320" t="str">
        <f t="shared" si="60"/>
        <v>932</v>
      </c>
    </row>
    <row r="3439" spans="1:5" hidden="1" x14ac:dyDescent="0.3">
      <c r="A3439" s="316" t="s">
        <v>2351</v>
      </c>
      <c r="B3439" s="324">
        <v>718070</v>
      </c>
      <c r="C3439" s="324"/>
      <c r="D3439" s="317">
        <v>42970.23</v>
      </c>
      <c r="E3439" s="320" t="str">
        <f t="shared" si="60"/>
        <v>932</v>
      </c>
    </row>
    <row r="3440" spans="1:5" hidden="1" x14ac:dyDescent="0.3">
      <c r="A3440" s="316" t="s">
        <v>2351</v>
      </c>
      <c r="B3440" s="324">
        <v>718071</v>
      </c>
      <c r="C3440" s="324"/>
      <c r="D3440" s="317">
        <v>241.41</v>
      </c>
      <c r="E3440" s="320" t="str">
        <f t="shared" si="60"/>
        <v>932</v>
      </c>
    </row>
    <row r="3441" spans="1:8" hidden="1" x14ac:dyDescent="0.3">
      <c r="A3441" s="316" t="s">
        <v>2351</v>
      </c>
      <c r="B3441" s="324">
        <v>718075</v>
      </c>
      <c r="C3441" s="324"/>
      <c r="D3441" s="317">
        <v>1327901.1599999999</v>
      </c>
      <c r="E3441" s="320" t="str">
        <f t="shared" si="60"/>
        <v>932</v>
      </c>
    </row>
    <row r="3442" spans="1:8" hidden="1" x14ac:dyDescent="0.3">
      <c r="A3442" s="316" t="s">
        <v>2351</v>
      </c>
      <c r="B3442" s="324">
        <v>718077</v>
      </c>
      <c r="C3442" s="324">
        <v>1000</v>
      </c>
      <c r="D3442" s="317">
        <v>58345.2</v>
      </c>
      <c r="E3442" s="320" t="str">
        <f t="shared" si="60"/>
        <v>932</v>
      </c>
    </row>
    <row r="3443" spans="1:8" hidden="1" x14ac:dyDescent="0.3">
      <c r="A3443" s="316" t="s">
        <v>2351</v>
      </c>
      <c r="B3443" s="324">
        <v>718091</v>
      </c>
      <c r="C3443" s="324"/>
      <c r="D3443" s="317">
        <v>561404.93000000005</v>
      </c>
      <c r="E3443" s="320" t="str">
        <f t="shared" si="60"/>
        <v>932</v>
      </c>
    </row>
    <row r="3444" spans="1:8" x14ac:dyDescent="0.3">
      <c r="A3444" s="316" t="s">
        <v>2352</v>
      </c>
      <c r="B3444" s="324">
        <v>716026</v>
      </c>
      <c r="C3444" s="324"/>
      <c r="D3444" s="317">
        <v>153</v>
      </c>
      <c r="E3444" s="320" t="str">
        <f t="shared" si="60"/>
        <v>933</v>
      </c>
      <c r="F3444" s="303" t="str">
        <f>VLOOKUP(G3444,Lookup!A:B,2,0)</f>
        <v>8900  Unassigned</v>
      </c>
      <c r="G3444" s="318">
        <f t="shared" ref="G3444:G3471" si="61">A3444*1</f>
        <v>9000933</v>
      </c>
      <c r="H3444" s="318">
        <f t="shared" ref="H3444:H3471" si="62">LEFT(F3444,4)*1</f>
        <v>8900</v>
      </c>
    </row>
    <row r="3445" spans="1:8" x14ac:dyDescent="0.3">
      <c r="A3445" s="316" t="s">
        <v>2352</v>
      </c>
      <c r="B3445" s="324">
        <v>716038</v>
      </c>
      <c r="C3445" s="324"/>
      <c r="D3445" s="317">
        <v>1589.2</v>
      </c>
      <c r="E3445" s="320" t="str">
        <f t="shared" si="60"/>
        <v>933</v>
      </c>
      <c r="F3445" s="303" t="str">
        <f>VLOOKUP(G3445,Lookup!A:B,2,0)</f>
        <v>8900  Unassigned</v>
      </c>
      <c r="G3445" s="318">
        <f t="shared" si="61"/>
        <v>9000933</v>
      </c>
      <c r="H3445" s="318">
        <f t="shared" si="62"/>
        <v>8900</v>
      </c>
    </row>
    <row r="3446" spans="1:8" x14ac:dyDescent="0.3">
      <c r="A3446" s="316" t="s">
        <v>2352</v>
      </c>
      <c r="B3446" s="324">
        <v>716046</v>
      </c>
      <c r="C3446" s="324"/>
      <c r="D3446" s="317">
        <v>22778.32</v>
      </c>
      <c r="E3446" s="320" t="str">
        <f t="shared" si="60"/>
        <v>933</v>
      </c>
      <c r="F3446" s="303" t="str">
        <f>VLOOKUP(G3446,Lookup!A:B,2,0)</f>
        <v>8900  Unassigned</v>
      </c>
      <c r="G3446" s="318">
        <f t="shared" si="61"/>
        <v>9000933</v>
      </c>
      <c r="H3446" s="318">
        <f t="shared" si="62"/>
        <v>8900</v>
      </c>
    </row>
    <row r="3447" spans="1:8" x14ac:dyDescent="0.3">
      <c r="A3447" s="316" t="s">
        <v>2352</v>
      </c>
      <c r="B3447" s="324">
        <v>718010</v>
      </c>
      <c r="C3447" s="324"/>
      <c r="D3447" s="317">
        <v>2815.93</v>
      </c>
      <c r="E3447" s="320" t="str">
        <f t="shared" si="60"/>
        <v>933</v>
      </c>
      <c r="F3447" s="303" t="str">
        <f>VLOOKUP(G3447,Lookup!A:B,2,0)</f>
        <v>8900  Unassigned</v>
      </c>
      <c r="G3447" s="318">
        <f t="shared" si="61"/>
        <v>9000933</v>
      </c>
      <c r="H3447" s="318">
        <f t="shared" si="62"/>
        <v>8900</v>
      </c>
    </row>
    <row r="3448" spans="1:8" x14ac:dyDescent="0.3">
      <c r="A3448" s="316" t="s">
        <v>2352</v>
      </c>
      <c r="B3448" s="324">
        <v>718010</v>
      </c>
      <c r="C3448" s="324">
        <v>1004</v>
      </c>
      <c r="D3448" s="317">
        <v>11044.05</v>
      </c>
      <c r="E3448" s="320" t="str">
        <f t="shared" si="60"/>
        <v>933</v>
      </c>
      <c r="F3448" s="303" t="str">
        <f>VLOOKUP(G3448,Lookup!A:B,2,0)</f>
        <v>8900  Unassigned</v>
      </c>
      <c r="G3448" s="318">
        <f t="shared" si="61"/>
        <v>9000933</v>
      </c>
      <c r="H3448" s="318">
        <f t="shared" si="62"/>
        <v>8900</v>
      </c>
    </row>
    <row r="3449" spans="1:8" x14ac:dyDescent="0.3">
      <c r="A3449" s="316" t="s">
        <v>2352</v>
      </c>
      <c r="B3449" s="324">
        <v>718040</v>
      </c>
      <c r="C3449" s="324"/>
      <c r="D3449" s="317">
        <v>1489.72</v>
      </c>
      <c r="E3449" s="320" t="str">
        <f t="shared" si="60"/>
        <v>933</v>
      </c>
      <c r="F3449" s="303" t="str">
        <f>VLOOKUP(G3449,Lookup!A:B,2,0)</f>
        <v>8900  Unassigned</v>
      </c>
      <c r="G3449" s="318">
        <f t="shared" si="61"/>
        <v>9000933</v>
      </c>
      <c r="H3449" s="318">
        <f t="shared" si="62"/>
        <v>8900</v>
      </c>
    </row>
    <row r="3450" spans="1:8" x14ac:dyDescent="0.3">
      <c r="A3450" s="316" t="s">
        <v>2352</v>
      </c>
      <c r="B3450" s="324">
        <v>718050</v>
      </c>
      <c r="C3450" s="324"/>
      <c r="D3450" s="317">
        <v>148975.54999999999</v>
      </c>
      <c r="E3450" s="320" t="str">
        <f t="shared" si="60"/>
        <v>933</v>
      </c>
      <c r="F3450" s="303" t="str">
        <f>VLOOKUP(G3450,Lookup!A:B,2,0)</f>
        <v>8900  Unassigned</v>
      </c>
      <c r="G3450" s="318">
        <f t="shared" si="61"/>
        <v>9000933</v>
      </c>
      <c r="H3450" s="318">
        <f t="shared" si="62"/>
        <v>8900</v>
      </c>
    </row>
    <row r="3451" spans="1:8" x14ac:dyDescent="0.3">
      <c r="A3451" s="316" t="s">
        <v>2352</v>
      </c>
      <c r="B3451" s="324">
        <v>718050</v>
      </c>
      <c r="C3451" s="324">
        <v>1004</v>
      </c>
      <c r="D3451" s="317">
        <v>3.52</v>
      </c>
      <c r="E3451" s="320" t="str">
        <f t="shared" si="60"/>
        <v>933</v>
      </c>
      <c r="F3451" s="303" t="str">
        <f>VLOOKUP(G3451,Lookup!A:B,2,0)</f>
        <v>8900  Unassigned</v>
      </c>
      <c r="G3451" s="318">
        <f t="shared" si="61"/>
        <v>9000933</v>
      </c>
      <c r="H3451" s="318">
        <f t="shared" si="62"/>
        <v>8900</v>
      </c>
    </row>
    <row r="3452" spans="1:8" x14ac:dyDescent="0.3">
      <c r="A3452" s="316" t="s">
        <v>2352</v>
      </c>
      <c r="B3452" s="324">
        <v>718050</v>
      </c>
      <c r="C3452" s="324">
        <v>1006</v>
      </c>
      <c r="D3452" s="317">
        <v>60937.56</v>
      </c>
      <c r="E3452" s="320" t="str">
        <f t="shared" si="60"/>
        <v>933</v>
      </c>
      <c r="F3452" s="303" t="str">
        <f>VLOOKUP(G3452,Lookup!A:B,2,0)</f>
        <v>8900  Unassigned</v>
      </c>
      <c r="G3452" s="318">
        <f t="shared" si="61"/>
        <v>9000933</v>
      </c>
      <c r="H3452" s="318">
        <f t="shared" si="62"/>
        <v>8900</v>
      </c>
    </row>
    <row r="3453" spans="1:8" x14ac:dyDescent="0.3">
      <c r="A3453" s="316" t="s">
        <v>2352</v>
      </c>
      <c r="B3453" s="324">
        <v>718050</v>
      </c>
      <c r="C3453" s="324">
        <v>1011</v>
      </c>
      <c r="D3453" s="317">
        <v>100388.47</v>
      </c>
      <c r="E3453" s="320" t="str">
        <f t="shared" si="60"/>
        <v>933</v>
      </c>
      <c r="F3453" s="303" t="str">
        <f>VLOOKUP(G3453,Lookup!A:B,2,0)</f>
        <v>8900  Unassigned</v>
      </c>
      <c r="G3453" s="318">
        <f t="shared" si="61"/>
        <v>9000933</v>
      </c>
      <c r="H3453" s="318">
        <f t="shared" si="62"/>
        <v>8900</v>
      </c>
    </row>
    <row r="3454" spans="1:8" x14ac:dyDescent="0.3">
      <c r="A3454" s="316" t="s">
        <v>2352</v>
      </c>
      <c r="B3454" s="324">
        <v>718050</v>
      </c>
      <c r="C3454" s="324">
        <v>1012</v>
      </c>
      <c r="D3454" s="317">
        <v>23831.99</v>
      </c>
      <c r="E3454" s="320" t="str">
        <f t="shared" si="60"/>
        <v>933</v>
      </c>
      <c r="F3454" s="303" t="str">
        <f>VLOOKUP(G3454,Lookup!A:B,2,0)</f>
        <v>8900  Unassigned</v>
      </c>
      <c r="G3454" s="318">
        <f t="shared" si="61"/>
        <v>9000933</v>
      </c>
      <c r="H3454" s="318">
        <f t="shared" si="62"/>
        <v>8900</v>
      </c>
    </row>
    <row r="3455" spans="1:8" x14ac:dyDescent="0.3">
      <c r="A3455" s="316" t="s">
        <v>2352</v>
      </c>
      <c r="B3455" s="324">
        <v>718050</v>
      </c>
      <c r="C3455" s="324">
        <v>1015</v>
      </c>
      <c r="D3455" s="317">
        <v>56961.23</v>
      </c>
      <c r="E3455" s="320" t="str">
        <f t="shared" si="60"/>
        <v>933</v>
      </c>
      <c r="F3455" s="303" t="str">
        <f>VLOOKUP(G3455,Lookup!A:B,2,0)</f>
        <v>8900  Unassigned</v>
      </c>
      <c r="G3455" s="318">
        <f t="shared" si="61"/>
        <v>9000933</v>
      </c>
      <c r="H3455" s="318">
        <f t="shared" si="62"/>
        <v>8900</v>
      </c>
    </row>
    <row r="3456" spans="1:8" x14ac:dyDescent="0.3">
      <c r="A3456" s="316" t="s">
        <v>2352</v>
      </c>
      <c r="B3456" s="324">
        <v>718050</v>
      </c>
      <c r="C3456" s="324">
        <v>1019</v>
      </c>
      <c r="D3456" s="317">
        <v>4078.74</v>
      </c>
      <c r="E3456" s="320" t="str">
        <f t="shared" si="60"/>
        <v>933</v>
      </c>
      <c r="F3456" s="303" t="str">
        <f>VLOOKUP(G3456,Lookup!A:B,2,0)</f>
        <v>8900  Unassigned</v>
      </c>
      <c r="G3456" s="318">
        <f t="shared" si="61"/>
        <v>9000933</v>
      </c>
      <c r="H3456" s="318">
        <f t="shared" si="62"/>
        <v>8900</v>
      </c>
    </row>
    <row r="3457" spans="1:8" x14ac:dyDescent="0.3">
      <c r="A3457" s="316" t="s">
        <v>2352</v>
      </c>
      <c r="B3457" s="324">
        <v>718050</v>
      </c>
      <c r="C3457" s="324">
        <v>1020</v>
      </c>
      <c r="D3457" s="317">
        <v>95482.75</v>
      </c>
      <c r="E3457" s="320" t="str">
        <f t="shared" si="60"/>
        <v>933</v>
      </c>
      <c r="F3457" s="303" t="str">
        <f>VLOOKUP(G3457,Lookup!A:B,2,0)</f>
        <v>8900  Unassigned</v>
      </c>
      <c r="G3457" s="318">
        <f t="shared" si="61"/>
        <v>9000933</v>
      </c>
      <c r="H3457" s="318">
        <f t="shared" si="62"/>
        <v>8900</v>
      </c>
    </row>
    <row r="3458" spans="1:8" x14ac:dyDescent="0.3">
      <c r="A3458" s="316" t="s">
        <v>2352</v>
      </c>
      <c r="B3458" s="324">
        <v>718050</v>
      </c>
      <c r="C3458" s="324">
        <v>1025</v>
      </c>
      <c r="D3458" s="317">
        <v>59058.94</v>
      </c>
      <c r="E3458" s="320" t="str">
        <f t="shared" ref="E3458:E3521" si="63">RIGHT(A3458,3)</f>
        <v>933</v>
      </c>
      <c r="F3458" s="303" t="str">
        <f>VLOOKUP(G3458,Lookup!A:B,2,0)</f>
        <v>8900  Unassigned</v>
      </c>
      <c r="G3458" s="318">
        <f t="shared" si="61"/>
        <v>9000933</v>
      </c>
      <c r="H3458" s="318">
        <f t="shared" si="62"/>
        <v>8900</v>
      </c>
    </row>
    <row r="3459" spans="1:8" x14ac:dyDescent="0.3">
      <c r="A3459" s="316" t="s">
        <v>2352</v>
      </c>
      <c r="B3459" s="324">
        <v>718050</v>
      </c>
      <c r="C3459" s="324">
        <v>1026</v>
      </c>
      <c r="D3459" s="317">
        <v>37413.120000000003</v>
      </c>
      <c r="E3459" s="320" t="str">
        <f t="shared" si="63"/>
        <v>933</v>
      </c>
      <c r="F3459" s="303" t="str">
        <f>VLOOKUP(G3459,Lookup!A:B,2,0)</f>
        <v>8900  Unassigned</v>
      </c>
      <c r="G3459" s="318">
        <f t="shared" si="61"/>
        <v>9000933</v>
      </c>
      <c r="H3459" s="318">
        <f t="shared" si="62"/>
        <v>8900</v>
      </c>
    </row>
    <row r="3460" spans="1:8" x14ac:dyDescent="0.3">
      <c r="A3460" s="316" t="s">
        <v>2352</v>
      </c>
      <c r="B3460" s="324">
        <v>718050</v>
      </c>
      <c r="C3460" s="324">
        <v>1027</v>
      </c>
      <c r="D3460" s="317">
        <v>23001.69</v>
      </c>
      <c r="E3460" s="320" t="str">
        <f t="shared" si="63"/>
        <v>933</v>
      </c>
      <c r="F3460" s="303" t="str">
        <f>VLOOKUP(G3460,Lookup!A:B,2,0)</f>
        <v>8900  Unassigned</v>
      </c>
      <c r="G3460" s="318">
        <f t="shared" si="61"/>
        <v>9000933</v>
      </c>
      <c r="H3460" s="318">
        <f t="shared" si="62"/>
        <v>8900</v>
      </c>
    </row>
    <row r="3461" spans="1:8" x14ac:dyDescent="0.3">
      <c r="A3461" s="316" t="s">
        <v>2352</v>
      </c>
      <c r="B3461" s="324">
        <v>718050</v>
      </c>
      <c r="C3461" s="324">
        <v>1030</v>
      </c>
      <c r="D3461" s="317">
        <v>2737.9</v>
      </c>
      <c r="E3461" s="320" t="str">
        <f t="shared" si="63"/>
        <v>933</v>
      </c>
      <c r="F3461" s="303" t="str">
        <f>VLOOKUP(G3461,Lookup!A:B,2,0)</f>
        <v>8900  Unassigned</v>
      </c>
      <c r="G3461" s="318">
        <f t="shared" si="61"/>
        <v>9000933</v>
      </c>
      <c r="H3461" s="318">
        <f t="shared" si="62"/>
        <v>8900</v>
      </c>
    </row>
    <row r="3462" spans="1:8" x14ac:dyDescent="0.3">
      <c r="A3462" s="316" t="s">
        <v>2352</v>
      </c>
      <c r="B3462" s="324">
        <v>718059</v>
      </c>
      <c r="C3462" s="324"/>
      <c r="D3462" s="317">
        <v>3297.17</v>
      </c>
      <c r="E3462" s="320" t="str">
        <f t="shared" si="63"/>
        <v>933</v>
      </c>
      <c r="F3462" s="303" t="str">
        <f>VLOOKUP(G3462,Lookup!A:B,2,0)</f>
        <v>8900  Unassigned</v>
      </c>
      <c r="G3462" s="318">
        <f t="shared" si="61"/>
        <v>9000933</v>
      </c>
      <c r="H3462" s="318">
        <f t="shared" si="62"/>
        <v>8900</v>
      </c>
    </row>
    <row r="3463" spans="1:8" x14ac:dyDescent="0.3">
      <c r="A3463" s="316" t="s">
        <v>2352</v>
      </c>
      <c r="B3463" s="324">
        <v>718060</v>
      </c>
      <c r="C3463" s="324"/>
      <c r="D3463" s="317">
        <v>459533.43</v>
      </c>
      <c r="E3463" s="320" t="str">
        <f t="shared" si="63"/>
        <v>933</v>
      </c>
      <c r="F3463" s="303" t="str">
        <f>VLOOKUP(G3463,Lookup!A:B,2,0)</f>
        <v>8900  Unassigned</v>
      </c>
      <c r="G3463" s="318">
        <f t="shared" si="61"/>
        <v>9000933</v>
      </c>
      <c r="H3463" s="318">
        <f t="shared" si="62"/>
        <v>8900</v>
      </c>
    </row>
    <row r="3464" spans="1:8" x14ac:dyDescent="0.3">
      <c r="A3464" s="316" t="s">
        <v>2352</v>
      </c>
      <c r="B3464" s="324">
        <v>718061</v>
      </c>
      <c r="C3464" s="324"/>
      <c r="D3464" s="317">
        <v>38009.58</v>
      </c>
      <c r="E3464" s="320" t="str">
        <f t="shared" si="63"/>
        <v>933</v>
      </c>
      <c r="F3464" s="303" t="str">
        <f>VLOOKUP(G3464,Lookup!A:B,2,0)</f>
        <v>8900  Unassigned</v>
      </c>
      <c r="G3464" s="318">
        <f t="shared" si="61"/>
        <v>9000933</v>
      </c>
      <c r="H3464" s="318">
        <f t="shared" si="62"/>
        <v>8900</v>
      </c>
    </row>
    <row r="3465" spans="1:8" x14ac:dyDescent="0.3">
      <c r="A3465" s="316" t="s">
        <v>2352</v>
      </c>
      <c r="B3465" s="324">
        <v>718065</v>
      </c>
      <c r="C3465" s="324"/>
      <c r="D3465" s="317">
        <v>39050.49</v>
      </c>
      <c r="E3465" s="320" t="str">
        <f t="shared" si="63"/>
        <v>933</v>
      </c>
      <c r="F3465" s="303" t="str">
        <f>VLOOKUP(G3465,Lookup!A:B,2,0)</f>
        <v>8900  Unassigned</v>
      </c>
      <c r="G3465" s="318">
        <f t="shared" si="61"/>
        <v>9000933</v>
      </c>
      <c r="H3465" s="318">
        <f t="shared" si="62"/>
        <v>8900</v>
      </c>
    </row>
    <row r="3466" spans="1:8" x14ac:dyDescent="0.3">
      <c r="A3466" s="316" t="s">
        <v>2352</v>
      </c>
      <c r="B3466" s="324">
        <v>718066</v>
      </c>
      <c r="C3466" s="324"/>
      <c r="D3466" s="317">
        <v>2453.4</v>
      </c>
      <c r="E3466" s="320" t="str">
        <f t="shared" si="63"/>
        <v>933</v>
      </c>
      <c r="F3466" s="303" t="str">
        <f>VLOOKUP(G3466,Lookup!A:B,2,0)</f>
        <v>8900  Unassigned</v>
      </c>
      <c r="G3466" s="318">
        <f t="shared" si="61"/>
        <v>9000933</v>
      </c>
      <c r="H3466" s="318">
        <f t="shared" si="62"/>
        <v>8900</v>
      </c>
    </row>
    <row r="3467" spans="1:8" x14ac:dyDescent="0.3">
      <c r="A3467" s="316" t="s">
        <v>2352</v>
      </c>
      <c r="B3467" s="324">
        <v>718070</v>
      </c>
      <c r="C3467" s="324"/>
      <c r="D3467" s="317">
        <v>99153.09</v>
      </c>
      <c r="E3467" s="320" t="str">
        <f t="shared" si="63"/>
        <v>933</v>
      </c>
      <c r="F3467" s="303" t="str">
        <f>VLOOKUP(G3467,Lookup!A:B,2,0)</f>
        <v>8900  Unassigned</v>
      </c>
      <c r="G3467" s="318">
        <f t="shared" si="61"/>
        <v>9000933</v>
      </c>
      <c r="H3467" s="318">
        <f t="shared" si="62"/>
        <v>8900</v>
      </c>
    </row>
    <row r="3468" spans="1:8" x14ac:dyDescent="0.3">
      <c r="A3468" s="316" t="s">
        <v>2352</v>
      </c>
      <c r="B3468" s="324">
        <v>718071</v>
      </c>
      <c r="C3468" s="324"/>
      <c r="D3468" s="317">
        <v>161.5</v>
      </c>
      <c r="E3468" s="320" t="str">
        <f t="shared" si="63"/>
        <v>933</v>
      </c>
      <c r="F3468" s="303" t="str">
        <f>VLOOKUP(G3468,Lookup!A:B,2,0)</f>
        <v>8900  Unassigned</v>
      </c>
      <c r="G3468" s="318">
        <f t="shared" si="61"/>
        <v>9000933</v>
      </c>
      <c r="H3468" s="318">
        <f t="shared" si="62"/>
        <v>8900</v>
      </c>
    </row>
    <row r="3469" spans="1:8" x14ac:dyDescent="0.3">
      <c r="A3469" s="316" t="s">
        <v>2352</v>
      </c>
      <c r="B3469" s="324">
        <v>718075</v>
      </c>
      <c r="C3469" s="324"/>
      <c r="D3469" s="317">
        <v>2367624.84</v>
      </c>
      <c r="E3469" s="320" t="str">
        <f t="shared" si="63"/>
        <v>933</v>
      </c>
      <c r="F3469" s="303" t="str">
        <f>VLOOKUP(G3469,Lookup!A:B,2,0)</f>
        <v>8900  Unassigned</v>
      </c>
      <c r="G3469" s="318">
        <f t="shared" si="61"/>
        <v>9000933</v>
      </c>
      <c r="H3469" s="318">
        <f t="shared" si="62"/>
        <v>8900</v>
      </c>
    </row>
    <row r="3470" spans="1:8" x14ac:dyDescent="0.3">
      <c r="A3470" s="316" t="s">
        <v>2352</v>
      </c>
      <c r="B3470" s="324">
        <v>718077</v>
      </c>
      <c r="C3470" s="324">
        <v>1000</v>
      </c>
      <c r="D3470" s="317">
        <v>23983.9</v>
      </c>
      <c r="E3470" s="320" t="str">
        <f t="shared" si="63"/>
        <v>933</v>
      </c>
      <c r="F3470" s="303" t="str">
        <f>VLOOKUP(G3470,Lookup!A:B,2,0)</f>
        <v>8900  Unassigned</v>
      </c>
      <c r="G3470" s="318">
        <f t="shared" si="61"/>
        <v>9000933</v>
      </c>
      <c r="H3470" s="318">
        <f t="shared" si="62"/>
        <v>8900</v>
      </c>
    </row>
    <row r="3471" spans="1:8" x14ac:dyDescent="0.3">
      <c r="A3471" s="316" t="s">
        <v>2352</v>
      </c>
      <c r="B3471" s="324">
        <v>718091</v>
      </c>
      <c r="C3471" s="324"/>
      <c r="D3471" s="317">
        <v>448565.51</v>
      </c>
      <c r="E3471" s="320" t="str">
        <f t="shared" si="63"/>
        <v>933</v>
      </c>
      <c r="F3471" s="303" t="str">
        <f>VLOOKUP(G3471,Lookup!A:B,2,0)</f>
        <v>8900  Unassigned</v>
      </c>
      <c r="G3471" s="318">
        <f t="shared" si="61"/>
        <v>9000933</v>
      </c>
      <c r="H3471" s="318">
        <f t="shared" si="62"/>
        <v>8900</v>
      </c>
    </row>
    <row r="3472" spans="1:8" hidden="1" x14ac:dyDescent="0.3">
      <c r="A3472" s="316" t="s">
        <v>2353</v>
      </c>
      <c r="B3472" s="324">
        <v>716026</v>
      </c>
      <c r="C3472" s="324"/>
      <c r="D3472" s="317">
        <v>148.5</v>
      </c>
      <c r="E3472" s="320" t="str">
        <f t="shared" si="63"/>
        <v>934</v>
      </c>
    </row>
    <row r="3473" spans="1:5" hidden="1" x14ac:dyDescent="0.3">
      <c r="A3473" s="316" t="s">
        <v>2353</v>
      </c>
      <c r="B3473" s="324">
        <v>716038</v>
      </c>
      <c r="C3473" s="324"/>
      <c r="D3473" s="317">
        <v>1542.46</v>
      </c>
      <c r="E3473" s="320" t="str">
        <f t="shared" si="63"/>
        <v>934</v>
      </c>
    </row>
    <row r="3474" spans="1:5" hidden="1" x14ac:dyDescent="0.3">
      <c r="A3474" s="316" t="s">
        <v>2353</v>
      </c>
      <c r="B3474" s="324">
        <v>716046</v>
      </c>
      <c r="C3474" s="324"/>
      <c r="D3474" s="317">
        <v>22130.87</v>
      </c>
      <c r="E3474" s="320" t="str">
        <f t="shared" si="63"/>
        <v>934</v>
      </c>
    </row>
    <row r="3475" spans="1:5" hidden="1" x14ac:dyDescent="0.3">
      <c r="A3475" s="316" t="s">
        <v>2353</v>
      </c>
      <c r="B3475" s="324">
        <v>718010</v>
      </c>
      <c r="C3475" s="324"/>
      <c r="D3475" s="317">
        <v>2951.46</v>
      </c>
      <c r="E3475" s="320" t="str">
        <f t="shared" si="63"/>
        <v>934</v>
      </c>
    </row>
    <row r="3476" spans="1:5" hidden="1" x14ac:dyDescent="0.3">
      <c r="A3476" s="316" t="s">
        <v>2353</v>
      </c>
      <c r="B3476" s="324">
        <v>718010</v>
      </c>
      <c r="C3476" s="324">
        <v>1004</v>
      </c>
      <c r="D3476" s="317">
        <v>23388.85</v>
      </c>
      <c r="E3476" s="320" t="str">
        <f t="shared" si="63"/>
        <v>934</v>
      </c>
    </row>
    <row r="3477" spans="1:5" hidden="1" x14ac:dyDescent="0.3">
      <c r="A3477" s="316" t="s">
        <v>2353</v>
      </c>
      <c r="B3477" s="324">
        <v>718040</v>
      </c>
      <c r="C3477" s="324"/>
      <c r="D3477" s="317">
        <v>844.76</v>
      </c>
      <c r="E3477" s="320" t="str">
        <f t="shared" si="63"/>
        <v>934</v>
      </c>
    </row>
    <row r="3478" spans="1:5" hidden="1" x14ac:dyDescent="0.3">
      <c r="A3478" s="316" t="s">
        <v>2353</v>
      </c>
      <c r="B3478" s="324">
        <v>718045</v>
      </c>
      <c r="C3478" s="324"/>
      <c r="D3478" s="317">
        <v>3586.25</v>
      </c>
      <c r="E3478" s="320" t="str">
        <f t="shared" si="63"/>
        <v>934</v>
      </c>
    </row>
    <row r="3479" spans="1:5" hidden="1" x14ac:dyDescent="0.3">
      <c r="A3479" s="316" t="s">
        <v>2353</v>
      </c>
      <c r="B3479" s="324">
        <v>718050</v>
      </c>
      <c r="C3479" s="324"/>
      <c r="D3479" s="317">
        <v>176862.4</v>
      </c>
      <c r="E3479" s="320" t="str">
        <f t="shared" si="63"/>
        <v>934</v>
      </c>
    </row>
    <row r="3480" spans="1:5" hidden="1" x14ac:dyDescent="0.3">
      <c r="A3480" s="316" t="s">
        <v>2353</v>
      </c>
      <c r="B3480" s="324">
        <v>718050</v>
      </c>
      <c r="C3480" s="324">
        <v>1004</v>
      </c>
      <c r="D3480" s="317">
        <v>42.03</v>
      </c>
      <c r="E3480" s="320" t="str">
        <f t="shared" si="63"/>
        <v>934</v>
      </c>
    </row>
    <row r="3481" spans="1:5" hidden="1" x14ac:dyDescent="0.3">
      <c r="A3481" s="316" t="s">
        <v>2353</v>
      </c>
      <c r="B3481" s="324">
        <v>718050</v>
      </c>
      <c r="C3481" s="324">
        <v>1006</v>
      </c>
      <c r="D3481" s="317">
        <v>487.38</v>
      </c>
      <c r="E3481" s="320" t="str">
        <f t="shared" si="63"/>
        <v>934</v>
      </c>
    </row>
    <row r="3482" spans="1:5" hidden="1" x14ac:dyDescent="0.3">
      <c r="A3482" s="316" t="s">
        <v>2353</v>
      </c>
      <c r="B3482" s="324">
        <v>718050</v>
      </c>
      <c r="C3482" s="324">
        <v>1011</v>
      </c>
      <c r="D3482" s="317">
        <v>16970.72</v>
      </c>
      <c r="E3482" s="320" t="str">
        <f t="shared" si="63"/>
        <v>934</v>
      </c>
    </row>
    <row r="3483" spans="1:5" hidden="1" x14ac:dyDescent="0.3">
      <c r="A3483" s="316" t="s">
        <v>2353</v>
      </c>
      <c r="B3483" s="324">
        <v>718050</v>
      </c>
      <c r="C3483" s="324">
        <v>1012</v>
      </c>
      <c r="D3483" s="317">
        <v>30709.5</v>
      </c>
      <c r="E3483" s="320" t="str">
        <f t="shared" si="63"/>
        <v>934</v>
      </c>
    </row>
    <row r="3484" spans="1:5" hidden="1" x14ac:dyDescent="0.3">
      <c r="A3484" s="316" t="s">
        <v>2353</v>
      </c>
      <c r="B3484" s="324">
        <v>718050</v>
      </c>
      <c r="C3484" s="324">
        <v>1015</v>
      </c>
      <c r="D3484" s="317">
        <v>65373.88</v>
      </c>
      <c r="E3484" s="320" t="str">
        <f t="shared" si="63"/>
        <v>934</v>
      </c>
    </row>
    <row r="3485" spans="1:5" hidden="1" x14ac:dyDescent="0.3">
      <c r="A3485" s="316" t="s">
        <v>2353</v>
      </c>
      <c r="B3485" s="324">
        <v>718050</v>
      </c>
      <c r="C3485" s="324">
        <v>1019</v>
      </c>
      <c r="D3485" s="317">
        <v>51.06</v>
      </c>
      <c r="E3485" s="320" t="str">
        <f t="shared" si="63"/>
        <v>934</v>
      </c>
    </row>
    <row r="3486" spans="1:5" hidden="1" x14ac:dyDescent="0.3">
      <c r="A3486" s="316" t="s">
        <v>2353</v>
      </c>
      <c r="B3486" s="324">
        <v>718050</v>
      </c>
      <c r="C3486" s="324">
        <v>1020</v>
      </c>
      <c r="D3486" s="317">
        <v>80312.03</v>
      </c>
      <c r="E3486" s="320" t="str">
        <f t="shared" si="63"/>
        <v>934</v>
      </c>
    </row>
    <row r="3487" spans="1:5" hidden="1" x14ac:dyDescent="0.3">
      <c r="A3487" s="316" t="s">
        <v>2353</v>
      </c>
      <c r="B3487" s="324">
        <v>718050</v>
      </c>
      <c r="C3487" s="324">
        <v>1025</v>
      </c>
      <c r="D3487" s="317">
        <v>40178.69</v>
      </c>
      <c r="E3487" s="320" t="str">
        <f t="shared" si="63"/>
        <v>934</v>
      </c>
    </row>
    <row r="3488" spans="1:5" hidden="1" x14ac:dyDescent="0.3">
      <c r="A3488" s="316" t="s">
        <v>2353</v>
      </c>
      <c r="B3488" s="324">
        <v>718050</v>
      </c>
      <c r="C3488" s="324">
        <v>1026</v>
      </c>
      <c r="D3488" s="317">
        <v>48780.6</v>
      </c>
      <c r="E3488" s="320" t="str">
        <f t="shared" si="63"/>
        <v>934</v>
      </c>
    </row>
    <row r="3489" spans="1:5" hidden="1" x14ac:dyDescent="0.3">
      <c r="A3489" s="316" t="s">
        <v>2353</v>
      </c>
      <c r="B3489" s="324">
        <v>718050</v>
      </c>
      <c r="C3489" s="324">
        <v>1027</v>
      </c>
      <c r="D3489" s="317">
        <v>24120</v>
      </c>
      <c r="E3489" s="320" t="str">
        <f t="shared" si="63"/>
        <v>934</v>
      </c>
    </row>
    <row r="3490" spans="1:5" hidden="1" x14ac:dyDescent="0.3">
      <c r="A3490" s="316" t="s">
        <v>2353</v>
      </c>
      <c r="B3490" s="324">
        <v>718050</v>
      </c>
      <c r="C3490" s="324">
        <v>1030</v>
      </c>
      <c r="D3490" s="317">
        <v>3360.37</v>
      </c>
      <c r="E3490" s="320" t="str">
        <f t="shared" si="63"/>
        <v>934</v>
      </c>
    </row>
    <row r="3491" spans="1:5" hidden="1" x14ac:dyDescent="0.3">
      <c r="A3491" s="316" t="s">
        <v>2353</v>
      </c>
      <c r="B3491" s="324">
        <v>718059</v>
      </c>
      <c r="C3491" s="324"/>
      <c r="D3491" s="317">
        <v>3185.4</v>
      </c>
      <c r="E3491" s="320" t="str">
        <f t="shared" si="63"/>
        <v>934</v>
      </c>
    </row>
    <row r="3492" spans="1:5" hidden="1" x14ac:dyDescent="0.3">
      <c r="A3492" s="316" t="s">
        <v>2353</v>
      </c>
      <c r="B3492" s="324">
        <v>718060</v>
      </c>
      <c r="C3492" s="324"/>
      <c r="D3492" s="317">
        <v>102664.94</v>
      </c>
      <c r="E3492" s="320" t="str">
        <f t="shared" si="63"/>
        <v>934</v>
      </c>
    </row>
    <row r="3493" spans="1:5" hidden="1" x14ac:dyDescent="0.3">
      <c r="A3493" s="316" t="s">
        <v>2353</v>
      </c>
      <c r="B3493" s="324">
        <v>718061</v>
      </c>
      <c r="C3493" s="324"/>
      <c r="D3493" s="317">
        <v>6791.52</v>
      </c>
      <c r="E3493" s="320" t="str">
        <f t="shared" si="63"/>
        <v>934</v>
      </c>
    </row>
    <row r="3494" spans="1:5" hidden="1" x14ac:dyDescent="0.3">
      <c r="A3494" s="316" t="s">
        <v>2353</v>
      </c>
      <c r="B3494" s="324">
        <v>718065</v>
      </c>
      <c r="C3494" s="324"/>
      <c r="D3494" s="317">
        <v>8834.16</v>
      </c>
      <c r="E3494" s="320" t="str">
        <f t="shared" si="63"/>
        <v>934</v>
      </c>
    </row>
    <row r="3495" spans="1:5" hidden="1" x14ac:dyDescent="0.3">
      <c r="A3495" s="316" t="s">
        <v>2353</v>
      </c>
      <c r="B3495" s="324">
        <v>718066</v>
      </c>
      <c r="C3495" s="324"/>
      <c r="D3495" s="317">
        <v>438.43</v>
      </c>
      <c r="E3495" s="320" t="str">
        <f t="shared" si="63"/>
        <v>934</v>
      </c>
    </row>
    <row r="3496" spans="1:5" hidden="1" x14ac:dyDescent="0.3">
      <c r="A3496" s="316" t="s">
        <v>2353</v>
      </c>
      <c r="B3496" s="324">
        <v>718070</v>
      </c>
      <c r="C3496" s="324"/>
      <c r="D3496" s="317">
        <v>41928.22</v>
      </c>
      <c r="E3496" s="320" t="str">
        <f t="shared" si="63"/>
        <v>934</v>
      </c>
    </row>
    <row r="3497" spans="1:5" hidden="1" x14ac:dyDescent="0.3">
      <c r="A3497" s="316" t="s">
        <v>2353</v>
      </c>
      <c r="B3497" s="324">
        <v>718071</v>
      </c>
      <c r="C3497" s="324"/>
      <c r="D3497" s="317">
        <v>155.37</v>
      </c>
      <c r="E3497" s="320" t="str">
        <f t="shared" si="63"/>
        <v>934</v>
      </c>
    </row>
    <row r="3498" spans="1:5" hidden="1" x14ac:dyDescent="0.3">
      <c r="A3498" s="316" t="s">
        <v>2353</v>
      </c>
      <c r="B3498" s="324">
        <v>718075</v>
      </c>
      <c r="C3498" s="324"/>
      <c r="D3498" s="317">
        <v>423020.76</v>
      </c>
      <c r="E3498" s="320" t="str">
        <f t="shared" si="63"/>
        <v>934</v>
      </c>
    </row>
    <row r="3499" spans="1:5" hidden="1" x14ac:dyDescent="0.3">
      <c r="A3499" s="316" t="s">
        <v>2353</v>
      </c>
      <c r="B3499" s="324">
        <v>718077</v>
      </c>
      <c r="C3499" s="324">
        <v>1000</v>
      </c>
      <c r="D3499" s="317">
        <v>41591.910000000003</v>
      </c>
      <c r="E3499" s="320" t="str">
        <f t="shared" si="63"/>
        <v>934</v>
      </c>
    </row>
    <row r="3500" spans="1:5" hidden="1" x14ac:dyDescent="0.3">
      <c r="A3500" s="316" t="s">
        <v>2353</v>
      </c>
      <c r="B3500" s="324">
        <v>718091</v>
      </c>
      <c r="C3500" s="324"/>
      <c r="D3500" s="317">
        <v>166741.38</v>
      </c>
      <c r="E3500" s="320" t="str">
        <f t="shared" si="63"/>
        <v>934</v>
      </c>
    </row>
    <row r="3501" spans="1:5" hidden="1" x14ac:dyDescent="0.3">
      <c r="A3501" s="316" t="s">
        <v>2354</v>
      </c>
      <c r="B3501" s="324">
        <v>716026</v>
      </c>
      <c r="C3501" s="324"/>
      <c r="D3501" s="317">
        <v>1821.38</v>
      </c>
      <c r="E3501" s="320" t="str">
        <f t="shared" si="63"/>
        <v>935</v>
      </c>
    </row>
    <row r="3502" spans="1:5" hidden="1" x14ac:dyDescent="0.3">
      <c r="A3502" s="316" t="s">
        <v>2354</v>
      </c>
      <c r="B3502" s="324">
        <v>716038</v>
      </c>
      <c r="C3502" s="324"/>
      <c r="D3502" s="317">
        <v>514.15</v>
      </c>
      <c r="E3502" s="320" t="str">
        <f t="shared" si="63"/>
        <v>935</v>
      </c>
    </row>
    <row r="3503" spans="1:5" hidden="1" x14ac:dyDescent="0.3">
      <c r="A3503" s="316" t="s">
        <v>2354</v>
      </c>
      <c r="B3503" s="324">
        <v>716046</v>
      </c>
      <c r="C3503" s="324"/>
      <c r="D3503" s="317">
        <v>7369.46</v>
      </c>
      <c r="E3503" s="320" t="str">
        <f t="shared" si="63"/>
        <v>935</v>
      </c>
    </row>
    <row r="3504" spans="1:5" hidden="1" x14ac:dyDescent="0.3">
      <c r="A3504" s="316" t="s">
        <v>2354</v>
      </c>
      <c r="B3504" s="324">
        <v>718010</v>
      </c>
      <c r="C3504" s="324"/>
      <c r="D3504" s="317">
        <v>1034.1400000000001</v>
      </c>
      <c r="E3504" s="320" t="str">
        <f t="shared" si="63"/>
        <v>935</v>
      </c>
    </row>
    <row r="3505" spans="1:5" hidden="1" x14ac:dyDescent="0.3">
      <c r="A3505" s="316" t="s">
        <v>2354</v>
      </c>
      <c r="B3505" s="324">
        <v>718010</v>
      </c>
      <c r="C3505" s="324">
        <v>1004</v>
      </c>
      <c r="D3505" s="317">
        <v>13736.1</v>
      </c>
      <c r="E3505" s="320" t="str">
        <f t="shared" si="63"/>
        <v>935</v>
      </c>
    </row>
    <row r="3506" spans="1:5" hidden="1" x14ac:dyDescent="0.3">
      <c r="A3506" s="316" t="s">
        <v>2354</v>
      </c>
      <c r="B3506" s="324">
        <v>718040</v>
      </c>
      <c r="C3506" s="324"/>
      <c r="D3506" s="317">
        <v>990.5</v>
      </c>
      <c r="E3506" s="320" t="str">
        <f t="shared" si="63"/>
        <v>935</v>
      </c>
    </row>
    <row r="3507" spans="1:5" hidden="1" x14ac:dyDescent="0.3">
      <c r="A3507" s="316" t="s">
        <v>2354</v>
      </c>
      <c r="B3507" s="324">
        <v>718050</v>
      </c>
      <c r="C3507" s="324"/>
      <c r="D3507" s="317">
        <v>66868.81</v>
      </c>
      <c r="E3507" s="320" t="str">
        <f t="shared" si="63"/>
        <v>935</v>
      </c>
    </row>
    <row r="3508" spans="1:5" hidden="1" x14ac:dyDescent="0.3">
      <c r="A3508" s="316" t="s">
        <v>2354</v>
      </c>
      <c r="B3508" s="324">
        <v>718050</v>
      </c>
      <c r="C3508" s="324">
        <v>1004</v>
      </c>
      <c r="D3508" s="317">
        <v>656.57</v>
      </c>
      <c r="E3508" s="320" t="str">
        <f t="shared" si="63"/>
        <v>935</v>
      </c>
    </row>
    <row r="3509" spans="1:5" hidden="1" x14ac:dyDescent="0.3">
      <c r="A3509" s="316" t="s">
        <v>2354</v>
      </c>
      <c r="B3509" s="324">
        <v>718050</v>
      </c>
      <c r="C3509" s="324">
        <v>1006</v>
      </c>
      <c r="D3509" s="317">
        <v>153.91</v>
      </c>
      <c r="E3509" s="320" t="str">
        <f t="shared" si="63"/>
        <v>935</v>
      </c>
    </row>
    <row r="3510" spans="1:5" hidden="1" x14ac:dyDescent="0.3">
      <c r="A3510" s="316" t="s">
        <v>2354</v>
      </c>
      <c r="B3510" s="324">
        <v>718050</v>
      </c>
      <c r="C3510" s="324">
        <v>1011</v>
      </c>
      <c r="D3510" s="317">
        <v>39106.93</v>
      </c>
      <c r="E3510" s="320" t="str">
        <f t="shared" si="63"/>
        <v>935</v>
      </c>
    </row>
    <row r="3511" spans="1:5" hidden="1" x14ac:dyDescent="0.3">
      <c r="A3511" s="316" t="s">
        <v>2354</v>
      </c>
      <c r="B3511" s="324">
        <v>718050</v>
      </c>
      <c r="C3511" s="324">
        <v>1012</v>
      </c>
      <c r="D3511" s="317">
        <v>14895.49</v>
      </c>
      <c r="E3511" s="320" t="str">
        <f t="shared" si="63"/>
        <v>935</v>
      </c>
    </row>
    <row r="3512" spans="1:5" hidden="1" x14ac:dyDescent="0.3">
      <c r="A3512" s="316" t="s">
        <v>2354</v>
      </c>
      <c r="B3512" s="324">
        <v>718050</v>
      </c>
      <c r="C3512" s="324">
        <v>1015</v>
      </c>
      <c r="D3512" s="317">
        <v>21791.53</v>
      </c>
      <c r="E3512" s="320" t="str">
        <f t="shared" si="63"/>
        <v>935</v>
      </c>
    </row>
    <row r="3513" spans="1:5" hidden="1" x14ac:dyDescent="0.3">
      <c r="A3513" s="316" t="s">
        <v>2354</v>
      </c>
      <c r="B3513" s="324">
        <v>718050</v>
      </c>
      <c r="C3513" s="324">
        <v>1019</v>
      </c>
      <c r="D3513" s="317">
        <v>3079.5</v>
      </c>
      <c r="E3513" s="320" t="str">
        <f t="shared" si="63"/>
        <v>935</v>
      </c>
    </row>
    <row r="3514" spans="1:5" hidden="1" x14ac:dyDescent="0.3">
      <c r="A3514" s="316" t="s">
        <v>2354</v>
      </c>
      <c r="B3514" s="324">
        <v>718050</v>
      </c>
      <c r="C3514" s="324">
        <v>1020</v>
      </c>
      <c r="D3514" s="317">
        <v>11372.58</v>
      </c>
      <c r="E3514" s="320" t="str">
        <f t="shared" si="63"/>
        <v>935</v>
      </c>
    </row>
    <row r="3515" spans="1:5" hidden="1" x14ac:dyDescent="0.3">
      <c r="A3515" s="316" t="s">
        <v>2354</v>
      </c>
      <c r="B3515" s="324">
        <v>718050</v>
      </c>
      <c r="C3515" s="324">
        <v>1025</v>
      </c>
      <c r="D3515" s="317">
        <v>10610.29</v>
      </c>
      <c r="E3515" s="320" t="str">
        <f t="shared" si="63"/>
        <v>935</v>
      </c>
    </row>
    <row r="3516" spans="1:5" hidden="1" x14ac:dyDescent="0.3">
      <c r="A3516" s="316" t="s">
        <v>2354</v>
      </c>
      <c r="B3516" s="324">
        <v>718050</v>
      </c>
      <c r="C3516" s="324">
        <v>1026</v>
      </c>
      <c r="D3516" s="317">
        <v>21023.83</v>
      </c>
      <c r="E3516" s="320" t="str">
        <f t="shared" si="63"/>
        <v>935</v>
      </c>
    </row>
    <row r="3517" spans="1:5" hidden="1" x14ac:dyDescent="0.3">
      <c r="A3517" s="316" t="s">
        <v>2354</v>
      </c>
      <c r="B3517" s="324">
        <v>718050</v>
      </c>
      <c r="C3517" s="324">
        <v>1027</v>
      </c>
      <c r="D3517" s="317">
        <v>10812.2</v>
      </c>
      <c r="E3517" s="320" t="str">
        <f t="shared" si="63"/>
        <v>935</v>
      </c>
    </row>
    <row r="3518" spans="1:5" hidden="1" x14ac:dyDescent="0.3">
      <c r="A3518" s="316" t="s">
        <v>2354</v>
      </c>
      <c r="B3518" s="324">
        <v>718050</v>
      </c>
      <c r="C3518" s="324">
        <v>1030</v>
      </c>
      <c r="D3518" s="317">
        <v>885.79</v>
      </c>
      <c r="E3518" s="320" t="str">
        <f t="shared" si="63"/>
        <v>935</v>
      </c>
    </row>
    <row r="3519" spans="1:5" hidden="1" x14ac:dyDescent="0.3">
      <c r="A3519" s="316" t="s">
        <v>2354</v>
      </c>
      <c r="B3519" s="324">
        <v>718059</v>
      </c>
      <c r="C3519" s="324"/>
      <c r="D3519" s="317">
        <v>1005.92</v>
      </c>
      <c r="E3519" s="320" t="str">
        <f t="shared" si="63"/>
        <v>935</v>
      </c>
    </row>
    <row r="3520" spans="1:5" hidden="1" x14ac:dyDescent="0.3">
      <c r="A3520" s="316" t="s">
        <v>2354</v>
      </c>
      <c r="B3520" s="324">
        <v>718060</v>
      </c>
      <c r="C3520" s="324"/>
      <c r="D3520" s="317">
        <v>84542.83</v>
      </c>
      <c r="E3520" s="320" t="str">
        <f t="shared" si="63"/>
        <v>935</v>
      </c>
    </row>
    <row r="3521" spans="1:5" hidden="1" x14ac:dyDescent="0.3">
      <c r="A3521" s="316" t="s">
        <v>2354</v>
      </c>
      <c r="B3521" s="324">
        <v>718061</v>
      </c>
      <c r="C3521" s="324"/>
      <c r="D3521" s="317">
        <v>4704.8999999999996</v>
      </c>
      <c r="E3521" s="320" t="str">
        <f t="shared" si="63"/>
        <v>935</v>
      </c>
    </row>
    <row r="3522" spans="1:5" hidden="1" x14ac:dyDescent="0.3">
      <c r="A3522" s="316" t="s">
        <v>2354</v>
      </c>
      <c r="B3522" s="324">
        <v>718065</v>
      </c>
      <c r="C3522" s="324"/>
      <c r="D3522" s="317">
        <v>7211.56</v>
      </c>
      <c r="E3522" s="320" t="str">
        <f t="shared" ref="E3522:E3585" si="64">RIGHT(A3522,3)</f>
        <v>935</v>
      </c>
    </row>
    <row r="3523" spans="1:5" hidden="1" x14ac:dyDescent="0.3">
      <c r="A3523" s="316" t="s">
        <v>2354</v>
      </c>
      <c r="B3523" s="324">
        <v>718066</v>
      </c>
      <c r="C3523" s="324"/>
      <c r="D3523" s="317">
        <v>303.63</v>
      </c>
      <c r="E3523" s="320" t="str">
        <f t="shared" si="64"/>
        <v>935</v>
      </c>
    </row>
    <row r="3524" spans="1:5" hidden="1" x14ac:dyDescent="0.3">
      <c r="A3524" s="316" t="s">
        <v>2354</v>
      </c>
      <c r="B3524" s="324">
        <v>718070</v>
      </c>
      <c r="C3524" s="324"/>
      <c r="D3524" s="317">
        <v>30674.89</v>
      </c>
      <c r="E3524" s="320" t="str">
        <f t="shared" si="64"/>
        <v>935</v>
      </c>
    </row>
    <row r="3525" spans="1:5" hidden="1" x14ac:dyDescent="0.3">
      <c r="A3525" s="316" t="s">
        <v>2354</v>
      </c>
      <c r="B3525" s="324">
        <v>718071</v>
      </c>
      <c r="C3525" s="324"/>
      <c r="D3525" s="317">
        <v>51.11</v>
      </c>
      <c r="E3525" s="320" t="str">
        <f t="shared" si="64"/>
        <v>935</v>
      </c>
    </row>
    <row r="3526" spans="1:5" hidden="1" x14ac:dyDescent="0.3">
      <c r="A3526" s="316" t="s">
        <v>2354</v>
      </c>
      <c r="B3526" s="324">
        <v>718075</v>
      </c>
      <c r="C3526" s="324"/>
      <c r="D3526" s="317">
        <v>293034.59999999998</v>
      </c>
      <c r="E3526" s="320" t="str">
        <f t="shared" si="64"/>
        <v>935</v>
      </c>
    </row>
    <row r="3527" spans="1:5" hidden="1" x14ac:dyDescent="0.3">
      <c r="A3527" s="316" t="s">
        <v>2354</v>
      </c>
      <c r="B3527" s="324">
        <v>718077</v>
      </c>
      <c r="C3527" s="324">
        <v>1000</v>
      </c>
      <c r="D3527" s="317">
        <v>4006.13</v>
      </c>
      <c r="E3527" s="320" t="str">
        <f t="shared" si="64"/>
        <v>935</v>
      </c>
    </row>
    <row r="3528" spans="1:5" hidden="1" x14ac:dyDescent="0.3">
      <c r="A3528" s="316" t="s">
        <v>2354</v>
      </c>
      <c r="B3528" s="324">
        <v>718091</v>
      </c>
      <c r="C3528" s="324"/>
      <c r="D3528" s="317">
        <v>124073.47</v>
      </c>
      <c r="E3528" s="320" t="str">
        <f t="shared" si="64"/>
        <v>935</v>
      </c>
    </row>
    <row r="3529" spans="1:5" hidden="1" x14ac:dyDescent="0.3">
      <c r="A3529" s="316" t="s">
        <v>2355</v>
      </c>
      <c r="B3529" s="324">
        <v>716026</v>
      </c>
      <c r="C3529" s="324"/>
      <c r="D3529" s="317">
        <v>191.25</v>
      </c>
      <c r="E3529" s="320" t="str">
        <f t="shared" si="64"/>
        <v>936</v>
      </c>
    </row>
    <row r="3530" spans="1:5" hidden="1" x14ac:dyDescent="0.3">
      <c r="A3530" s="316" t="s">
        <v>2355</v>
      </c>
      <c r="B3530" s="324">
        <v>716038</v>
      </c>
      <c r="C3530" s="324"/>
      <c r="D3530" s="317">
        <v>1986.51</v>
      </c>
      <c r="E3530" s="320" t="str">
        <f t="shared" si="64"/>
        <v>936</v>
      </c>
    </row>
    <row r="3531" spans="1:5" hidden="1" x14ac:dyDescent="0.3">
      <c r="A3531" s="316" t="s">
        <v>2355</v>
      </c>
      <c r="B3531" s="324">
        <v>716046</v>
      </c>
      <c r="C3531" s="324"/>
      <c r="D3531" s="317">
        <v>28472.9</v>
      </c>
      <c r="E3531" s="320" t="str">
        <f t="shared" si="64"/>
        <v>936</v>
      </c>
    </row>
    <row r="3532" spans="1:5" hidden="1" x14ac:dyDescent="0.3">
      <c r="A3532" s="316" t="s">
        <v>2355</v>
      </c>
      <c r="B3532" s="324">
        <v>718010</v>
      </c>
      <c r="C3532" s="324"/>
      <c r="D3532" s="317">
        <v>4026.41</v>
      </c>
      <c r="E3532" s="320" t="str">
        <f t="shared" si="64"/>
        <v>936</v>
      </c>
    </row>
    <row r="3533" spans="1:5" hidden="1" x14ac:dyDescent="0.3">
      <c r="A3533" s="316" t="s">
        <v>2355</v>
      </c>
      <c r="B3533" s="324">
        <v>718010</v>
      </c>
      <c r="C3533" s="324">
        <v>1004</v>
      </c>
      <c r="D3533" s="317">
        <v>14719.05</v>
      </c>
      <c r="E3533" s="320" t="str">
        <f t="shared" si="64"/>
        <v>936</v>
      </c>
    </row>
    <row r="3534" spans="1:5" hidden="1" x14ac:dyDescent="0.3">
      <c r="A3534" s="316" t="s">
        <v>2355</v>
      </c>
      <c r="B3534" s="324">
        <v>718040</v>
      </c>
      <c r="C3534" s="324"/>
      <c r="D3534" s="317">
        <v>689.46</v>
      </c>
      <c r="E3534" s="320" t="str">
        <f t="shared" si="64"/>
        <v>936</v>
      </c>
    </row>
    <row r="3535" spans="1:5" hidden="1" x14ac:dyDescent="0.3">
      <c r="A3535" s="316" t="s">
        <v>2355</v>
      </c>
      <c r="B3535" s="324">
        <v>718050</v>
      </c>
      <c r="C3535" s="324"/>
      <c r="D3535" s="317">
        <v>196362.86</v>
      </c>
      <c r="E3535" s="320" t="str">
        <f t="shared" si="64"/>
        <v>936</v>
      </c>
    </row>
    <row r="3536" spans="1:5" hidden="1" x14ac:dyDescent="0.3">
      <c r="A3536" s="316" t="s">
        <v>2355</v>
      </c>
      <c r="B3536" s="324">
        <v>718050</v>
      </c>
      <c r="C3536" s="324">
        <v>1004</v>
      </c>
      <c r="D3536" s="317">
        <v>1364.98</v>
      </c>
      <c r="E3536" s="320" t="str">
        <f t="shared" si="64"/>
        <v>936</v>
      </c>
    </row>
    <row r="3537" spans="1:5" hidden="1" x14ac:dyDescent="0.3">
      <c r="A3537" s="316" t="s">
        <v>2355</v>
      </c>
      <c r="B3537" s="324">
        <v>718050</v>
      </c>
      <c r="C3537" s="324">
        <v>1006</v>
      </c>
      <c r="D3537" s="317">
        <v>1532.92</v>
      </c>
      <c r="E3537" s="320" t="str">
        <f t="shared" si="64"/>
        <v>936</v>
      </c>
    </row>
    <row r="3538" spans="1:5" hidden="1" x14ac:dyDescent="0.3">
      <c r="A3538" s="316" t="s">
        <v>2355</v>
      </c>
      <c r="B3538" s="324">
        <v>718050</v>
      </c>
      <c r="C3538" s="324">
        <v>1011</v>
      </c>
      <c r="D3538" s="317">
        <v>87924.23</v>
      </c>
      <c r="E3538" s="320" t="str">
        <f t="shared" si="64"/>
        <v>936</v>
      </c>
    </row>
    <row r="3539" spans="1:5" hidden="1" x14ac:dyDescent="0.3">
      <c r="A3539" s="316" t="s">
        <v>2355</v>
      </c>
      <c r="B3539" s="324">
        <v>718050</v>
      </c>
      <c r="C3539" s="324">
        <v>1012</v>
      </c>
      <c r="D3539" s="317">
        <v>43671.78</v>
      </c>
      <c r="E3539" s="320" t="str">
        <f t="shared" si="64"/>
        <v>936</v>
      </c>
    </row>
    <row r="3540" spans="1:5" hidden="1" x14ac:dyDescent="0.3">
      <c r="A3540" s="316" t="s">
        <v>2355</v>
      </c>
      <c r="B3540" s="324">
        <v>718050</v>
      </c>
      <c r="C3540" s="324">
        <v>1014</v>
      </c>
      <c r="D3540" s="317">
        <v>859.65</v>
      </c>
      <c r="E3540" s="320" t="str">
        <f t="shared" si="64"/>
        <v>936</v>
      </c>
    </row>
    <row r="3541" spans="1:5" hidden="1" x14ac:dyDescent="0.3">
      <c r="A3541" s="316" t="s">
        <v>2355</v>
      </c>
      <c r="B3541" s="324">
        <v>718050</v>
      </c>
      <c r="C3541" s="324">
        <v>1015</v>
      </c>
      <c r="D3541" s="317">
        <v>72027.61</v>
      </c>
      <c r="E3541" s="320" t="str">
        <f t="shared" si="64"/>
        <v>936</v>
      </c>
    </row>
    <row r="3542" spans="1:5" hidden="1" x14ac:dyDescent="0.3">
      <c r="A3542" s="316" t="s">
        <v>2355</v>
      </c>
      <c r="B3542" s="324">
        <v>718050</v>
      </c>
      <c r="C3542" s="324">
        <v>1019</v>
      </c>
      <c r="D3542" s="317">
        <v>2754.58</v>
      </c>
      <c r="E3542" s="320" t="str">
        <f t="shared" si="64"/>
        <v>936</v>
      </c>
    </row>
    <row r="3543" spans="1:5" hidden="1" x14ac:dyDescent="0.3">
      <c r="A3543" s="316" t="s">
        <v>2355</v>
      </c>
      <c r="B3543" s="324">
        <v>718050</v>
      </c>
      <c r="C3543" s="324">
        <v>1020</v>
      </c>
      <c r="D3543" s="317">
        <v>67368.05</v>
      </c>
      <c r="E3543" s="320" t="str">
        <f t="shared" si="64"/>
        <v>936</v>
      </c>
    </row>
    <row r="3544" spans="1:5" hidden="1" x14ac:dyDescent="0.3">
      <c r="A3544" s="316" t="s">
        <v>2355</v>
      </c>
      <c r="B3544" s="324">
        <v>718050</v>
      </c>
      <c r="C3544" s="324">
        <v>1025</v>
      </c>
      <c r="D3544" s="317">
        <v>62522.43</v>
      </c>
      <c r="E3544" s="320" t="str">
        <f t="shared" si="64"/>
        <v>936</v>
      </c>
    </row>
    <row r="3545" spans="1:5" hidden="1" x14ac:dyDescent="0.3">
      <c r="A3545" s="316" t="s">
        <v>2355</v>
      </c>
      <c r="B3545" s="324">
        <v>718050</v>
      </c>
      <c r="C3545" s="324">
        <v>1026</v>
      </c>
      <c r="D3545" s="317">
        <v>66782.7</v>
      </c>
      <c r="E3545" s="320" t="str">
        <f t="shared" si="64"/>
        <v>936</v>
      </c>
    </row>
    <row r="3546" spans="1:5" hidden="1" x14ac:dyDescent="0.3">
      <c r="A3546" s="316" t="s">
        <v>2355</v>
      </c>
      <c r="B3546" s="324">
        <v>718050</v>
      </c>
      <c r="C3546" s="324">
        <v>1027</v>
      </c>
      <c r="D3546" s="317">
        <v>26692.71</v>
      </c>
      <c r="E3546" s="320" t="str">
        <f t="shared" si="64"/>
        <v>936</v>
      </c>
    </row>
    <row r="3547" spans="1:5" hidden="1" x14ac:dyDescent="0.3">
      <c r="A3547" s="316" t="s">
        <v>2355</v>
      </c>
      <c r="B3547" s="324">
        <v>718050</v>
      </c>
      <c r="C3547" s="324">
        <v>1030</v>
      </c>
      <c r="D3547" s="317">
        <v>4131.13</v>
      </c>
      <c r="E3547" s="320" t="str">
        <f t="shared" si="64"/>
        <v>936</v>
      </c>
    </row>
    <row r="3548" spans="1:5" hidden="1" x14ac:dyDescent="0.3">
      <c r="A3548" s="316" t="s">
        <v>2355</v>
      </c>
      <c r="B3548" s="324">
        <v>718059</v>
      </c>
      <c r="C3548" s="324"/>
      <c r="D3548" s="317">
        <v>4135.43</v>
      </c>
      <c r="E3548" s="320" t="str">
        <f t="shared" si="64"/>
        <v>936</v>
      </c>
    </row>
    <row r="3549" spans="1:5" hidden="1" x14ac:dyDescent="0.3">
      <c r="A3549" s="316" t="s">
        <v>2355</v>
      </c>
      <c r="B3549" s="324">
        <v>718060</v>
      </c>
      <c r="C3549" s="324"/>
      <c r="D3549" s="317">
        <v>370966.89</v>
      </c>
      <c r="E3549" s="320" t="str">
        <f t="shared" si="64"/>
        <v>936</v>
      </c>
    </row>
    <row r="3550" spans="1:5" hidden="1" x14ac:dyDescent="0.3">
      <c r="A3550" s="316" t="s">
        <v>2355</v>
      </c>
      <c r="B3550" s="324">
        <v>718061</v>
      </c>
      <c r="C3550" s="324"/>
      <c r="D3550" s="317">
        <v>20599.38</v>
      </c>
      <c r="E3550" s="320" t="str">
        <f t="shared" si="64"/>
        <v>936</v>
      </c>
    </row>
    <row r="3551" spans="1:5" hidden="1" x14ac:dyDescent="0.3">
      <c r="A3551" s="316" t="s">
        <v>2355</v>
      </c>
      <c r="B3551" s="324">
        <v>718065</v>
      </c>
      <c r="C3551" s="324"/>
      <c r="D3551" s="317">
        <v>31645.71</v>
      </c>
      <c r="E3551" s="320" t="str">
        <f t="shared" si="64"/>
        <v>936</v>
      </c>
    </row>
    <row r="3552" spans="1:5" hidden="1" x14ac:dyDescent="0.3">
      <c r="A3552" s="316" t="s">
        <v>2355</v>
      </c>
      <c r="B3552" s="324">
        <v>718066</v>
      </c>
      <c r="C3552" s="324"/>
      <c r="D3552" s="317">
        <v>1329.38</v>
      </c>
      <c r="E3552" s="320" t="str">
        <f t="shared" si="64"/>
        <v>936</v>
      </c>
    </row>
    <row r="3553" spans="1:5" hidden="1" x14ac:dyDescent="0.3">
      <c r="A3553" s="316" t="s">
        <v>2355</v>
      </c>
      <c r="B3553" s="324">
        <v>718070</v>
      </c>
      <c r="C3553" s="324"/>
      <c r="D3553" s="317">
        <v>120477.36</v>
      </c>
      <c r="E3553" s="320" t="str">
        <f t="shared" si="64"/>
        <v>936</v>
      </c>
    </row>
    <row r="3554" spans="1:5" hidden="1" x14ac:dyDescent="0.3">
      <c r="A3554" s="316" t="s">
        <v>2355</v>
      </c>
      <c r="B3554" s="324">
        <v>718071</v>
      </c>
      <c r="C3554" s="324"/>
      <c r="D3554" s="317">
        <v>202.39</v>
      </c>
      <c r="E3554" s="320" t="str">
        <f t="shared" si="64"/>
        <v>936</v>
      </c>
    </row>
    <row r="3555" spans="1:5" hidden="1" x14ac:dyDescent="0.3">
      <c r="A3555" s="316" t="s">
        <v>2355</v>
      </c>
      <c r="B3555" s="324">
        <v>718075</v>
      </c>
      <c r="C3555" s="324"/>
      <c r="D3555" s="317">
        <v>1282994.6399999999</v>
      </c>
      <c r="E3555" s="320" t="str">
        <f t="shared" si="64"/>
        <v>936</v>
      </c>
    </row>
    <row r="3556" spans="1:5" hidden="1" x14ac:dyDescent="0.3">
      <c r="A3556" s="316" t="s">
        <v>2355</v>
      </c>
      <c r="B3556" s="324">
        <v>718077</v>
      </c>
      <c r="C3556" s="324">
        <v>1000</v>
      </c>
      <c r="D3556" s="317">
        <v>55631.97</v>
      </c>
      <c r="E3556" s="320" t="str">
        <f t="shared" si="64"/>
        <v>936</v>
      </c>
    </row>
    <row r="3557" spans="1:5" hidden="1" x14ac:dyDescent="0.3">
      <c r="A3557" s="316" t="s">
        <v>2355</v>
      </c>
      <c r="B3557" s="324">
        <v>718091</v>
      </c>
      <c r="C3557" s="324"/>
      <c r="D3557" s="317">
        <v>546472.49</v>
      </c>
      <c r="E3557" s="320" t="str">
        <f t="shared" si="64"/>
        <v>936</v>
      </c>
    </row>
    <row r="3558" spans="1:5" hidden="1" x14ac:dyDescent="0.3">
      <c r="A3558" s="316" t="s">
        <v>2356</v>
      </c>
      <c r="B3558" s="324">
        <v>716026</v>
      </c>
      <c r="C3558" s="324"/>
      <c r="D3558" s="317">
        <v>486</v>
      </c>
      <c r="E3558" s="320" t="str">
        <f t="shared" si="64"/>
        <v>937</v>
      </c>
    </row>
    <row r="3559" spans="1:5" hidden="1" x14ac:dyDescent="0.3">
      <c r="A3559" s="316" t="s">
        <v>2356</v>
      </c>
      <c r="B3559" s="324">
        <v>716038</v>
      </c>
      <c r="C3559" s="324"/>
      <c r="D3559" s="317">
        <v>5048.0600000000004</v>
      </c>
      <c r="E3559" s="320" t="str">
        <f t="shared" si="64"/>
        <v>937</v>
      </c>
    </row>
    <row r="3560" spans="1:5" hidden="1" x14ac:dyDescent="0.3">
      <c r="A3560" s="316" t="s">
        <v>2356</v>
      </c>
      <c r="B3560" s="324">
        <v>716046</v>
      </c>
      <c r="C3560" s="324"/>
      <c r="D3560" s="317">
        <v>72385.820000000007</v>
      </c>
      <c r="E3560" s="320" t="str">
        <f t="shared" si="64"/>
        <v>937</v>
      </c>
    </row>
    <row r="3561" spans="1:5" hidden="1" x14ac:dyDescent="0.3">
      <c r="A3561" s="316" t="s">
        <v>2356</v>
      </c>
      <c r="B3561" s="324">
        <v>718010</v>
      </c>
      <c r="C3561" s="324"/>
      <c r="D3561" s="317">
        <v>9860</v>
      </c>
      <c r="E3561" s="320" t="str">
        <f t="shared" si="64"/>
        <v>937</v>
      </c>
    </row>
    <row r="3562" spans="1:5" hidden="1" x14ac:dyDescent="0.3">
      <c r="A3562" s="316" t="s">
        <v>2356</v>
      </c>
      <c r="B3562" s="324">
        <v>718010</v>
      </c>
      <c r="C3562" s="324">
        <v>1004</v>
      </c>
      <c r="D3562" s="317">
        <v>11654.01</v>
      </c>
      <c r="E3562" s="320" t="str">
        <f t="shared" si="64"/>
        <v>937</v>
      </c>
    </row>
    <row r="3563" spans="1:5" hidden="1" x14ac:dyDescent="0.3">
      <c r="A3563" s="316" t="s">
        <v>2356</v>
      </c>
      <c r="B3563" s="324">
        <v>718040</v>
      </c>
      <c r="C3563" s="324"/>
      <c r="D3563" s="317">
        <v>1772.67</v>
      </c>
      <c r="E3563" s="320" t="str">
        <f t="shared" si="64"/>
        <v>937</v>
      </c>
    </row>
    <row r="3564" spans="1:5" hidden="1" x14ac:dyDescent="0.3">
      <c r="A3564" s="316" t="s">
        <v>2356</v>
      </c>
      <c r="B3564" s="324">
        <v>718050</v>
      </c>
      <c r="C3564" s="324"/>
      <c r="D3564" s="317">
        <v>474095.71</v>
      </c>
      <c r="E3564" s="320" t="str">
        <f t="shared" si="64"/>
        <v>937</v>
      </c>
    </row>
    <row r="3565" spans="1:5" hidden="1" x14ac:dyDescent="0.3">
      <c r="A3565" s="316" t="s">
        <v>2356</v>
      </c>
      <c r="B3565" s="324">
        <v>718050</v>
      </c>
      <c r="C3565" s="324">
        <v>1004</v>
      </c>
      <c r="D3565" s="317">
        <v>177.19</v>
      </c>
      <c r="E3565" s="320" t="str">
        <f t="shared" si="64"/>
        <v>937</v>
      </c>
    </row>
    <row r="3566" spans="1:5" hidden="1" x14ac:dyDescent="0.3">
      <c r="A3566" s="316" t="s">
        <v>2356</v>
      </c>
      <c r="B3566" s="324">
        <v>718050</v>
      </c>
      <c r="C3566" s="324">
        <v>1006</v>
      </c>
      <c r="D3566" s="317">
        <v>3485.94</v>
      </c>
      <c r="E3566" s="320" t="str">
        <f t="shared" si="64"/>
        <v>937</v>
      </c>
    </row>
    <row r="3567" spans="1:5" hidden="1" x14ac:dyDescent="0.3">
      <c r="A3567" s="316" t="s">
        <v>2356</v>
      </c>
      <c r="B3567" s="324">
        <v>718050</v>
      </c>
      <c r="C3567" s="324">
        <v>1011</v>
      </c>
      <c r="D3567" s="317">
        <v>69079.66</v>
      </c>
      <c r="E3567" s="320" t="str">
        <f t="shared" si="64"/>
        <v>937</v>
      </c>
    </row>
    <row r="3568" spans="1:5" hidden="1" x14ac:dyDescent="0.3">
      <c r="A3568" s="316" t="s">
        <v>2356</v>
      </c>
      <c r="B3568" s="324">
        <v>718050</v>
      </c>
      <c r="C3568" s="324">
        <v>1012</v>
      </c>
      <c r="D3568" s="317">
        <v>23947.61</v>
      </c>
      <c r="E3568" s="320" t="str">
        <f t="shared" si="64"/>
        <v>937</v>
      </c>
    </row>
    <row r="3569" spans="1:5" hidden="1" x14ac:dyDescent="0.3">
      <c r="A3569" s="316" t="s">
        <v>2356</v>
      </c>
      <c r="B3569" s="324">
        <v>718050</v>
      </c>
      <c r="C3569" s="324">
        <v>1013</v>
      </c>
      <c r="D3569" s="317">
        <v>2150.63</v>
      </c>
      <c r="E3569" s="320" t="str">
        <f t="shared" si="64"/>
        <v>937</v>
      </c>
    </row>
    <row r="3570" spans="1:5" hidden="1" x14ac:dyDescent="0.3">
      <c r="A3570" s="316" t="s">
        <v>2356</v>
      </c>
      <c r="B3570" s="324">
        <v>718050</v>
      </c>
      <c r="C3570" s="324">
        <v>1014</v>
      </c>
      <c r="D3570" s="317">
        <v>225.81</v>
      </c>
      <c r="E3570" s="320" t="str">
        <f t="shared" si="64"/>
        <v>937</v>
      </c>
    </row>
    <row r="3571" spans="1:5" hidden="1" x14ac:dyDescent="0.3">
      <c r="A3571" s="316" t="s">
        <v>2356</v>
      </c>
      <c r="B3571" s="324">
        <v>718050</v>
      </c>
      <c r="C3571" s="324">
        <v>1015</v>
      </c>
      <c r="D3571" s="317">
        <v>6414.78</v>
      </c>
      <c r="E3571" s="320" t="str">
        <f t="shared" si="64"/>
        <v>937</v>
      </c>
    </row>
    <row r="3572" spans="1:5" hidden="1" x14ac:dyDescent="0.3">
      <c r="A3572" s="316" t="s">
        <v>2356</v>
      </c>
      <c r="B3572" s="324">
        <v>718050</v>
      </c>
      <c r="C3572" s="324">
        <v>1017</v>
      </c>
      <c r="D3572" s="317">
        <v>8136.48</v>
      </c>
      <c r="E3572" s="320" t="str">
        <f t="shared" si="64"/>
        <v>937</v>
      </c>
    </row>
    <row r="3573" spans="1:5" hidden="1" x14ac:dyDescent="0.3">
      <c r="A3573" s="316" t="s">
        <v>2356</v>
      </c>
      <c r="B3573" s="324">
        <v>718050</v>
      </c>
      <c r="C3573" s="324">
        <v>1019</v>
      </c>
      <c r="D3573" s="317">
        <v>600.97</v>
      </c>
      <c r="E3573" s="320" t="str">
        <f t="shared" si="64"/>
        <v>937</v>
      </c>
    </row>
    <row r="3574" spans="1:5" hidden="1" x14ac:dyDescent="0.3">
      <c r="A3574" s="316" t="s">
        <v>2356</v>
      </c>
      <c r="B3574" s="324">
        <v>718050</v>
      </c>
      <c r="C3574" s="324">
        <v>1020</v>
      </c>
      <c r="D3574" s="317">
        <v>36170467.869999997</v>
      </c>
      <c r="E3574" s="320" t="str">
        <f t="shared" si="64"/>
        <v>937</v>
      </c>
    </row>
    <row r="3575" spans="1:5" hidden="1" x14ac:dyDescent="0.3">
      <c r="A3575" s="316" t="s">
        <v>2356</v>
      </c>
      <c r="B3575" s="324">
        <v>718050</v>
      </c>
      <c r="C3575" s="324">
        <v>1025</v>
      </c>
      <c r="D3575" s="317">
        <v>78369.259999999995</v>
      </c>
      <c r="E3575" s="320" t="str">
        <f t="shared" si="64"/>
        <v>937</v>
      </c>
    </row>
    <row r="3576" spans="1:5" hidden="1" x14ac:dyDescent="0.3">
      <c r="A3576" s="316" t="s">
        <v>2356</v>
      </c>
      <c r="B3576" s="324">
        <v>718050</v>
      </c>
      <c r="C3576" s="324">
        <v>1026</v>
      </c>
      <c r="D3576" s="317">
        <v>38924.639999999999</v>
      </c>
      <c r="E3576" s="320" t="str">
        <f t="shared" si="64"/>
        <v>937</v>
      </c>
    </row>
    <row r="3577" spans="1:5" hidden="1" x14ac:dyDescent="0.3">
      <c r="A3577" s="316" t="s">
        <v>2356</v>
      </c>
      <c r="B3577" s="324">
        <v>718050</v>
      </c>
      <c r="C3577" s="324">
        <v>1027</v>
      </c>
      <c r="D3577" s="317">
        <v>10654.34</v>
      </c>
      <c r="E3577" s="320" t="str">
        <f t="shared" si="64"/>
        <v>937</v>
      </c>
    </row>
    <row r="3578" spans="1:5" hidden="1" x14ac:dyDescent="0.3">
      <c r="A3578" s="316" t="s">
        <v>2356</v>
      </c>
      <c r="B3578" s="324">
        <v>718050</v>
      </c>
      <c r="C3578" s="324">
        <v>1030</v>
      </c>
      <c r="D3578" s="317">
        <v>8696.85</v>
      </c>
      <c r="E3578" s="320" t="str">
        <f t="shared" si="64"/>
        <v>937</v>
      </c>
    </row>
    <row r="3579" spans="1:5" hidden="1" x14ac:dyDescent="0.3">
      <c r="A3579" s="316" t="s">
        <v>2356</v>
      </c>
      <c r="B3579" s="324">
        <v>718059</v>
      </c>
      <c r="C3579" s="324"/>
      <c r="D3579" s="317">
        <v>10394.469999999999</v>
      </c>
      <c r="E3579" s="320" t="str">
        <f t="shared" si="64"/>
        <v>937</v>
      </c>
    </row>
    <row r="3580" spans="1:5" hidden="1" x14ac:dyDescent="0.3">
      <c r="A3580" s="316" t="s">
        <v>2356</v>
      </c>
      <c r="B3580" s="324">
        <v>718060</v>
      </c>
      <c r="C3580" s="324"/>
      <c r="D3580" s="317">
        <v>454955.7</v>
      </c>
      <c r="E3580" s="320" t="str">
        <f t="shared" si="64"/>
        <v>937</v>
      </c>
    </row>
    <row r="3581" spans="1:5" hidden="1" x14ac:dyDescent="0.3">
      <c r="A3581" s="316" t="s">
        <v>2356</v>
      </c>
      <c r="B3581" s="324">
        <v>718061</v>
      </c>
      <c r="C3581" s="324"/>
      <c r="D3581" s="317">
        <v>30821.4</v>
      </c>
      <c r="E3581" s="320" t="str">
        <f t="shared" si="64"/>
        <v>937</v>
      </c>
    </row>
    <row r="3582" spans="1:5" hidden="1" x14ac:dyDescent="0.3">
      <c r="A3582" s="316" t="s">
        <v>2356</v>
      </c>
      <c r="B3582" s="324">
        <v>718065</v>
      </c>
      <c r="C3582" s="324"/>
      <c r="D3582" s="317">
        <v>39269.65</v>
      </c>
      <c r="E3582" s="320" t="str">
        <f t="shared" si="64"/>
        <v>937</v>
      </c>
    </row>
    <row r="3583" spans="1:5" hidden="1" x14ac:dyDescent="0.3">
      <c r="A3583" s="316" t="s">
        <v>2356</v>
      </c>
      <c r="B3583" s="324">
        <v>718066</v>
      </c>
      <c r="C3583" s="324"/>
      <c r="D3583" s="317">
        <v>1989.9</v>
      </c>
      <c r="E3583" s="320" t="str">
        <f t="shared" si="64"/>
        <v>937</v>
      </c>
    </row>
    <row r="3584" spans="1:5" hidden="1" x14ac:dyDescent="0.3">
      <c r="A3584" s="316" t="s">
        <v>2356</v>
      </c>
      <c r="B3584" s="324">
        <v>718070</v>
      </c>
      <c r="C3584" s="324"/>
      <c r="D3584" s="317">
        <v>174370.54</v>
      </c>
      <c r="E3584" s="320" t="str">
        <f t="shared" si="64"/>
        <v>937</v>
      </c>
    </row>
    <row r="3585" spans="1:5" hidden="1" x14ac:dyDescent="0.3">
      <c r="A3585" s="316" t="s">
        <v>2356</v>
      </c>
      <c r="B3585" s="324">
        <v>718071</v>
      </c>
      <c r="C3585" s="324"/>
      <c r="D3585" s="317">
        <v>511.08</v>
      </c>
      <c r="E3585" s="320" t="str">
        <f t="shared" si="64"/>
        <v>937</v>
      </c>
    </row>
    <row r="3586" spans="1:5" hidden="1" x14ac:dyDescent="0.3">
      <c r="A3586" s="316" t="s">
        <v>2356</v>
      </c>
      <c r="B3586" s="324">
        <v>718075</v>
      </c>
      <c r="C3586" s="324"/>
      <c r="D3586" s="317">
        <v>1919875.8</v>
      </c>
      <c r="E3586" s="320" t="str">
        <f t="shared" ref="E3586:E3620" si="65">RIGHT(A3586,3)</f>
        <v>937</v>
      </c>
    </row>
    <row r="3587" spans="1:5" hidden="1" x14ac:dyDescent="0.3">
      <c r="A3587" s="316" t="s">
        <v>2356</v>
      </c>
      <c r="B3587" s="324">
        <v>718077</v>
      </c>
      <c r="C3587" s="324">
        <v>1000</v>
      </c>
      <c r="D3587" s="317">
        <v>7469.42</v>
      </c>
      <c r="E3587" s="320" t="str">
        <f t="shared" si="65"/>
        <v>937</v>
      </c>
    </row>
    <row r="3588" spans="1:5" hidden="1" x14ac:dyDescent="0.3">
      <c r="A3588" s="316" t="s">
        <v>2356</v>
      </c>
      <c r="B3588" s="324">
        <v>718091</v>
      </c>
      <c r="C3588" s="324"/>
      <c r="D3588" s="317">
        <v>786174.07</v>
      </c>
      <c r="E3588" s="320" t="str">
        <f t="shared" si="65"/>
        <v>937</v>
      </c>
    </row>
    <row r="3589" spans="1:5" hidden="1" x14ac:dyDescent="0.3">
      <c r="A3589" s="316" t="s">
        <v>2357</v>
      </c>
      <c r="B3589" s="324">
        <v>716026</v>
      </c>
      <c r="C3589" s="324"/>
      <c r="D3589" s="317">
        <v>-3715.21</v>
      </c>
      <c r="E3589" s="320" t="str">
        <f t="shared" si="65"/>
        <v>938</v>
      </c>
    </row>
    <row r="3590" spans="1:5" hidden="1" x14ac:dyDescent="0.3">
      <c r="A3590" s="316" t="s">
        <v>2357</v>
      </c>
      <c r="B3590" s="324">
        <v>716038</v>
      </c>
      <c r="C3590" s="324"/>
      <c r="D3590" s="317">
        <v>-20185.23</v>
      </c>
      <c r="E3590" s="320" t="str">
        <f t="shared" si="65"/>
        <v>938</v>
      </c>
    </row>
    <row r="3591" spans="1:5" hidden="1" x14ac:dyDescent="0.3">
      <c r="A3591" s="316" t="s">
        <v>2357</v>
      </c>
      <c r="B3591" s="324">
        <v>716046</v>
      </c>
      <c r="C3591" s="324"/>
      <c r="D3591" s="317">
        <v>-289439.33</v>
      </c>
      <c r="E3591" s="320" t="str">
        <f t="shared" si="65"/>
        <v>938</v>
      </c>
    </row>
    <row r="3592" spans="1:5" hidden="1" x14ac:dyDescent="0.3">
      <c r="A3592" s="316" t="s">
        <v>2357</v>
      </c>
      <c r="B3592" s="324">
        <v>718010</v>
      </c>
      <c r="C3592" s="324"/>
      <c r="D3592" s="317">
        <v>-39206.550000000003</v>
      </c>
      <c r="E3592" s="320" t="str">
        <f t="shared" si="65"/>
        <v>938</v>
      </c>
    </row>
    <row r="3593" spans="1:5" hidden="1" x14ac:dyDescent="0.3">
      <c r="A3593" s="316" t="s">
        <v>2357</v>
      </c>
      <c r="B3593" s="324">
        <v>718010</v>
      </c>
      <c r="C3593" s="324">
        <v>1004</v>
      </c>
      <c r="D3593" s="317">
        <v>-150254.67000000001</v>
      </c>
      <c r="E3593" s="320" t="str">
        <f t="shared" si="65"/>
        <v>938</v>
      </c>
    </row>
    <row r="3594" spans="1:5" hidden="1" x14ac:dyDescent="0.3">
      <c r="A3594" s="316" t="s">
        <v>2357</v>
      </c>
      <c r="B3594" s="324">
        <v>718040</v>
      </c>
      <c r="C3594" s="324"/>
      <c r="D3594" s="317">
        <v>-22873.32</v>
      </c>
      <c r="E3594" s="320" t="str">
        <f t="shared" si="65"/>
        <v>938</v>
      </c>
    </row>
    <row r="3595" spans="1:5" hidden="1" x14ac:dyDescent="0.3">
      <c r="A3595" s="316" t="s">
        <v>2357</v>
      </c>
      <c r="B3595" s="324">
        <v>718045</v>
      </c>
      <c r="C3595" s="324"/>
      <c r="D3595" s="317">
        <v>-3775</v>
      </c>
      <c r="E3595" s="320" t="str">
        <f t="shared" si="65"/>
        <v>938</v>
      </c>
    </row>
    <row r="3596" spans="1:5" hidden="1" x14ac:dyDescent="0.3">
      <c r="A3596" s="316" t="s">
        <v>2357</v>
      </c>
      <c r="B3596" s="324">
        <v>718050</v>
      </c>
      <c r="C3596" s="324"/>
      <c r="D3596" s="317">
        <v>-2016501.14</v>
      </c>
      <c r="E3596" s="320" t="str">
        <f t="shared" si="65"/>
        <v>938</v>
      </c>
    </row>
    <row r="3597" spans="1:5" hidden="1" x14ac:dyDescent="0.3">
      <c r="A3597" s="316" t="s">
        <v>2357</v>
      </c>
      <c r="B3597" s="324">
        <v>718050</v>
      </c>
      <c r="C3597" s="324">
        <v>1004</v>
      </c>
      <c r="D3597" s="317">
        <v>-12463.11</v>
      </c>
      <c r="E3597" s="320" t="str">
        <f t="shared" si="65"/>
        <v>938</v>
      </c>
    </row>
    <row r="3598" spans="1:5" hidden="1" x14ac:dyDescent="0.3">
      <c r="A3598" s="316" t="s">
        <v>2357</v>
      </c>
      <c r="B3598" s="324">
        <v>718050</v>
      </c>
      <c r="C3598" s="324">
        <v>1006</v>
      </c>
      <c r="D3598" s="317">
        <v>-77160.42</v>
      </c>
      <c r="E3598" s="320" t="str">
        <f t="shared" si="65"/>
        <v>938</v>
      </c>
    </row>
    <row r="3599" spans="1:5" hidden="1" x14ac:dyDescent="0.3">
      <c r="A3599" s="316" t="s">
        <v>2357</v>
      </c>
      <c r="B3599" s="324">
        <v>718050</v>
      </c>
      <c r="C3599" s="324">
        <v>1011</v>
      </c>
      <c r="D3599" s="317">
        <v>-491978.31</v>
      </c>
      <c r="E3599" s="320" t="str">
        <f t="shared" si="65"/>
        <v>938</v>
      </c>
    </row>
    <row r="3600" spans="1:5" hidden="1" x14ac:dyDescent="0.3">
      <c r="A3600" s="316" t="s">
        <v>2357</v>
      </c>
      <c r="B3600" s="324">
        <v>718050</v>
      </c>
      <c r="C3600" s="324">
        <v>1012</v>
      </c>
      <c r="D3600" s="317">
        <v>-278143.34000000003</v>
      </c>
      <c r="E3600" s="320" t="str">
        <f t="shared" si="65"/>
        <v>938</v>
      </c>
    </row>
    <row r="3601" spans="1:5" hidden="1" x14ac:dyDescent="0.3">
      <c r="A3601" s="316" t="s">
        <v>2357</v>
      </c>
      <c r="B3601" s="324">
        <v>718050</v>
      </c>
      <c r="C3601" s="324">
        <v>1013</v>
      </c>
      <c r="D3601" s="317">
        <v>-2150.63</v>
      </c>
      <c r="E3601" s="320" t="str">
        <f t="shared" si="65"/>
        <v>938</v>
      </c>
    </row>
    <row r="3602" spans="1:5" hidden="1" x14ac:dyDescent="0.3">
      <c r="A3602" s="316" t="s">
        <v>2357</v>
      </c>
      <c r="B3602" s="324">
        <v>718050</v>
      </c>
      <c r="C3602" s="324">
        <v>1014</v>
      </c>
      <c r="D3602" s="317">
        <v>-1085.46</v>
      </c>
      <c r="E3602" s="320" t="str">
        <f t="shared" si="65"/>
        <v>938</v>
      </c>
    </row>
    <row r="3603" spans="1:5" hidden="1" x14ac:dyDescent="0.3">
      <c r="A3603" s="316" t="s">
        <v>2357</v>
      </c>
      <c r="B3603" s="324">
        <v>718050</v>
      </c>
      <c r="C3603" s="324">
        <v>1015</v>
      </c>
      <c r="D3603" s="317">
        <v>-616799.5</v>
      </c>
      <c r="E3603" s="320" t="str">
        <f t="shared" si="65"/>
        <v>938</v>
      </c>
    </row>
    <row r="3604" spans="1:5" hidden="1" x14ac:dyDescent="0.3">
      <c r="A3604" s="316" t="s">
        <v>2357</v>
      </c>
      <c r="B3604" s="324">
        <v>718050</v>
      </c>
      <c r="C3604" s="324">
        <v>1017</v>
      </c>
      <c r="D3604" s="317">
        <v>-8136.48</v>
      </c>
      <c r="E3604" s="320" t="str">
        <f t="shared" si="65"/>
        <v>938</v>
      </c>
    </row>
    <row r="3605" spans="1:5" hidden="1" x14ac:dyDescent="0.3">
      <c r="A3605" s="316" t="s">
        <v>2357</v>
      </c>
      <c r="B3605" s="324">
        <v>718050</v>
      </c>
      <c r="C3605" s="324">
        <v>1019</v>
      </c>
      <c r="D3605" s="317">
        <v>-45281.46</v>
      </c>
      <c r="E3605" s="320" t="str">
        <f t="shared" si="65"/>
        <v>938</v>
      </c>
    </row>
    <row r="3606" spans="1:5" hidden="1" x14ac:dyDescent="0.3">
      <c r="A3606" s="316" t="s">
        <v>2357</v>
      </c>
      <c r="B3606" s="324">
        <v>718050</v>
      </c>
      <c r="C3606" s="324">
        <v>1020</v>
      </c>
      <c r="D3606" s="317">
        <v>-36693141.020000003</v>
      </c>
      <c r="E3606" s="320" t="str">
        <f t="shared" si="65"/>
        <v>938</v>
      </c>
    </row>
    <row r="3607" spans="1:5" hidden="1" x14ac:dyDescent="0.3">
      <c r="A3607" s="316" t="s">
        <v>2357</v>
      </c>
      <c r="B3607" s="324">
        <v>718050</v>
      </c>
      <c r="C3607" s="324">
        <v>1025</v>
      </c>
      <c r="D3607" s="317">
        <v>-631828.62</v>
      </c>
      <c r="E3607" s="320" t="str">
        <f t="shared" si="65"/>
        <v>938</v>
      </c>
    </row>
    <row r="3608" spans="1:5" hidden="1" x14ac:dyDescent="0.3">
      <c r="A3608" s="316" t="s">
        <v>2357</v>
      </c>
      <c r="B3608" s="324">
        <v>718050</v>
      </c>
      <c r="C3608" s="324">
        <v>1026</v>
      </c>
      <c r="D3608" s="317">
        <v>-408574.99</v>
      </c>
      <c r="E3608" s="320" t="str">
        <f t="shared" si="65"/>
        <v>938</v>
      </c>
    </row>
    <row r="3609" spans="1:5" hidden="1" x14ac:dyDescent="0.3">
      <c r="A3609" s="316" t="s">
        <v>2357</v>
      </c>
      <c r="B3609" s="324">
        <v>718050</v>
      </c>
      <c r="C3609" s="324">
        <v>1027</v>
      </c>
      <c r="D3609" s="317">
        <v>-189955.45</v>
      </c>
      <c r="E3609" s="320" t="str">
        <f t="shared" si="65"/>
        <v>938</v>
      </c>
    </row>
    <row r="3610" spans="1:5" hidden="1" x14ac:dyDescent="0.3">
      <c r="A3610" s="316" t="s">
        <v>2357</v>
      </c>
      <c r="B3610" s="324">
        <v>718050</v>
      </c>
      <c r="C3610" s="324">
        <v>1030</v>
      </c>
      <c r="D3610" s="317">
        <v>-36224.089999999997</v>
      </c>
      <c r="E3610" s="320" t="str">
        <f t="shared" si="65"/>
        <v>938</v>
      </c>
    </row>
    <row r="3611" spans="1:5" hidden="1" x14ac:dyDescent="0.3">
      <c r="A3611" s="316" t="s">
        <v>2357</v>
      </c>
      <c r="B3611" s="324">
        <v>718059</v>
      </c>
      <c r="C3611" s="324"/>
      <c r="D3611" s="317">
        <v>-41684.06</v>
      </c>
      <c r="E3611" s="320" t="str">
        <f t="shared" si="65"/>
        <v>938</v>
      </c>
    </row>
    <row r="3612" spans="1:5" hidden="1" x14ac:dyDescent="0.3">
      <c r="A3612" s="316" t="s">
        <v>2357</v>
      </c>
      <c r="B3612" s="324">
        <v>718060</v>
      </c>
      <c r="C3612" s="324"/>
      <c r="D3612" s="317">
        <v>-2730527</v>
      </c>
      <c r="E3612" s="320" t="str">
        <f t="shared" si="65"/>
        <v>938</v>
      </c>
    </row>
    <row r="3613" spans="1:5" hidden="1" x14ac:dyDescent="0.3">
      <c r="A3613" s="316" t="s">
        <v>2357</v>
      </c>
      <c r="B3613" s="324">
        <v>718061</v>
      </c>
      <c r="C3613" s="324"/>
      <c r="D3613" s="317">
        <v>-190008</v>
      </c>
      <c r="E3613" s="320" t="str">
        <f t="shared" si="65"/>
        <v>938</v>
      </c>
    </row>
    <row r="3614" spans="1:5" hidden="1" x14ac:dyDescent="0.3">
      <c r="A3614" s="316" t="s">
        <v>2357</v>
      </c>
      <c r="B3614" s="324">
        <v>718065</v>
      </c>
      <c r="C3614" s="324"/>
      <c r="D3614" s="317">
        <v>-233000.4</v>
      </c>
      <c r="E3614" s="320" t="str">
        <f t="shared" si="65"/>
        <v>938</v>
      </c>
    </row>
    <row r="3615" spans="1:5" hidden="1" x14ac:dyDescent="0.3">
      <c r="A3615" s="316" t="s">
        <v>2357</v>
      </c>
      <c r="B3615" s="324">
        <v>718066</v>
      </c>
      <c r="C3615" s="324"/>
      <c r="D3615" s="317">
        <v>-12264</v>
      </c>
      <c r="E3615" s="320" t="str">
        <f t="shared" si="65"/>
        <v>938</v>
      </c>
    </row>
    <row r="3616" spans="1:5" hidden="1" x14ac:dyDescent="0.3">
      <c r="A3616" s="316" t="s">
        <v>2357</v>
      </c>
      <c r="B3616" s="324">
        <v>718070</v>
      </c>
      <c r="C3616" s="324"/>
      <c r="D3616" s="317">
        <v>-856512.16</v>
      </c>
      <c r="E3616" s="320" t="str">
        <f t="shared" si="65"/>
        <v>938</v>
      </c>
    </row>
    <row r="3617" spans="1:5" hidden="1" x14ac:dyDescent="0.3">
      <c r="A3617" s="316" t="s">
        <v>2357</v>
      </c>
      <c r="B3617" s="324">
        <v>718071</v>
      </c>
      <c r="C3617" s="324"/>
      <c r="D3617" s="317">
        <v>-2072.7399999999998</v>
      </c>
      <c r="E3617" s="320" t="str">
        <f t="shared" si="65"/>
        <v>938</v>
      </c>
    </row>
    <row r="3618" spans="1:5" hidden="1" x14ac:dyDescent="0.3">
      <c r="A3618" s="316" t="s">
        <v>2357</v>
      </c>
      <c r="B3618" s="324">
        <v>718075</v>
      </c>
      <c r="C3618" s="324"/>
      <c r="D3618" s="317">
        <v>-11835000</v>
      </c>
      <c r="E3618" s="320" t="str">
        <f t="shared" si="65"/>
        <v>938</v>
      </c>
    </row>
    <row r="3619" spans="1:5" hidden="1" x14ac:dyDescent="0.3">
      <c r="A3619" s="316" t="s">
        <v>2357</v>
      </c>
      <c r="B3619" s="324">
        <v>718077</v>
      </c>
      <c r="C3619" s="324">
        <v>1000</v>
      </c>
      <c r="D3619" s="317">
        <v>-320117.18</v>
      </c>
      <c r="E3619" s="320" t="str">
        <f t="shared" si="65"/>
        <v>938</v>
      </c>
    </row>
    <row r="3620" spans="1:5" hidden="1" x14ac:dyDescent="0.3">
      <c r="A3620" s="316" t="s">
        <v>2357</v>
      </c>
      <c r="B3620" s="324">
        <v>718091</v>
      </c>
      <c r="C3620" s="324"/>
      <c r="D3620" s="317">
        <v>-3829994.68</v>
      </c>
      <c r="E3620" s="320" t="str">
        <f t="shared" si="65"/>
        <v>938</v>
      </c>
    </row>
  </sheetData>
  <autoFilter ref="A1:H3620">
    <filterColumn colId="4">
      <filters>
        <filter val="103"/>
        <filter val="933"/>
      </filters>
    </filterColumn>
    <sortState ref="A2:H3620">
      <sortCondition ref="E1:E3620"/>
    </sortState>
  </autoFilter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6" sqref="L36"/>
    </sheetView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465"/>
  <sheetViews>
    <sheetView workbookViewId="0">
      <pane ySplit="1" topLeftCell="A1400" activePane="bottomLeft" state="frozen"/>
      <selection pane="bottomLeft" activeCell="H1" sqref="A1:H1401"/>
    </sheetView>
  </sheetViews>
  <sheetFormatPr defaultColWidth="8.9140625" defaultRowHeight="13.8" x14ac:dyDescent="0.3"/>
  <cols>
    <col min="1" max="1" width="10" style="319" bestFit="1" customWidth="1"/>
    <col min="2" max="2" width="9" style="319" bestFit="1" customWidth="1"/>
    <col min="3" max="3" width="12" style="319" bestFit="1" customWidth="1"/>
    <col min="4" max="4" width="14.08203125" style="289" bestFit="1" customWidth="1"/>
    <col min="5" max="16384" width="8.9140625" style="303"/>
  </cols>
  <sheetData>
    <row r="1" spans="1:7" x14ac:dyDescent="0.3">
      <c r="A1" s="319" t="s">
        <v>1505</v>
      </c>
      <c r="B1" s="319" t="s">
        <v>1506</v>
      </c>
      <c r="C1" s="319" t="s">
        <v>1507</v>
      </c>
      <c r="D1" s="289" t="s">
        <v>1508</v>
      </c>
      <c r="E1" s="303" t="s">
        <v>2359</v>
      </c>
      <c r="F1" s="303" t="s">
        <v>1501</v>
      </c>
      <c r="G1" s="303" t="s">
        <v>2482</v>
      </c>
    </row>
    <row r="2" spans="1:7" hidden="1" x14ac:dyDescent="0.3">
      <c r="A2" s="325" t="s">
        <v>1768</v>
      </c>
      <c r="B2" s="319">
        <v>716026</v>
      </c>
      <c r="D2" s="326">
        <v>328</v>
      </c>
      <c r="E2" s="303" t="str">
        <f t="shared" ref="E2:E65" si="0">RIGHT(A2,3)</f>
        <v>103</v>
      </c>
    </row>
    <row r="3" spans="1:7" hidden="1" x14ac:dyDescent="0.3">
      <c r="A3" s="325" t="s">
        <v>2352</v>
      </c>
      <c r="B3" s="319">
        <v>716026</v>
      </c>
      <c r="D3" s="326">
        <v>153</v>
      </c>
      <c r="E3" s="303" t="str">
        <f t="shared" si="0"/>
        <v>933</v>
      </c>
    </row>
    <row r="4" spans="1:7" hidden="1" x14ac:dyDescent="0.3">
      <c r="A4" s="325" t="s">
        <v>2352</v>
      </c>
      <c r="B4" s="319">
        <v>716038</v>
      </c>
      <c r="D4" s="326">
        <v>1589.2</v>
      </c>
      <c r="E4" s="303" t="str">
        <f t="shared" si="0"/>
        <v>933</v>
      </c>
    </row>
    <row r="5" spans="1:7" hidden="1" x14ac:dyDescent="0.3">
      <c r="A5" s="325" t="s">
        <v>1900</v>
      </c>
      <c r="B5" s="319">
        <v>716046</v>
      </c>
      <c r="D5" s="326">
        <v>0</v>
      </c>
      <c r="E5" s="303" t="str">
        <f t="shared" si="0"/>
        <v>103</v>
      </c>
    </row>
    <row r="6" spans="1:7" hidden="1" x14ac:dyDescent="0.3">
      <c r="A6" s="325" t="s">
        <v>2352</v>
      </c>
      <c r="B6" s="319">
        <v>716046</v>
      </c>
      <c r="D6" s="326">
        <v>22778.32</v>
      </c>
      <c r="E6" s="303" t="str">
        <f t="shared" si="0"/>
        <v>933</v>
      </c>
    </row>
    <row r="7" spans="1:7" hidden="1" x14ac:dyDescent="0.3">
      <c r="A7" s="325" t="s">
        <v>2352</v>
      </c>
      <c r="B7" s="319">
        <v>718010</v>
      </c>
      <c r="C7" s="319">
        <v>1004</v>
      </c>
      <c r="D7" s="326">
        <v>11044.05</v>
      </c>
      <c r="E7" s="303" t="str">
        <f t="shared" si="0"/>
        <v>933</v>
      </c>
    </row>
    <row r="8" spans="1:7" hidden="1" x14ac:dyDescent="0.3">
      <c r="A8" s="325" t="s">
        <v>2157</v>
      </c>
      <c r="B8" s="319">
        <v>718010</v>
      </c>
      <c r="C8" s="319">
        <v>1002</v>
      </c>
      <c r="D8" s="326">
        <v>1108.19</v>
      </c>
      <c r="E8" s="303" t="str">
        <f t="shared" si="0"/>
        <v>103</v>
      </c>
    </row>
    <row r="9" spans="1:7" hidden="1" x14ac:dyDescent="0.3">
      <c r="A9" s="325" t="s">
        <v>2352</v>
      </c>
      <c r="B9" s="319">
        <v>718010</v>
      </c>
      <c r="D9" s="326">
        <v>2815.93</v>
      </c>
      <c r="E9" s="303" t="str">
        <f t="shared" si="0"/>
        <v>933</v>
      </c>
    </row>
    <row r="10" spans="1:7" hidden="1" x14ac:dyDescent="0.3">
      <c r="A10" s="325" t="s">
        <v>1794</v>
      </c>
      <c r="B10" s="319">
        <v>718040</v>
      </c>
      <c r="C10" s="319">
        <v>1001</v>
      </c>
      <c r="D10" s="326">
        <v>39776.83</v>
      </c>
      <c r="E10" s="303" t="str">
        <f t="shared" si="0"/>
        <v>103</v>
      </c>
    </row>
    <row r="11" spans="1:7" hidden="1" x14ac:dyDescent="0.3">
      <c r="A11" s="325" t="s">
        <v>1794</v>
      </c>
      <c r="B11" s="319">
        <v>718040</v>
      </c>
      <c r="D11" s="326">
        <v>116073.74</v>
      </c>
      <c r="E11" s="303" t="str">
        <f t="shared" si="0"/>
        <v>103</v>
      </c>
    </row>
    <row r="12" spans="1:7" hidden="1" x14ac:dyDescent="0.3">
      <c r="A12" s="325" t="s">
        <v>2352</v>
      </c>
      <c r="B12" s="319">
        <v>718040</v>
      </c>
      <c r="D12" s="326">
        <v>1489.72</v>
      </c>
      <c r="E12" s="303" t="str">
        <f t="shared" si="0"/>
        <v>933</v>
      </c>
    </row>
    <row r="13" spans="1:7" hidden="1" x14ac:dyDescent="0.3">
      <c r="A13" s="325" t="s">
        <v>2139</v>
      </c>
      <c r="B13" s="319">
        <v>718050</v>
      </c>
      <c r="C13" s="319">
        <v>5101</v>
      </c>
      <c r="D13" s="326">
        <v>25514.93</v>
      </c>
      <c r="E13" s="303" t="str">
        <f t="shared" si="0"/>
        <v>103</v>
      </c>
    </row>
    <row r="14" spans="1:7" hidden="1" x14ac:dyDescent="0.3">
      <c r="A14" s="325" t="s">
        <v>1794</v>
      </c>
      <c r="B14" s="319">
        <v>718050</v>
      </c>
      <c r="C14" s="319">
        <v>1032</v>
      </c>
      <c r="D14" s="326">
        <v>180</v>
      </c>
      <c r="E14" s="303" t="str">
        <f t="shared" si="0"/>
        <v>103</v>
      </c>
    </row>
    <row r="15" spans="1:7" hidden="1" x14ac:dyDescent="0.3">
      <c r="A15" s="325" t="s">
        <v>2286</v>
      </c>
      <c r="B15" s="319">
        <v>718050</v>
      </c>
      <c r="C15" s="319">
        <v>1032</v>
      </c>
      <c r="D15" s="326">
        <v>29889.85</v>
      </c>
      <c r="E15" s="303" t="str">
        <f t="shared" si="0"/>
        <v>103</v>
      </c>
    </row>
    <row r="16" spans="1:7" hidden="1" x14ac:dyDescent="0.3">
      <c r="A16" s="325" t="s">
        <v>2157</v>
      </c>
      <c r="B16" s="319">
        <v>718050</v>
      </c>
      <c r="C16" s="319">
        <v>1030</v>
      </c>
      <c r="D16" s="326">
        <v>295346.36</v>
      </c>
      <c r="E16" s="303" t="str">
        <f t="shared" si="0"/>
        <v>103</v>
      </c>
    </row>
    <row r="17" spans="1:5" hidden="1" x14ac:dyDescent="0.3">
      <c r="A17" s="325" t="s">
        <v>2352</v>
      </c>
      <c r="B17" s="319">
        <v>718050</v>
      </c>
      <c r="C17" s="319">
        <v>1030</v>
      </c>
      <c r="D17" s="326">
        <v>2737.9</v>
      </c>
      <c r="E17" s="303" t="str">
        <f t="shared" si="0"/>
        <v>933</v>
      </c>
    </row>
    <row r="18" spans="1:5" hidden="1" x14ac:dyDescent="0.3">
      <c r="A18" s="325" t="s">
        <v>1751</v>
      </c>
      <c r="B18" s="319">
        <v>718050</v>
      </c>
      <c r="C18" s="319">
        <v>1027</v>
      </c>
      <c r="D18" s="326">
        <v>113.96</v>
      </c>
      <c r="E18" s="303" t="str">
        <f t="shared" si="0"/>
        <v>103</v>
      </c>
    </row>
    <row r="19" spans="1:5" hidden="1" x14ac:dyDescent="0.3">
      <c r="A19" s="325" t="s">
        <v>2139</v>
      </c>
      <c r="B19" s="319">
        <v>718050</v>
      </c>
      <c r="C19" s="319">
        <v>1027</v>
      </c>
      <c r="D19" s="326">
        <v>149060.07</v>
      </c>
      <c r="E19" s="303" t="str">
        <f t="shared" si="0"/>
        <v>103</v>
      </c>
    </row>
    <row r="20" spans="1:5" hidden="1" x14ac:dyDescent="0.3">
      <c r="A20" s="325" t="s">
        <v>2352</v>
      </c>
      <c r="B20" s="319">
        <v>718050</v>
      </c>
      <c r="C20" s="319">
        <v>1027</v>
      </c>
      <c r="D20" s="326">
        <v>23001.69</v>
      </c>
      <c r="E20" s="303" t="str">
        <f t="shared" si="0"/>
        <v>933</v>
      </c>
    </row>
    <row r="21" spans="1:5" hidden="1" x14ac:dyDescent="0.3">
      <c r="A21" s="325" t="s">
        <v>1631</v>
      </c>
      <c r="B21" s="319">
        <v>718050</v>
      </c>
      <c r="C21" s="319">
        <v>1026</v>
      </c>
      <c r="D21" s="326">
        <v>71299.3</v>
      </c>
      <c r="E21" s="303" t="str">
        <f t="shared" si="0"/>
        <v>103</v>
      </c>
    </row>
    <row r="22" spans="1:5" hidden="1" x14ac:dyDescent="0.3">
      <c r="A22" s="325" t="s">
        <v>1656</v>
      </c>
      <c r="B22" s="319">
        <v>718050</v>
      </c>
      <c r="C22" s="319">
        <v>1026</v>
      </c>
      <c r="D22" s="326">
        <v>72459.179999999993</v>
      </c>
      <c r="E22" s="303" t="str">
        <f t="shared" si="0"/>
        <v>103</v>
      </c>
    </row>
    <row r="23" spans="1:5" hidden="1" x14ac:dyDescent="0.3">
      <c r="A23" s="325" t="s">
        <v>1685</v>
      </c>
      <c r="B23" s="319">
        <v>718050</v>
      </c>
      <c r="C23" s="319">
        <v>1026</v>
      </c>
      <c r="D23" s="326">
        <v>80218.33</v>
      </c>
      <c r="E23" s="303" t="str">
        <f t="shared" si="0"/>
        <v>103</v>
      </c>
    </row>
    <row r="24" spans="1:5" hidden="1" x14ac:dyDescent="0.3">
      <c r="A24" s="325" t="s">
        <v>1699</v>
      </c>
      <c r="B24" s="319">
        <v>718050</v>
      </c>
      <c r="C24" s="319">
        <v>1026</v>
      </c>
      <c r="D24" s="326">
        <v>121852.57</v>
      </c>
      <c r="E24" s="303" t="str">
        <f t="shared" si="0"/>
        <v>103</v>
      </c>
    </row>
    <row r="25" spans="1:5" hidden="1" x14ac:dyDescent="0.3">
      <c r="A25" s="325" t="s">
        <v>1722</v>
      </c>
      <c r="B25" s="319">
        <v>718050</v>
      </c>
      <c r="C25" s="319">
        <v>1026</v>
      </c>
      <c r="D25" s="326">
        <v>5134.57</v>
      </c>
      <c r="E25" s="303" t="str">
        <f t="shared" si="0"/>
        <v>103</v>
      </c>
    </row>
    <row r="26" spans="1:5" hidden="1" x14ac:dyDescent="0.3">
      <c r="A26" s="325" t="s">
        <v>1751</v>
      </c>
      <c r="B26" s="319">
        <v>718050</v>
      </c>
      <c r="C26" s="319">
        <v>1026</v>
      </c>
      <c r="D26" s="326">
        <v>31450.04</v>
      </c>
      <c r="E26" s="303" t="str">
        <f t="shared" si="0"/>
        <v>103</v>
      </c>
    </row>
    <row r="27" spans="1:5" hidden="1" x14ac:dyDescent="0.3">
      <c r="A27" s="325" t="s">
        <v>1768</v>
      </c>
      <c r="B27" s="319">
        <v>718050</v>
      </c>
      <c r="C27" s="319">
        <v>1026</v>
      </c>
      <c r="D27" s="326">
        <v>17233.189999999999</v>
      </c>
      <c r="E27" s="303" t="str">
        <f t="shared" si="0"/>
        <v>103</v>
      </c>
    </row>
    <row r="28" spans="1:5" hidden="1" x14ac:dyDescent="0.3">
      <c r="A28" s="325" t="s">
        <v>1777</v>
      </c>
      <c r="B28" s="319">
        <v>718050</v>
      </c>
      <c r="C28" s="319">
        <v>1026</v>
      </c>
      <c r="D28" s="326">
        <v>7594.24</v>
      </c>
      <c r="E28" s="303" t="str">
        <f t="shared" si="0"/>
        <v>103</v>
      </c>
    </row>
    <row r="29" spans="1:5" hidden="1" x14ac:dyDescent="0.3">
      <c r="A29" s="325" t="s">
        <v>1815</v>
      </c>
      <c r="B29" s="319">
        <v>718050</v>
      </c>
      <c r="C29" s="319">
        <v>1026</v>
      </c>
      <c r="D29" s="326">
        <v>17372.11</v>
      </c>
      <c r="E29" s="303" t="str">
        <f t="shared" si="0"/>
        <v>103</v>
      </c>
    </row>
    <row r="30" spans="1:5" hidden="1" x14ac:dyDescent="0.3">
      <c r="A30" s="325" t="s">
        <v>1824</v>
      </c>
      <c r="B30" s="319">
        <v>718050</v>
      </c>
      <c r="C30" s="319">
        <v>1026</v>
      </c>
      <c r="D30" s="326">
        <v>20203.07</v>
      </c>
      <c r="E30" s="303" t="str">
        <f t="shared" si="0"/>
        <v>103</v>
      </c>
    </row>
    <row r="31" spans="1:5" hidden="1" x14ac:dyDescent="0.3">
      <c r="A31" s="325" t="s">
        <v>1842</v>
      </c>
      <c r="B31" s="319">
        <v>718050</v>
      </c>
      <c r="C31" s="319">
        <v>1026</v>
      </c>
      <c r="D31" s="326">
        <v>18423.18</v>
      </c>
      <c r="E31" s="303" t="str">
        <f t="shared" si="0"/>
        <v>103</v>
      </c>
    </row>
    <row r="32" spans="1:5" hidden="1" x14ac:dyDescent="0.3">
      <c r="A32" s="325" t="s">
        <v>1875</v>
      </c>
      <c r="B32" s="319">
        <v>718050</v>
      </c>
      <c r="C32" s="319">
        <v>1026</v>
      </c>
      <c r="D32" s="326">
        <v>12.34</v>
      </c>
      <c r="E32" s="303" t="str">
        <f t="shared" si="0"/>
        <v>103</v>
      </c>
    </row>
    <row r="33" spans="1:5" hidden="1" x14ac:dyDescent="0.3">
      <c r="A33" s="325" t="s">
        <v>1892</v>
      </c>
      <c r="B33" s="319">
        <v>718050</v>
      </c>
      <c r="C33" s="319">
        <v>1026</v>
      </c>
      <c r="D33" s="326">
        <v>11081.38</v>
      </c>
      <c r="E33" s="303" t="str">
        <f t="shared" si="0"/>
        <v>103</v>
      </c>
    </row>
    <row r="34" spans="1:5" hidden="1" x14ac:dyDescent="0.3">
      <c r="A34" s="325" t="s">
        <v>1920</v>
      </c>
      <c r="B34" s="319">
        <v>718050</v>
      </c>
      <c r="C34" s="319">
        <v>1026</v>
      </c>
      <c r="D34" s="326">
        <v>3868.64</v>
      </c>
      <c r="E34" s="303" t="str">
        <f t="shared" si="0"/>
        <v>103</v>
      </c>
    </row>
    <row r="35" spans="1:5" hidden="1" x14ac:dyDescent="0.3">
      <c r="A35" s="325" t="s">
        <v>2411</v>
      </c>
      <c r="B35" s="319">
        <v>718050</v>
      </c>
      <c r="C35" s="319">
        <v>1026</v>
      </c>
      <c r="D35" s="326">
        <v>16.84</v>
      </c>
      <c r="E35" s="303" t="str">
        <f t="shared" si="0"/>
        <v>103</v>
      </c>
    </row>
    <row r="36" spans="1:5" hidden="1" x14ac:dyDescent="0.3">
      <c r="A36" s="325" t="s">
        <v>2117</v>
      </c>
      <c r="B36" s="319">
        <v>718050</v>
      </c>
      <c r="C36" s="319">
        <v>1026</v>
      </c>
      <c r="D36" s="326">
        <v>0</v>
      </c>
      <c r="E36" s="303" t="str">
        <f t="shared" si="0"/>
        <v>103</v>
      </c>
    </row>
    <row r="37" spans="1:5" hidden="1" x14ac:dyDescent="0.3">
      <c r="A37" s="325" t="s">
        <v>2157</v>
      </c>
      <c r="B37" s="319">
        <v>718050</v>
      </c>
      <c r="C37" s="319">
        <v>1026</v>
      </c>
      <c r="D37" s="326">
        <v>8227.57</v>
      </c>
      <c r="E37" s="303" t="str">
        <f t="shared" si="0"/>
        <v>103</v>
      </c>
    </row>
    <row r="38" spans="1:5" hidden="1" x14ac:dyDescent="0.3">
      <c r="A38" s="325" t="s">
        <v>2352</v>
      </c>
      <c r="B38" s="319">
        <v>718050</v>
      </c>
      <c r="C38" s="319">
        <v>1026</v>
      </c>
      <c r="D38" s="326">
        <v>37413.120000000003</v>
      </c>
      <c r="E38" s="303" t="str">
        <f t="shared" si="0"/>
        <v>933</v>
      </c>
    </row>
    <row r="39" spans="1:5" hidden="1" x14ac:dyDescent="0.3">
      <c r="A39" s="325" t="s">
        <v>1631</v>
      </c>
      <c r="B39" s="319">
        <v>718050</v>
      </c>
      <c r="C39" s="319">
        <v>1025</v>
      </c>
      <c r="D39" s="326">
        <v>2780.56</v>
      </c>
      <c r="E39" s="303" t="str">
        <f t="shared" si="0"/>
        <v>103</v>
      </c>
    </row>
    <row r="40" spans="1:5" hidden="1" x14ac:dyDescent="0.3">
      <c r="A40" s="325" t="s">
        <v>1656</v>
      </c>
      <c r="B40" s="319">
        <v>718050</v>
      </c>
      <c r="C40" s="319">
        <v>1025</v>
      </c>
      <c r="D40" s="326">
        <v>405.67</v>
      </c>
      <c r="E40" s="303" t="str">
        <f t="shared" si="0"/>
        <v>103</v>
      </c>
    </row>
    <row r="41" spans="1:5" hidden="1" x14ac:dyDescent="0.3">
      <c r="A41" s="325" t="s">
        <v>1679</v>
      </c>
      <c r="B41" s="319">
        <v>718050</v>
      </c>
      <c r="C41" s="319">
        <v>1025</v>
      </c>
      <c r="D41" s="326">
        <v>259.17</v>
      </c>
      <c r="E41" s="303" t="str">
        <f t="shared" si="0"/>
        <v>103</v>
      </c>
    </row>
    <row r="42" spans="1:5" hidden="1" x14ac:dyDescent="0.3">
      <c r="A42" s="325" t="s">
        <v>1685</v>
      </c>
      <c r="B42" s="319">
        <v>718050</v>
      </c>
      <c r="C42" s="319">
        <v>1025</v>
      </c>
      <c r="D42" s="326">
        <v>470.94</v>
      </c>
      <c r="E42" s="303" t="str">
        <f t="shared" si="0"/>
        <v>103</v>
      </c>
    </row>
    <row r="43" spans="1:5" hidden="1" x14ac:dyDescent="0.3">
      <c r="A43" s="325" t="s">
        <v>1699</v>
      </c>
      <c r="B43" s="319">
        <v>718050</v>
      </c>
      <c r="C43" s="319">
        <v>1025</v>
      </c>
      <c r="D43" s="326">
        <v>2019.76</v>
      </c>
      <c r="E43" s="303" t="str">
        <f t="shared" si="0"/>
        <v>103</v>
      </c>
    </row>
    <row r="44" spans="1:5" hidden="1" x14ac:dyDescent="0.3">
      <c r="A44" s="325" t="s">
        <v>1722</v>
      </c>
      <c r="B44" s="319">
        <v>718050</v>
      </c>
      <c r="C44" s="319">
        <v>1025</v>
      </c>
      <c r="D44" s="326">
        <v>13226.87</v>
      </c>
      <c r="E44" s="303" t="str">
        <f t="shared" si="0"/>
        <v>103</v>
      </c>
    </row>
    <row r="45" spans="1:5" hidden="1" x14ac:dyDescent="0.3">
      <c r="A45" s="325" t="s">
        <v>1734</v>
      </c>
      <c r="B45" s="319">
        <v>718050</v>
      </c>
      <c r="C45" s="319">
        <v>1025</v>
      </c>
      <c r="D45" s="326">
        <v>480</v>
      </c>
      <c r="E45" s="303" t="str">
        <f t="shared" si="0"/>
        <v>103</v>
      </c>
    </row>
    <row r="46" spans="1:5" hidden="1" x14ac:dyDescent="0.3">
      <c r="A46" s="325" t="s">
        <v>1737</v>
      </c>
      <c r="B46" s="319">
        <v>718050</v>
      </c>
      <c r="C46" s="319">
        <v>1025</v>
      </c>
      <c r="D46" s="326">
        <v>158.5</v>
      </c>
      <c r="E46" s="303" t="str">
        <f t="shared" si="0"/>
        <v>103</v>
      </c>
    </row>
    <row r="47" spans="1:5" hidden="1" x14ac:dyDescent="0.3">
      <c r="A47" s="325" t="s">
        <v>1768</v>
      </c>
      <c r="B47" s="319">
        <v>718050</v>
      </c>
      <c r="C47" s="319">
        <v>1025</v>
      </c>
      <c r="D47" s="326">
        <v>7181.03</v>
      </c>
      <c r="E47" s="303" t="str">
        <f t="shared" si="0"/>
        <v>103</v>
      </c>
    </row>
    <row r="48" spans="1:5" hidden="1" x14ac:dyDescent="0.3">
      <c r="A48" s="325" t="s">
        <v>1783</v>
      </c>
      <c r="B48" s="319">
        <v>718050</v>
      </c>
      <c r="C48" s="319">
        <v>1025</v>
      </c>
      <c r="D48" s="326">
        <v>907</v>
      </c>
      <c r="E48" s="303" t="str">
        <f t="shared" si="0"/>
        <v>103</v>
      </c>
    </row>
    <row r="49" spans="1:5" hidden="1" x14ac:dyDescent="0.3">
      <c r="A49" s="325" t="s">
        <v>1806</v>
      </c>
      <c r="B49" s="319">
        <v>718050</v>
      </c>
      <c r="C49" s="319">
        <v>1025</v>
      </c>
      <c r="D49" s="326">
        <v>0</v>
      </c>
      <c r="E49" s="303" t="str">
        <f t="shared" si="0"/>
        <v>103</v>
      </c>
    </row>
    <row r="50" spans="1:5" hidden="1" x14ac:dyDescent="0.3">
      <c r="A50" s="325" t="s">
        <v>1815</v>
      </c>
      <c r="B50" s="319">
        <v>718050</v>
      </c>
      <c r="C50" s="319">
        <v>1025</v>
      </c>
      <c r="D50" s="326">
        <v>229.69</v>
      </c>
      <c r="E50" s="303" t="str">
        <f t="shared" si="0"/>
        <v>103</v>
      </c>
    </row>
    <row r="51" spans="1:5" hidden="1" x14ac:dyDescent="0.3">
      <c r="A51" s="325" t="s">
        <v>1824</v>
      </c>
      <c r="B51" s="319">
        <v>718050</v>
      </c>
      <c r="C51" s="319">
        <v>1025</v>
      </c>
      <c r="D51" s="326">
        <v>239.74</v>
      </c>
      <c r="E51" s="303" t="str">
        <f t="shared" si="0"/>
        <v>103</v>
      </c>
    </row>
    <row r="52" spans="1:5" hidden="1" x14ac:dyDescent="0.3">
      <c r="A52" s="325" t="s">
        <v>1833</v>
      </c>
      <c r="B52" s="319">
        <v>718050</v>
      </c>
      <c r="C52" s="319">
        <v>1025</v>
      </c>
      <c r="D52" s="326">
        <v>119.02</v>
      </c>
      <c r="E52" s="303" t="str">
        <f t="shared" si="0"/>
        <v>103</v>
      </c>
    </row>
    <row r="53" spans="1:5" hidden="1" x14ac:dyDescent="0.3">
      <c r="A53" s="325" t="s">
        <v>1842</v>
      </c>
      <c r="B53" s="319">
        <v>718050</v>
      </c>
      <c r="C53" s="319">
        <v>1025</v>
      </c>
      <c r="D53" s="326">
        <v>528</v>
      </c>
      <c r="E53" s="303" t="str">
        <f t="shared" si="0"/>
        <v>103</v>
      </c>
    </row>
    <row r="54" spans="1:5" hidden="1" x14ac:dyDescent="0.3">
      <c r="A54" s="325" t="s">
        <v>1849</v>
      </c>
      <c r="B54" s="319">
        <v>718050</v>
      </c>
      <c r="C54" s="319">
        <v>1025</v>
      </c>
      <c r="D54" s="326">
        <v>4887.1099999999997</v>
      </c>
      <c r="E54" s="303" t="str">
        <f t="shared" si="0"/>
        <v>103</v>
      </c>
    </row>
    <row r="55" spans="1:5" hidden="1" x14ac:dyDescent="0.3">
      <c r="A55" s="325" t="s">
        <v>1866</v>
      </c>
      <c r="B55" s="319">
        <v>718050</v>
      </c>
      <c r="C55" s="319">
        <v>1025</v>
      </c>
      <c r="D55" s="326">
        <v>842.96</v>
      </c>
      <c r="E55" s="303" t="str">
        <f t="shared" si="0"/>
        <v>103</v>
      </c>
    </row>
    <row r="56" spans="1:5" hidden="1" x14ac:dyDescent="0.3">
      <c r="A56" s="325" t="s">
        <v>1875</v>
      </c>
      <c r="B56" s="319">
        <v>718050</v>
      </c>
      <c r="C56" s="319">
        <v>1025</v>
      </c>
      <c r="D56" s="326">
        <v>18.63</v>
      </c>
      <c r="E56" s="303" t="str">
        <f t="shared" si="0"/>
        <v>103</v>
      </c>
    </row>
    <row r="57" spans="1:5" hidden="1" x14ac:dyDescent="0.3">
      <c r="A57" s="325" t="s">
        <v>1892</v>
      </c>
      <c r="B57" s="319">
        <v>718050</v>
      </c>
      <c r="C57" s="319">
        <v>1025</v>
      </c>
      <c r="D57" s="326">
        <v>2784.53</v>
      </c>
      <c r="E57" s="303" t="str">
        <f t="shared" si="0"/>
        <v>103</v>
      </c>
    </row>
    <row r="58" spans="1:5" hidden="1" x14ac:dyDescent="0.3">
      <c r="A58" s="325" t="s">
        <v>1900</v>
      </c>
      <c r="B58" s="319">
        <v>718050</v>
      </c>
      <c r="C58" s="319">
        <v>1025</v>
      </c>
      <c r="D58" s="326">
        <v>164.45</v>
      </c>
      <c r="E58" s="303" t="str">
        <f t="shared" si="0"/>
        <v>103</v>
      </c>
    </row>
    <row r="59" spans="1:5" hidden="1" x14ac:dyDescent="0.3">
      <c r="A59" s="325" t="s">
        <v>1911</v>
      </c>
      <c r="B59" s="319">
        <v>718050</v>
      </c>
      <c r="C59" s="319">
        <v>1025</v>
      </c>
      <c r="D59" s="326">
        <v>807.2</v>
      </c>
      <c r="E59" s="303" t="str">
        <f t="shared" si="0"/>
        <v>103</v>
      </c>
    </row>
    <row r="60" spans="1:5" hidden="1" x14ac:dyDescent="0.3">
      <c r="A60" s="325" t="s">
        <v>1920</v>
      </c>
      <c r="B60" s="319">
        <v>718050</v>
      </c>
      <c r="C60" s="319">
        <v>1025</v>
      </c>
      <c r="D60" s="326">
        <v>692.93</v>
      </c>
      <c r="E60" s="303" t="str">
        <f t="shared" si="0"/>
        <v>103</v>
      </c>
    </row>
    <row r="61" spans="1:5" hidden="1" x14ac:dyDescent="0.3">
      <c r="A61" s="325" t="s">
        <v>2182</v>
      </c>
      <c r="B61" s="319">
        <v>718050</v>
      </c>
      <c r="C61" s="319">
        <v>1025</v>
      </c>
      <c r="D61" s="326">
        <v>233.15</v>
      </c>
      <c r="E61" s="303" t="str">
        <f t="shared" si="0"/>
        <v>103</v>
      </c>
    </row>
    <row r="62" spans="1:5" hidden="1" x14ac:dyDescent="0.3">
      <c r="A62" s="325" t="s">
        <v>2286</v>
      </c>
      <c r="B62" s="319">
        <v>718050</v>
      </c>
      <c r="C62" s="319">
        <v>1025</v>
      </c>
      <c r="D62" s="326">
        <v>135</v>
      </c>
      <c r="E62" s="303" t="str">
        <f t="shared" si="0"/>
        <v>103</v>
      </c>
    </row>
    <row r="63" spans="1:5" hidden="1" x14ac:dyDescent="0.3">
      <c r="A63" s="325" t="s">
        <v>2352</v>
      </c>
      <c r="B63" s="319">
        <v>718050</v>
      </c>
      <c r="C63" s="319">
        <v>1025</v>
      </c>
      <c r="D63" s="326">
        <v>59058.94</v>
      </c>
      <c r="E63" s="303" t="str">
        <f t="shared" si="0"/>
        <v>933</v>
      </c>
    </row>
    <row r="64" spans="1:5" hidden="1" x14ac:dyDescent="0.3">
      <c r="A64" s="325" t="s">
        <v>1751</v>
      </c>
      <c r="B64" s="319">
        <v>718050</v>
      </c>
      <c r="C64" s="319">
        <v>1024</v>
      </c>
      <c r="D64" s="326">
        <v>21735.51</v>
      </c>
      <c r="E64" s="303" t="str">
        <f t="shared" si="0"/>
        <v>103</v>
      </c>
    </row>
    <row r="65" spans="1:5" hidden="1" x14ac:dyDescent="0.3">
      <c r="A65" s="325" t="s">
        <v>1794</v>
      </c>
      <c r="B65" s="319">
        <v>718050</v>
      </c>
      <c r="C65" s="319">
        <v>1024</v>
      </c>
      <c r="D65" s="326">
        <v>84053.5</v>
      </c>
      <c r="E65" s="303" t="str">
        <f t="shared" si="0"/>
        <v>103</v>
      </c>
    </row>
    <row r="66" spans="1:5" hidden="1" x14ac:dyDescent="0.3">
      <c r="A66" s="325" t="s">
        <v>1631</v>
      </c>
      <c r="B66" s="319">
        <v>718050</v>
      </c>
      <c r="C66" s="319">
        <v>1020</v>
      </c>
      <c r="D66" s="326">
        <v>315.75</v>
      </c>
      <c r="E66" s="303" t="str">
        <f t="shared" ref="E66:E129" si="1">RIGHT(A66,3)</f>
        <v>103</v>
      </c>
    </row>
    <row r="67" spans="1:5" hidden="1" x14ac:dyDescent="0.3">
      <c r="A67" s="325" t="s">
        <v>1656</v>
      </c>
      <c r="B67" s="319">
        <v>718050</v>
      </c>
      <c r="C67" s="319">
        <v>1020</v>
      </c>
      <c r="D67" s="326">
        <v>404.5</v>
      </c>
      <c r="E67" s="303" t="str">
        <f t="shared" si="1"/>
        <v>103</v>
      </c>
    </row>
    <row r="68" spans="1:5" hidden="1" x14ac:dyDescent="0.3">
      <c r="A68" s="325" t="s">
        <v>1673</v>
      </c>
      <c r="B68" s="319">
        <v>718050</v>
      </c>
      <c r="C68" s="319">
        <v>1020</v>
      </c>
      <c r="D68" s="326">
        <v>43</v>
      </c>
      <c r="E68" s="303" t="str">
        <f t="shared" si="1"/>
        <v>103</v>
      </c>
    </row>
    <row r="69" spans="1:5" hidden="1" x14ac:dyDescent="0.3">
      <c r="A69" s="325" t="s">
        <v>1679</v>
      </c>
      <c r="B69" s="319">
        <v>718050</v>
      </c>
      <c r="C69" s="319">
        <v>1020</v>
      </c>
      <c r="D69" s="326">
        <v>368</v>
      </c>
      <c r="E69" s="303" t="str">
        <f t="shared" si="1"/>
        <v>103</v>
      </c>
    </row>
    <row r="70" spans="1:5" hidden="1" x14ac:dyDescent="0.3">
      <c r="A70" s="325" t="s">
        <v>1685</v>
      </c>
      <c r="B70" s="319">
        <v>718050</v>
      </c>
      <c r="C70" s="319">
        <v>1020</v>
      </c>
      <c r="D70" s="326">
        <v>28</v>
      </c>
      <c r="E70" s="303" t="str">
        <f t="shared" si="1"/>
        <v>103</v>
      </c>
    </row>
    <row r="71" spans="1:5" hidden="1" x14ac:dyDescent="0.3">
      <c r="A71" s="325" t="s">
        <v>1699</v>
      </c>
      <c r="B71" s="319">
        <v>718050</v>
      </c>
      <c r="C71" s="319">
        <v>1020</v>
      </c>
      <c r="D71" s="326">
        <v>6540.5</v>
      </c>
      <c r="E71" s="303" t="str">
        <f t="shared" si="1"/>
        <v>103</v>
      </c>
    </row>
    <row r="72" spans="1:5" hidden="1" x14ac:dyDescent="0.3">
      <c r="A72" s="325" t="s">
        <v>1751</v>
      </c>
      <c r="B72" s="319">
        <v>718050</v>
      </c>
      <c r="C72" s="319">
        <v>1020</v>
      </c>
      <c r="D72" s="326">
        <v>16108.01</v>
      </c>
      <c r="E72" s="303" t="str">
        <f t="shared" si="1"/>
        <v>103</v>
      </c>
    </row>
    <row r="73" spans="1:5" hidden="1" x14ac:dyDescent="0.3">
      <c r="A73" s="325" t="s">
        <v>1777</v>
      </c>
      <c r="B73" s="319">
        <v>718050</v>
      </c>
      <c r="C73" s="319">
        <v>1020</v>
      </c>
      <c r="D73" s="326">
        <v>10834</v>
      </c>
      <c r="E73" s="303" t="str">
        <f t="shared" si="1"/>
        <v>103</v>
      </c>
    </row>
    <row r="74" spans="1:5" hidden="1" x14ac:dyDescent="0.3">
      <c r="A74" s="325" t="s">
        <v>1783</v>
      </c>
      <c r="B74" s="319">
        <v>718050</v>
      </c>
      <c r="C74" s="319">
        <v>1020</v>
      </c>
      <c r="D74" s="326">
        <v>192</v>
      </c>
      <c r="E74" s="303" t="str">
        <f t="shared" si="1"/>
        <v>103</v>
      </c>
    </row>
    <row r="75" spans="1:5" hidden="1" x14ac:dyDescent="0.3">
      <c r="A75" s="325" t="s">
        <v>1794</v>
      </c>
      <c r="B75" s="319">
        <v>718050</v>
      </c>
      <c r="C75" s="319">
        <v>1020</v>
      </c>
      <c r="D75" s="326">
        <v>181777.17</v>
      </c>
      <c r="E75" s="303" t="str">
        <f t="shared" si="1"/>
        <v>103</v>
      </c>
    </row>
    <row r="76" spans="1:5" hidden="1" x14ac:dyDescent="0.3">
      <c r="A76" s="325" t="s">
        <v>1824</v>
      </c>
      <c r="B76" s="319">
        <v>718050</v>
      </c>
      <c r="C76" s="319">
        <v>1020</v>
      </c>
      <c r="D76" s="326">
        <v>201.95</v>
      </c>
      <c r="E76" s="303" t="str">
        <f t="shared" si="1"/>
        <v>103</v>
      </c>
    </row>
    <row r="77" spans="1:5" hidden="1" x14ac:dyDescent="0.3">
      <c r="A77" s="325" t="s">
        <v>1842</v>
      </c>
      <c r="B77" s="319">
        <v>718050</v>
      </c>
      <c r="C77" s="319">
        <v>1020</v>
      </c>
      <c r="D77" s="326">
        <v>203.9</v>
      </c>
      <c r="E77" s="303" t="str">
        <f t="shared" si="1"/>
        <v>103</v>
      </c>
    </row>
    <row r="78" spans="1:5" hidden="1" x14ac:dyDescent="0.3">
      <c r="A78" s="325" t="s">
        <v>1856</v>
      </c>
      <c r="B78" s="319">
        <v>718050</v>
      </c>
      <c r="C78" s="319">
        <v>1020</v>
      </c>
      <c r="D78" s="326">
        <v>-7001.89</v>
      </c>
      <c r="E78" s="303" t="str">
        <f t="shared" si="1"/>
        <v>103</v>
      </c>
    </row>
    <row r="79" spans="1:5" hidden="1" x14ac:dyDescent="0.3">
      <c r="A79" s="325" t="s">
        <v>1875</v>
      </c>
      <c r="B79" s="319">
        <v>718050</v>
      </c>
      <c r="C79" s="319">
        <v>1020</v>
      </c>
      <c r="D79" s="326">
        <v>341507</v>
      </c>
      <c r="E79" s="303" t="str">
        <f t="shared" si="1"/>
        <v>103</v>
      </c>
    </row>
    <row r="80" spans="1:5" hidden="1" x14ac:dyDescent="0.3">
      <c r="A80" s="325" t="s">
        <v>1892</v>
      </c>
      <c r="B80" s="319">
        <v>718050</v>
      </c>
      <c r="C80" s="319">
        <v>1020</v>
      </c>
      <c r="D80" s="326">
        <v>982.81</v>
      </c>
      <c r="E80" s="303" t="str">
        <f t="shared" si="1"/>
        <v>103</v>
      </c>
    </row>
    <row r="81" spans="1:5" hidden="1" x14ac:dyDescent="0.3">
      <c r="A81" s="325" t="s">
        <v>1900</v>
      </c>
      <c r="B81" s="319">
        <v>718050</v>
      </c>
      <c r="C81" s="319">
        <v>1020</v>
      </c>
      <c r="D81" s="326">
        <v>87715.83</v>
      </c>
      <c r="E81" s="303" t="str">
        <f t="shared" si="1"/>
        <v>103</v>
      </c>
    </row>
    <row r="82" spans="1:5" hidden="1" x14ac:dyDescent="0.3">
      <c r="A82" s="325" t="s">
        <v>1911</v>
      </c>
      <c r="B82" s="319">
        <v>718050</v>
      </c>
      <c r="C82" s="319">
        <v>1020</v>
      </c>
      <c r="D82" s="326">
        <v>463</v>
      </c>
      <c r="E82" s="303" t="str">
        <f t="shared" si="1"/>
        <v>103</v>
      </c>
    </row>
    <row r="83" spans="1:5" hidden="1" x14ac:dyDescent="0.3">
      <c r="A83" s="325" t="s">
        <v>1920</v>
      </c>
      <c r="B83" s="319">
        <v>718050</v>
      </c>
      <c r="C83" s="319">
        <v>1020</v>
      </c>
      <c r="D83" s="326">
        <v>2309.23</v>
      </c>
      <c r="E83" s="303" t="str">
        <f t="shared" si="1"/>
        <v>103</v>
      </c>
    </row>
    <row r="84" spans="1:5" hidden="1" x14ac:dyDescent="0.3">
      <c r="A84" s="325" t="s">
        <v>2404</v>
      </c>
      <c r="B84" s="319">
        <v>718050</v>
      </c>
      <c r="C84" s="319">
        <v>1020</v>
      </c>
      <c r="D84" s="326">
        <v>425929.72</v>
      </c>
      <c r="E84" s="303" t="str">
        <f t="shared" si="1"/>
        <v>103</v>
      </c>
    </row>
    <row r="85" spans="1:5" hidden="1" x14ac:dyDescent="0.3">
      <c r="A85" s="325" t="s">
        <v>2117</v>
      </c>
      <c r="B85" s="319">
        <v>718050</v>
      </c>
      <c r="C85" s="319">
        <v>1020</v>
      </c>
      <c r="D85" s="326">
        <v>3631.44</v>
      </c>
      <c r="E85" s="303" t="str">
        <f t="shared" si="1"/>
        <v>103</v>
      </c>
    </row>
    <row r="86" spans="1:5" hidden="1" x14ac:dyDescent="0.3">
      <c r="A86" s="325" t="s">
        <v>2439</v>
      </c>
      <c r="B86" s="319">
        <v>718050</v>
      </c>
      <c r="C86" s="319">
        <v>1020</v>
      </c>
      <c r="D86" s="326">
        <v>1000</v>
      </c>
      <c r="E86" s="303" t="str">
        <f t="shared" si="1"/>
        <v>103</v>
      </c>
    </row>
    <row r="87" spans="1:5" hidden="1" x14ac:dyDescent="0.3">
      <c r="A87" s="325" t="s">
        <v>2139</v>
      </c>
      <c r="B87" s="319">
        <v>718050</v>
      </c>
      <c r="C87" s="319">
        <v>1020</v>
      </c>
      <c r="D87" s="326">
        <v>1924.87</v>
      </c>
      <c r="E87" s="303" t="str">
        <f t="shared" si="1"/>
        <v>103</v>
      </c>
    </row>
    <row r="88" spans="1:5" hidden="1" x14ac:dyDescent="0.3">
      <c r="A88" s="325" t="s">
        <v>2157</v>
      </c>
      <c r="B88" s="319">
        <v>718050</v>
      </c>
      <c r="C88" s="319">
        <v>1020</v>
      </c>
      <c r="D88" s="326">
        <v>63</v>
      </c>
      <c r="E88" s="303" t="str">
        <f t="shared" si="1"/>
        <v>103</v>
      </c>
    </row>
    <row r="89" spans="1:5" hidden="1" x14ac:dyDescent="0.3">
      <c r="A89" s="325" t="s">
        <v>2167</v>
      </c>
      <c r="B89" s="319">
        <v>718050</v>
      </c>
      <c r="C89" s="319">
        <v>1020</v>
      </c>
      <c r="D89" s="326">
        <v>274.75</v>
      </c>
      <c r="E89" s="303" t="str">
        <f t="shared" si="1"/>
        <v>103</v>
      </c>
    </row>
    <row r="90" spans="1:5" hidden="1" x14ac:dyDescent="0.3">
      <c r="A90" s="325" t="s">
        <v>2238</v>
      </c>
      <c r="B90" s="319">
        <v>718050</v>
      </c>
      <c r="C90" s="319">
        <v>1020</v>
      </c>
      <c r="D90" s="326">
        <v>115837.94</v>
      </c>
      <c r="E90" s="303" t="str">
        <f t="shared" si="1"/>
        <v>103</v>
      </c>
    </row>
    <row r="91" spans="1:5" hidden="1" x14ac:dyDescent="0.3">
      <c r="A91" s="325" t="s">
        <v>2460</v>
      </c>
      <c r="B91" s="319">
        <v>718050</v>
      </c>
      <c r="C91" s="319">
        <v>1020</v>
      </c>
      <c r="D91" s="326">
        <v>0</v>
      </c>
      <c r="E91" s="303" t="str">
        <f t="shared" si="1"/>
        <v>103</v>
      </c>
    </row>
    <row r="92" spans="1:5" hidden="1" x14ac:dyDescent="0.3">
      <c r="A92" s="325" t="s">
        <v>2286</v>
      </c>
      <c r="B92" s="319">
        <v>718050</v>
      </c>
      <c r="C92" s="319">
        <v>1020</v>
      </c>
      <c r="D92" s="326">
        <v>188684.59</v>
      </c>
      <c r="E92" s="303" t="str">
        <f t="shared" si="1"/>
        <v>103</v>
      </c>
    </row>
    <row r="93" spans="1:5" hidden="1" x14ac:dyDescent="0.3">
      <c r="A93" s="325" t="s">
        <v>2313</v>
      </c>
      <c r="B93" s="319">
        <v>718050</v>
      </c>
      <c r="C93" s="319">
        <v>1020</v>
      </c>
      <c r="D93" s="326">
        <v>274.75</v>
      </c>
      <c r="E93" s="303" t="str">
        <f t="shared" si="1"/>
        <v>103</v>
      </c>
    </row>
    <row r="94" spans="1:5" hidden="1" x14ac:dyDescent="0.3">
      <c r="A94" s="325" t="s">
        <v>2333</v>
      </c>
      <c r="B94" s="319">
        <v>718050</v>
      </c>
      <c r="C94" s="319">
        <v>1020</v>
      </c>
      <c r="D94" s="326">
        <v>47311.07</v>
      </c>
      <c r="E94" s="303" t="str">
        <f t="shared" si="1"/>
        <v>103</v>
      </c>
    </row>
    <row r="95" spans="1:5" hidden="1" x14ac:dyDescent="0.3">
      <c r="A95" s="325" t="s">
        <v>2352</v>
      </c>
      <c r="B95" s="319">
        <v>718050</v>
      </c>
      <c r="C95" s="319">
        <v>1020</v>
      </c>
      <c r="D95" s="326">
        <v>95482.75</v>
      </c>
      <c r="E95" s="303" t="str">
        <f t="shared" si="1"/>
        <v>933</v>
      </c>
    </row>
    <row r="96" spans="1:5" hidden="1" x14ac:dyDescent="0.3">
      <c r="A96" s="325" t="s">
        <v>2352</v>
      </c>
      <c r="B96" s="319">
        <v>718050</v>
      </c>
      <c r="C96" s="319">
        <v>1019</v>
      </c>
      <c r="D96" s="326">
        <v>4078.74</v>
      </c>
      <c r="E96" s="303" t="str">
        <f t="shared" si="1"/>
        <v>933</v>
      </c>
    </row>
    <row r="97" spans="1:5" hidden="1" x14ac:dyDescent="0.3">
      <c r="A97" s="325" t="s">
        <v>2352</v>
      </c>
      <c r="B97" s="319">
        <v>718050</v>
      </c>
      <c r="C97" s="319">
        <v>1015</v>
      </c>
      <c r="D97" s="326">
        <v>56961.23</v>
      </c>
      <c r="E97" s="303" t="str">
        <f t="shared" si="1"/>
        <v>933</v>
      </c>
    </row>
    <row r="98" spans="1:5" hidden="1" x14ac:dyDescent="0.3">
      <c r="A98" s="325" t="s">
        <v>2139</v>
      </c>
      <c r="B98" s="319">
        <v>718050</v>
      </c>
      <c r="C98" s="319">
        <v>1014</v>
      </c>
      <c r="D98" s="326">
        <v>4030.16</v>
      </c>
      <c r="E98" s="303" t="str">
        <f t="shared" si="1"/>
        <v>103</v>
      </c>
    </row>
    <row r="99" spans="1:5" hidden="1" x14ac:dyDescent="0.3">
      <c r="A99" s="325" t="s">
        <v>2139</v>
      </c>
      <c r="B99" s="319">
        <v>718050</v>
      </c>
      <c r="C99" s="319">
        <v>1013</v>
      </c>
      <c r="D99" s="326">
        <v>48450.07</v>
      </c>
      <c r="E99" s="303" t="str">
        <f t="shared" si="1"/>
        <v>103</v>
      </c>
    </row>
    <row r="100" spans="1:5" hidden="1" x14ac:dyDescent="0.3">
      <c r="A100" s="325" t="s">
        <v>1673</v>
      </c>
      <c r="B100" s="319">
        <v>718050</v>
      </c>
      <c r="C100" s="319">
        <v>1012</v>
      </c>
      <c r="D100" s="326">
        <v>279.95</v>
      </c>
      <c r="E100" s="303" t="str">
        <f t="shared" si="1"/>
        <v>103</v>
      </c>
    </row>
    <row r="101" spans="1:5" hidden="1" x14ac:dyDescent="0.3">
      <c r="A101" s="325" t="s">
        <v>1699</v>
      </c>
      <c r="B101" s="319">
        <v>718050</v>
      </c>
      <c r="C101" s="319">
        <v>1012</v>
      </c>
      <c r="D101" s="326">
        <v>157.18</v>
      </c>
      <c r="E101" s="303" t="str">
        <f t="shared" si="1"/>
        <v>103</v>
      </c>
    </row>
    <row r="102" spans="1:5" hidden="1" x14ac:dyDescent="0.3">
      <c r="A102" s="325" t="s">
        <v>1722</v>
      </c>
      <c r="B102" s="319">
        <v>718050</v>
      </c>
      <c r="C102" s="319">
        <v>1012</v>
      </c>
      <c r="D102" s="326">
        <v>59.13</v>
      </c>
      <c r="E102" s="303" t="str">
        <f t="shared" si="1"/>
        <v>103</v>
      </c>
    </row>
    <row r="103" spans="1:5" hidden="1" x14ac:dyDescent="0.3">
      <c r="A103" s="325" t="s">
        <v>1751</v>
      </c>
      <c r="B103" s="319">
        <v>718050</v>
      </c>
      <c r="C103" s="319">
        <v>1012</v>
      </c>
      <c r="D103" s="326">
        <v>334.9</v>
      </c>
      <c r="E103" s="303" t="str">
        <f t="shared" si="1"/>
        <v>103</v>
      </c>
    </row>
    <row r="104" spans="1:5" hidden="1" x14ac:dyDescent="0.3">
      <c r="A104" s="325" t="s">
        <v>1768</v>
      </c>
      <c r="B104" s="319">
        <v>718050</v>
      </c>
      <c r="C104" s="319">
        <v>1012</v>
      </c>
      <c r="D104" s="326">
        <v>14.27</v>
      </c>
      <c r="E104" s="303" t="str">
        <f t="shared" si="1"/>
        <v>103</v>
      </c>
    </row>
    <row r="105" spans="1:5" hidden="1" x14ac:dyDescent="0.3">
      <c r="A105" s="325" t="s">
        <v>1794</v>
      </c>
      <c r="B105" s="319">
        <v>718050</v>
      </c>
      <c r="C105" s="319">
        <v>1012</v>
      </c>
      <c r="D105" s="326">
        <v>1405.36</v>
      </c>
      <c r="E105" s="303" t="str">
        <f t="shared" si="1"/>
        <v>103</v>
      </c>
    </row>
    <row r="106" spans="1:5" hidden="1" x14ac:dyDescent="0.3">
      <c r="A106" s="325" t="s">
        <v>1806</v>
      </c>
      <c r="B106" s="319">
        <v>718050</v>
      </c>
      <c r="C106" s="319">
        <v>1012</v>
      </c>
      <c r="D106" s="326">
        <v>0</v>
      </c>
      <c r="E106" s="303" t="str">
        <f t="shared" si="1"/>
        <v>103</v>
      </c>
    </row>
    <row r="107" spans="1:5" hidden="1" x14ac:dyDescent="0.3">
      <c r="A107" s="325" t="s">
        <v>1849</v>
      </c>
      <c r="B107" s="319">
        <v>718050</v>
      </c>
      <c r="C107" s="319">
        <v>1012</v>
      </c>
      <c r="D107" s="326">
        <v>33495.879999999997</v>
      </c>
      <c r="E107" s="303" t="str">
        <f t="shared" si="1"/>
        <v>103</v>
      </c>
    </row>
    <row r="108" spans="1:5" hidden="1" x14ac:dyDescent="0.3">
      <c r="A108" s="325" t="s">
        <v>1875</v>
      </c>
      <c r="B108" s="319">
        <v>718050</v>
      </c>
      <c r="C108" s="319">
        <v>1012</v>
      </c>
      <c r="D108" s="326">
        <v>176.02</v>
      </c>
      <c r="E108" s="303" t="str">
        <f t="shared" si="1"/>
        <v>103</v>
      </c>
    </row>
    <row r="109" spans="1:5" hidden="1" x14ac:dyDescent="0.3">
      <c r="A109" s="325" t="s">
        <v>1883</v>
      </c>
      <c r="B109" s="319">
        <v>718050</v>
      </c>
      <c r="C109" s="319">
        <v>1012</v>
      </c>
      <c r="D109" s="326">
        <v>34.64</v>
      </c>
      <c r="E109" s="303" t="str">
        <f t="shared" si="1"/>
        <v>103</v>
      </c>
    </row>
    <row r="110" spans="1:5" hidden="1" x14ac:dyDescent="0.3">
      <c r="A110" s="325" t="s">
        <v>1892</v>
      </c>
      <c r="B110" s="319">
        <v>718050</v>
      </c>
      <c r="C110" s="319">
        <v>1012</v>
      </c>
      <c r="D110" s="326">
        <v>1922.31</v>
      </c>
      <c r="E110" s="303" t="str">
        <f t="shared" si="1"/>
        <v>103</v>
      </c>
    </row>
    <row r="111" spans="1:5" hidden="1" x14ac:dyDescent="0.3">
      <c r="A111" s="325" t="s">
        <v>1900</v>
      </c>
      <c r="B111" s="319">
        <v>718050</v>
      </c>
      <c r="C111" s="319">
        <v>1012</v>
      </c>
      <c r="D111" s="326">
        <v>286.49</v>
      </c>
      <c r="E111" s="303" t="str">
        <f t="shared" si="1"/>
        <v>103</v>
      </c>
    </row>
    <row r="112" spans="1:5" hidden="1" x14ac:dyDescent="0.3">
      <c r="A112" s="325" t="s">
        <v>1920</v>
      </c>
      <c r="B112" s="319">
        <v>718050</v>
      </c>
      <c r="C112" s="319">
        <v>1012</v>
      </c>
      <c r="D112" s="326">
        <v>28.67</v>
      </c>
      <c r="E112" s="303" t="str">
        <f t="shared" si="1"/>
        <v>103</v>
      </c>
    </row>
    <row r="113" spans="1:5" hidden="1" x14ac:dyDescent="0.3">
      <c r="A113" s="325" t="s">
        <v>2139</v>
      </c>
      <c r="B113" s="319">
        <v>718050</v>
      </c>
      <c r="C113" s="319">
        <v>1012</v>
      </c>
      <c r="D113" s="326">
        <v>4423.5</v>
      </c>
      <c r="E113" s="303" t="str">
        <f t="shared" si="1"/>
        <v>103</v>
      </c>
    </row>
    <row r="114" spans="1:5" hidden="1" x14ac:dyDescent="0.3">
      <c r="A114" s="325" t="s">
        <v>2167</v>
      </c>
      <c r="B114" s="319">
        <v>718050</v>
      </c>
      <c r="C114" s="319">
        <v>1012</v>
      </c>
      <c r="D114" s="326">
        <v>472.06</v>
      </c>
      <c r="E114" s="303" t="str">
        <f t="shared" si="1"/>
        <v>103</v>
      </c>
    </row>
    <row r="115" spans="1:5" hidden="1" x14ac:dyDescent="0.3">
      <c r="A115" s="325" t="s">
        <v>2182</v>
      </c>
      <c r="B115" s="319">
        <v>718050</v>
      </c>
      <c r="C115" s="319">
        <v>1012</v>
      </c>
      <c r="D115" s="326">
        <v>14.34</v>
      </c>
      <c r="E115" s="303" t="str">
        <f t="shared" si="1"/>
        <v>103</v>
      </c>
    </row>
    <row r="116" spans="1:5" hidden="1" x14ac:dyDescent="0.3">
      <c r="A116" s="325" t="s">
        <v>2238</v>
      </c>
      <c r="B116" s="319">
        <v>718050</v>
      </c>
      <c r="C116" s="319">
        <v>1012</v>
      </c>
      <c r="D116" s="326">
        <v>146.6</v>
      </c>
      <c r="E116" s="303" t="str">
        <f t="shared" si="1"/>
        <v>103</v>
      </c>
    </row>
    <row r="117" spans="1:5" hidden="1" x14ac:dyDescent="0.3">
      <c r="A117" s="325" t="s">
        <v>2460</v>
      </c>
      <c r="B117" s="319">
        <v>718050</v>
      </c>
      <c r="C117" s="319">
        <v>1012</v>
      </c>
      <c r="D117" s="326">
        <v>0</v>
      </c>
      <c r="E117" s="303" t="str">
        <f t="shared" si="1"/>
        <v>103</v>
      </c>
    </row>
    <row r="118" spans="1:5" hidden="1" x14ac:dyDescent="0.3">
      <c r="A118" s="325" t="s">
        <v>2333</v>
      </c>
      <c r="B118" s="319">
        <v>718050</v>
      </c>
      <c r="C118" s="319">
        <v>1012</v>
      </c>
      <c r="D118" s="326">
        <v>435.92</v>
      </c>
      <c r="E118" s="303" t="str">
        <f t="shared" si="1"/>
        <v>103</v>
      </c>
    </row>
    <row r="119" spans="1:5" hidden="1" x14ac:dyDescent="0.3">
      <c r="A119" s="325" t="s">
        <v>2352</v>
      </c>
      <c r="B119" s="319">
        <v>718050</v>
      </c>
      <c r="C119" s="319">
        <v>1012</v>
      </c>
      <c r="D119" s="326">
        <v>23831.99</v>
      </c>
      <c r="E119" s="303" t="str">
        <f t="shared" si="1"/>
        <v>933</v>
      </c>
    </row>
    <row r="120" spans="1:5" hidden="1" x14ac:dyDescent="0.3">
      <c r="A120" s="325" t="s">
        <v>2352</v>
      </c>
      <c r="B120" s="319">
        <v>718050</v>
      </c>
      <c r="C120" s="319">
        <v>1011</v>
      </c>
      <c r="D120" s="326">
        <v>100388.47</v>
      </c>
      <c r="E120" s="303" t="str">
        <f t="shared" si="1"/>
        <v>933</v>
      </c>
    </row>
    <row r="121" spans="1:5" hidden="1" x14ac:dyDescent="0.3">
      <c r="A121" s="325" t="s">
        <v>2352</v>
      </c>
      <c r="B121" s="319">
        <v>718050</v>
      </c>
      <c r="C121" s="319">
        <v>1006</v>
      </c>
      <c r="D121" s="326">
        <v>60937.56</v>
      </c>
      <c r="E121" s="303" t="str">
        <f t="shared" si="1"/>
        <v>933</v>
      </c>
    </row>
    <row r="122" spans="1:5" hidden="1" x14ac:dyDescent="0.3">
      <c r="A122" s="325" t="s">
        <v>2352</v>
      </c>
      <c r="B122" s="319">
        <v>718050</v>
      </c>
      <c r="C122" s="319">
        <v>1004</v>
      </c>
      <c r="D122" s="326">
        <v>3.52</v>
      </c>
      <c r="E122" s="303" t="str">
        <f t="shared" si="1"/>
        <v>933</v>
      </c>
    </row>
    <row r="123" spans="1:5" hidden="1" x14ac:dyDescent="0.3">
      <c r="A123" s="325" t="s">
        <v>1631</v>
      </c>
      <c r="B123" s="319">
        <v>718050</v>
      </c>
      <c r="D123" s="326">
        <v>4372.18</v>
      </c>
      <c r="E123" s="303" t="str">
        <f t="shared" si="1"/>
        <v>103</v>
      </c>
    </row>
    <row r="124" spans="1:5" hidden="1" x14ac:dyDescent="0.3">
      <c r="A124" s="325" t="s">
        <v>1656</v>
      </c>
      <c r="B124" s="319">
        <v>718050</v>
      </c>
      <c r="D124" s="326">
        <v>4108.17</v>
      </c>
      <c r="E124" s="303" t="str">
        <f t="shared" si="1"/>
        <v>103</v>
      </c>
    </row>
    <row r="125" spans="1:5" hidden="1" x14ac:dyDescent="0.3">
      <c r="A125" s="325" t="s">
        <v>1667</v>
      </c>
      <c r="B125" s="319">
        <v>718050</v>
      </c>
      <c r="D125" s="326">
        <v>148.37</v>
      </c>
      <c r="E125" s="303" t="str">
        <f t="shared" si="1"/>
        <v>103</v>
      </c>
    </row>
    <row r="126" spans="1:5" hidden="1" x14ac:dyDescent="0.3">
      <c r="A126" s="325" t="s">
        <v>1673</v>
      </c>
      <c r="B126" s="319">
        <v>718050</v>
      </c>
      <c r="D126" s="326">
        <v>326.39999999999998</v>
      </c>
      <c r="E126" s="303" t="str">
        <f t="shared" si="1"/>
        <v>103</v>
      </c>
    </row>
    <row r="127" spans="1:5" hidden="1" x14ac:dyDescent="0.3">
      <c r="A127" s="325" t="s">
        <v>1679</v>
      </c>
      <c r="B127" s="319">
        <v>718050</v>
      </c>
      <c r="D127" s="326">
        <v>10211.89</v>
      </c>
      <c r="E127" s="303" t="str">
        <f t="shared" si="1"/>
        <v>103</v>
      </c>
    </row>
    <row r="128" spans="1:5" hidden="1" x14ac:dyDescent="0.3">
      <c r="A128" s="325" t="s">
        <v>1685</v>
      </c>
      <c r="B128" s="319">
        <v>718050</v>
      </c>
      <c r="D128" s="326">
        <v>3358.04</v>
      </c>
      <c r="E128" s="303" t="str">
        <f t="shared" si="1"/>
        <v>103</v>
      </c>
    </row>
    <row r="129" spans="1:5" hidden="1" x14ac:dyDescent="0.3">
      <c r="A129" s="325" t="s">
        <v>1699</v>
      </c>
      <c r="B129" s="319">
        <v>718050</v>
      </c>
      <c r="D129" s="326">
        <v>5032.66</v>
      </c>
      <c r="E129" s="303" t="str">
        <f t="shared" si="1"/>
        <v>103</v>
      </c>
    </row>
    <row r="130" spans="1:5" hidden="1" x14ac:dyDescent="0.3">
      <c r="A130" s="325" t="s">
        <v>1751</v>
      </c>
      <c r="B130" s="319">
        <v>718050</v>
      </c>
      <c r="D130" s="326">
        <v>5820.24</v>
      </c>
      <c r="E130" s="303" t="str">
        <f t="shared" ref="E130:E193" si="2">RIGHT(A130,3)</f>
        <v>103</v>
      </c>
    </row>
    <row r="131" spans="1:5" hidden="1" x14ac:dyDescent="0.3">
      <c r="A131" s="325" t="s">
        <v>1768</v>
      </c>
      <c r="B131" s="319">
        <v>718050</v>
      </c>
      <c r="D131" s="326">
        <v>1197.5</v>
      </c>
      <c r="E131" s="303" t="str">
        <f t="shared" si="2"/>
        <v>103</v>
      </c>
    </row>
    <row r="132" spans="1:5" hidden="1" x14ac:dyDescent="0.3">
      <c r="A132" s="325" t="s">
        <v>1777</v>
      </c>
      <c r="B132" s="319">
        <v>718050</v>
      </c>
      <c r="D132" s="326">
        <v>25.54</v>
      </c>
      <c r="E132" s="303" t="str">
        <f t="shared" si="2"/>
        <v>103</v>
      </c>
    </row>
    <row r="133" spans="1:5" hidden="1" x14ac:dyDescent="0.3">
      <c r="A133" s="325" t="s">
        <v>1783</v>
      </c>
      <c r="B133" s="319">
        <v>718050</v>
      </c>
      <c r="D133" s="326">
        <v>88</v>
      </c>
      <c r="E133" s="303" t="str">
        <f t="shared" si="2"/>
        <v>103</v>
      </c>
    </row>
    <row r="134" spans="1:5" hidden="1" x14ac:dyDescent="0.3">
      <c r="A134" s="325" t="s">
        <v>1794</v>
      </c>
      <c r="B134" s="319">
        <v>718050</v>
      </c>
      <c r="D134" s="326">
        <v>3128</v>
      </c>
      <c r="E134" s="303" t="str">
        <f t="shared" si="2"/>
        <v>103</v>
      </c>
    </row>
    <row r="135" spans="1:5" hidden="1" x14ac:dyDescent="0.3">
      <c r="A135" s="325" t="s">
        <v>1815</v>
      </c>
      <c r="B135" s="319">
        <v>718050</v>
      </c>
      <c r="D135" s="326">
        <v>4775.25</v>
      </c>
      <c r="E135" s="303" t="str">
        <f t="shared" si="2"/>
        <v>103</v>
      </c>
    </row>
    <row r="136" spans="1:5" hidden="1" x14ac:dyDescent="0.3">
      <c r="A136" s="325" t="s">
        <v>1824</v>
      </c>
      <c r="B136" s="319">
        <v>718050</v>
      </c>
      <c r="D136" s="326">
        <v>3406.53</v>
      </c>
      <c r="E136" s="303" t="str">
        <f t="shared" si="2"/>
        <v>103</v>
      </c>
    </row>
    <row r="137" spans="1:5" hidden="1" x14ac:dyDescent="0.3">
      <c r="A137" s="325" t="s">
        <v>1833</v>
      </c>
      <c r="B137" s="319">
        <v>718050</v>
      </c>
      <c r="D137" s="326">
        <v>2300</v>
      </c>
      <c r="E137" s="303" t="str">
        <f t="shared" si="2"/>
        <v>103</v>
      </c>
    </row>
    <row r="138" spans="1:5" hidden="1" x14ac:dyDescent="0.3">
      <c r="A138" s="325" t="s">
        <v>1842</v>
      </c>
      <c r="B138" s="319">
        <v>718050</v>
      </c>
      <c r="D138" s="326">
        <v>5476.95</v>
      </c>
      <c r="E138" s="303" t="str">
        <f t="shared" si="2"/>
        <v>103</v>
      </c>
    </row>
    <row r="139" spans="1:5" hidden="1" x14ac:dyDescent="0.3">
      <c r="A139" s="325" t="s">
        <v>1849</v>
      </c>
      <c r="B139" s="319">
        <v>718050</v>
      </c>
      <c r="D139" s="326">
        <v>384.65</v>
      </c>
      <c r="E139" s="303" t="str">
        <f t="shared" si="2"/>
        <v>103</v>
      </c>
    </row>
    <row r="140" spans="1:5" hidden="1" x14ac:dyDescent="0.3">
      <c r="A140" s="325" t="s">
        <v>1856</v>
      </c>
      <c r="B140" s="319">
        <v>718050</v>
      </c>
      <c r="D140" s="326">
        <v>806.6</v>
      </c>
      <c r="E140" s="303" t="str">
        <f t="shared" si="2"/>
        <v>103</v>
      </c>
    </row>
    <row r="141" spans="1:5" hidden="1" x14ac:dyDescent="0.3">
      <c r="A141" s="325" t="s">
        <v>1866</v>
      </c>
      <c r="B141" s="319">
        <v>718050</v>
      </c>
      <c r="D141" s="326">
        <v>56.6</v>
      </c>
      <c r="E141" s="303" t="str">
        <f t="shared" si="2"/>
        <v>103</v>
      </c>
    </row>
    <row r="142" spans="1:5" hidden="1" x14ac:dyDescent="0.3">
      <c r="A142" s="325" t="s">
        <v>1892</v>
      </c>
      <c r="B142" s="319">
        <v>718050</v>
      </c>
      <c r="D142" s="326">
        <v>549.5</v>
      </c>
      <c r="E142" s="303" t="str">
        <f t="shared" si="2"/>
        <v>103</v>
      </c>
    </row>
    <row r="143" spans="1:5" hidden="1" x14ac:dyDescent="0.3">
      <c r="A143" s="325" t="s">
        <v>1900</v>
      </c>
      <c r="B143" s="319">
        <v>718050</v>
      </c>
      <c r="D143" s="326">
        <v>15041.16</v>
      </c>
      <c r="E143" s="303" t="str">
        <f t="shared" si="2"/>
        <v>103</v>
      </c>
    </row>
    <row r="144" spans="1:5" hidden="1" x14ac:dyDescent="0.3">
      <c r="A144" s="325" t="s">
        <v>2117</v>
      </c>
      <c r="B144" s="319">
        <v>718050</v>
      </c>
      <c r="D144" s="326">
        <v>131348.34</v>
      </c>
      <c r="E144" s="303" t="str">
        <f t="shared" si="2"/>
        <v>103</v>
      </c>
    </row>
    <row r="145" spans="1:5" hidden="1" x14ac:dyDescent="0.3">
      <c r="A145" s="325" t="s">
        <v>2439</v>
      </c>
      <c r="B145" s="319">
        <v>718050</v>
      </c>
      <c r="D145" s="326">
        <v>-39378.879999999997</v>
      </c>
      <c r="E145" s="303" t="str">
        <f t="shared" si="2"/>
        <v>103</v>
      </c>
    </row>
    <row r="146" spans="1:5" hidden="1" x14ac:dyDescent="0.3">
      <c r="A146" s="325" t="s">
        <v>2139</v>
      </c>
      <c r="B146" s="319">
        <v>718050</v>
      </c>
      <c r="D146" s="326">
        <v>45813.42</v>
      </c>
      <c r="E146" s="303" t="str">
        <f t="shared" si="2"/>
        <v>103</v>
      </c>
    </row>
    <row r="147" spans="1:5" hidden="1" x14ac:dyDescent="0.3">
      <c r="A147" s="325" t="s">
        <v>2157</v>
      </c>
      <c r="B147" s="319">
        <v>718050</v>
      </c>
      <c r="D147" s="326">
        <v>5147.5200000000004</v>
      </c>
      <c r="E147" s="303" t="str">
        <f t="shared" si="2"/>
        <v>103</v>
      </c>
    </row>
    <row r="148" spans="1:5" hidden="1" x14ac:dyDescent="0.3">
      <c r="A148" s="325" t="s">
        <v>2167</v>
      </c>
      <c r="B148" s="319">
        <v>718050</v>
      </c>
      <c r="D148" s="326">
        <v>173.33</v>
      </c>
      <c r="E148" s="303" t="str">
        <f t="shared" si="2"/>
        <v>103</v>
      </c>
    </row>
    <row r="149" spans="1:5" hidden="1" x14ac:dyDescent="0.3">
      <c r="A149" s="325" t="s">
        <v>2182</v>
      </c>
      <c r="B149" s="319">
        <v>718050</v>
      </c>
      <c r="D149" s="326">
        <v>438.48</v>
      </c>
      <c r="E149" s="303" t="str">
        <f t="shared" si="2"/>
        <v>103</v>
      </c>
    </row>
    <row r="150" spans="1:5" hidden="1" x14ac:dyDescent="0.3">
      <c r="A150" s="325" t="s">
        <v>2187</v>
      </c>
      <c r="B150" s="319">
        <v>718050</v>
      </c>
      <c r="D150" s="326">
        <v>520.72</v>
      </c>
      <c r="E150" s="303" t="str">
        <f t="shared" si="2"/>
        <v>103</v>
      </c>
    </row>
    <row r="151" spans="1:5" hidden="1" x14ac:dyDescent="0.3">
      <c r="A151" s="325" t="s">
        <v>2238</v>
      </c>
      <c r="B151" s="319">
        <v>718050</v>
      </c>
      <c r="D151" s="326">
        <v>37147.96</v>
      </c>
      <c r="E151" s="303" t="str">
        <f t="shared" si="2"/>
        <v>103</v>
      </c>
    </row>
    <row r="152" spans="1:5" hidden="1" x14ac:dyDescent="0.3">
      <c r="A152" s="325" t="s">
        <v>2460</v>
      </c>
      <c r="B152" s="319">
        <v>718050</v>
      </c>
      <c r="D152" s="326">
        <v>0</v>
      </c>
      <c r="E152" s="303" t="str">
        <f t="shared" si="2"/>
        <v>103</v>
      </c>
    </row>
    <row r="153" spans="1:5" hidden="1" x14ac:dyDescent="0.3">
      <c r="A153" s="325" t="s">
        <v>2352</v>
      </c>
      <c r="B153" s="319">
        <v>718050</v>
      </c>
      <c r="D153" s="326">
        <v>148975.54999999999</v>
      </c>
      <c r="E153" s="303" t="str">
        <f t="shared" si="2"/>
        <v>933</v>
      </c>
    </row>
    <row r="154" spans="1:5" hidden="1" x14ac:dyDescent="0.3">
      <c r="A154" s="325" t="s">
        <v>2352</v>
      </c>
      <c r="B154" s="319">
        <v>718059</v>
      </c>
      <c r="D154" s="326">
        <v>3297.17</v>
      </c>
      <c r="E154" s="303" t="str">
        <f t="shared" si="2"/>
        <v>933</v>
      </c>
    </row>
    <row r="155" spans="1:5" hidden="1" x14ac:dyDescent="0.3">
      <c r="A155" s="325" t="s">
        <v>1745</v>
      </c>
      <c r="B155" s="319">
        <v>718060</v>
      </c>
      <c r="D155" s="326">
        <v>172404</v>
      </c>
      <c r="E155" s="303" t="str">
        <f t="shared" si="2"/>
        <v>103</v>
      </c>
    </row>
    <row r="156" spans="1:5" hidden="1" x14ac:dyDescent="0.3">
      <c r="A156" s="325" t="s">
        <v>2182</v>
      </c>
      <c r="B156" s="319">
        <v>718060</v>
      </c>
      <c r="D156" s="326">
        <v>713604</v>
      </c>
      <c r="E156" s="303" t="str">
        <f t="shared" si="2"/>
        <v>103</v>
      </c>
    </row>
    <row r="157" spans="1:5" hidden="1" x14ac:dyDescent="0.3">
      <c r="A157" s="325" t="s">
        <v>2187</v>
      </c>
      <c r="B157" s="319">
        <v>718060</v>
      </c>
      <c r="D157" s="326">
        <v>1374084</v>
      </c>
      <c r="E157" s="303" t="str">
        <f t="shared" si="2"/>
        <v>103</v>
      </c>
    </row>
    <row r="158" spans="1:5" hidden="1" x14ac:dyDescent="0.3">
      <c r="A158" s="325" t="s">
        <v>2456</v>
      </c>
      <c r="B158" s="319">
        <v>718060</v>
      </c>
      <c r="D158" s="326">
        <v>17474.75</v>
      </c>
      <c r="E158" s="303" t="str">
        <f t="shared" si="2"/>
        <v>103</v>
      </c>
    </row>
    <row r="159" spans="1:5" hidden="1" x14ac:dyDescent="0.3">
      <c r="A159" s="325" t="s">
        <v>2352</v>
      </c>
      <c r="B159" s="319">
        <v>718060</v>
      </c>
      <c r="D159" s="326">
        <v>459533.43</v>
      </c>
      <c r="E159" s="303" t="str">
        <f t="shared" si="2"/>
        <v>933</v>
      </c>
    </row>
    <row r="160" spans="1:5" hidden="1" x14ac:dyDescent="0.3">
      <c r="A160" s="325" t="s">
        <v>2286</v>
      </c>
      <c r="B160" s="319">
        <v>718061</v>
      </c>
      <c r="D160" s="326">
        <v>167700</v>
      </c>
      <c r="E160" s="303" t="str">
        <f t="shared" si="2"/>
        <v>103</v>
      </c>
    </row>
    <row r="161" spans="1:5" hidden="1" x14ac:dyDescent="0.3">
      <c r="A161" s="325" t="s">
        <v>2352</v>
      </c>
      <c r="B161" s="319">
        <v>718061</v>
      </c>
      <c r="D161" s="326">
        <v>38009.58</v>
      </c>
      <c r="E161" s="303" t="str">
        <f t="shared" si="2"/>
        <v>933</v>
      </c>
    </row>
    <row r="162" spans="1:5" hidden="1" x14ac:dyDescent="0.3">
      <c r="A162" s="325" t="s">
        <v>2286</v>
      </c>
      <c r="B162" s="319">
        <v>718065</v>
      </c>
      <c r="D162" s="326">
        <v>221298</v>
      </c>
      <c r="E162" s="303" t="str">
        <f t="shared" si="2"/>
        <v>103</v>
      </c>
    </row>
    <row r="163" spans="1:5" hidden="1" x14ac:dyDescent="0.3">
      <c r="A163" s="325" t="s">
        <v>2352</v>
      </c>
      <c r="B163" s="319">
        <v>718065</v>
      </c>
      <c r="D163" s="326">
        <v>39050.49</v>
      </c>
      <c r="E163" s="303" t="str">
        <f t="shared" si="2"/>
        <v>933</v>
      </c>
    </row>
    <row r="164" spans="1:5" hidden="1" x14ac:dyDescent="0.3">
      <c r="A164" s="325" t="s">
        <v>2286</v>
      </c>
      <c r="B164" s="319">
        <v>718066</v>
      </c>
      <c r="D164" s="326">
        <v>3072</v>
      </c>
      <c r="E164" s="303" t="str">
        <f t="shared" si="2"/>
        <v>103</v>
      </c>
    </row>
    <row r="165" spans="1:5" hidden="1" x14ac:dyDescent="0.3">
      <c r="A165" s="325" t="s">
        <v>2352</v>
      </c>
      <c r="B165" s="319">
        <v>718066</v>
      </c>
      <c r="D165" s="326">
        <v>2453.4</v>
      </c>
      <c r="E165" s="303" t="str">
        <f t="shared" si="2"/>
        <v>933</v>
      </c>
    </row>
    <row r="166" spans="1:5" hidden="1" x14ac:dyDescent="0.3">
      <c r="A166" s="325" t="s">
        <v>1751</v>
      </c>
      <c r="B166" s="319">
        <v>718070</v>
      </c>
      <c r="D166" s="326">
        <v>293055.52</v>
      </c>
      <c r="E166" s="303" t="str">
        <f t="shared" si="2"/>
        <v>103</v>
      </c>
    </row>
    <row r="167" spans="1:5" hidden="1" x14ac:dyDescent="0.3">
      <c r="A167" s="325" t="s">
        <v>1777</v>
      </c>
      <c r="B167" s="319">
        <v>718070</v>
      </c>
      <c r="D167" s="326">
        <v>52069.2</v>
      </c>
      <c r="E167" s="303" t="str">
        <f t="shared" si="2"/>
        <v>103</v>
      </c>
    </row>
    <row r="168" spans="1:5" hidden="1" x14ac:dyDescent="0.3">
      <c r="A168" s="325" t="s">
        <v>1783</v>
      </c>
      <c r="B168" s="319">
        <v>718070</v>
      </c>
      <c r="D168" s="326">
        <v>19681.3</v>
      </c>
      <c r="E168" s="303" t="str">
        <f t="shared" si="2"/>
        <v>103</v>
      </c>
    </row>
    <row r="169" spans="1:5" hidden="1" x14ac:dyDescent="0.3">
      <c r="A169" s="325" t="s">
        <v>1794</v>
      </c>
      <c r="B169" s="319">
        <v>718070</v>
      </c>
      <c r="D169" s="326">
        <v>98645.17</v>
      </c>
      <c r="E169" s="303" t="str">
        <f t="shared" si="2"/>
        <v>103</v>
      </c>
    </row>
    <row r="170" spans="1:5" hidden="1" x14ac:dyDescent="0.3">
      <c r="A170" s="325" t="s">
        <v>1806</v>
      </c>
      <c r="B170" s="319">
        <v>718070</v>
      </c>
      <c r="D170" s="326">
        <v>0</v>
      </c>
      <c r="E170" s="303" t="str">
        <f t="shared" si="2"/>
        <v>103</v>
      </c>
    </row>
    <row r="171" spans="1:5" hidden="1" x14ac:dyDescent="0.3">
      <c r="A171" s="325" t="s">
        <v>1815</v>
      </c>
      <c r="B171" s="319">
        <v>718070</v>
      </c>
      <c r="D171" s="326">
        <v>142099.65</v>
      </c>
      <c r="E171" s="303" t="str">
        <f t="shared" si="2"/>
        <v>103</v>
      </c>
    </row>
    <row r="172" spans="1:5" hidden="1" x14ac:dyDescent="0.3">
      <c r="A172" s="325" t="s">
        <v>1824</v>
      </c>
      <c r="B172" s="319">
        <v>718070</v>
      </c>
      <c r="D172" s="326">
        <v>123579.52</v>
      </c>
      <c r="E172" s="303" t="str">
        <f t="shared" si="2"/>
        <v>103</v>
      </c>
    </row>
    <row r="173" spans="1:5" hidden="1" x14ac:dyDescent="0.3">
      <c r="A173" s="325" t="s">
        <v>1833</v>
      </c>
      <c r="B173" s="319">
        <v>718070</v>
      </c>
      <c r="D173" s="326">
        <v>76824.42</v>
      </c>
      <c r="E173" s="303" t="str">
        <f t="shared" si="2"/>
        <v>103</v>
      </c>
    </row>
    <row r="174" spans="1:5" hidden="1" x14ac:dyDescent="0.3">
      <c r="A174" s="325" t="s">
        <v>1842</v>
      </c>
      <c r="B174" s="319">
        <v>718070</v>
      </c>
      <c r="D174" s="326">
        <v>25000</v>
      </c>
      <c r="E174" s="303" t="str">
        <f t="shared" si="2"/>
        <v>103</v>
      </c>
    </row>
    <row r="175" spans="1:5" hidden="1" x14ac:dyDescent="0.3">
      <c r="A175" s="325" t="s">
        <v>1856</v>
      </c>
      <c r="B175" s="319">
        <v>718070</v>
      </c>
      <c r="D175" s="326">
        <v>4236.1499999999996</v>
      </c>
      <c r="E175" s="303" t="str">
        <f t="shared" si="2"/>
        <v>103</v>
      </c>
    </row>
    <row r="176" spans="1:5" hidden="1" x14ac:dyDescent="0.3">
      <c r="A176" s="325" t="s">
        <v>1866</v>
      </c>
      <c r="B176" s="319">
        <v>718070</v>
      </c>
      <c r="D176" s="326">
        <v>16848.43</v>
      </c>
      <c r="E176" s="303" t="str">
        <f t="shared" si="2"/>
        <v>103</v>
      </c>
    </row>
    <row r="177" spans="1:5" hidden="1" x14ac:dyDescent="0.3">
      <c r="A177" s="325" t="s">
        <v>1883</v>
      </c>
      <c r="B177" s="319">
        <v>718070</v>
      </c>
      <c r="D177" s="326">
        <v>3947.76</v>
      </c>
      <c r="E177" s="303" t="str">
        <f t="shared" si="2"/>
        <v>103</v>
      </c>
    </row>
    <row r="178" spans="1:5" hidden="1" x14ac:dyDescent="0.3">
      <c r="A178" s="325" t="s">
        <v>1900</v>
      </c>
      <c r="B178" s="319">
        <v>718070</v>
      </c>
      <c r="D178" s="326">
        <v>24880</v>
      </c>
      <c r="E178" s="303" t="str">
        <f t="shared" si="2"/>
        <v>103</v>
      </c>
    </row>
    <row r="179" spans="1:5" hidden="1" x14ac:dyDescent="0.3">
      <c r="A179" s="325" t="s">
        <v>2442</v>
      </c>
      <c r="B179" s="319">
        <v>718070</v>
      </c>
      <c r="D179" s="326">
        <v>1325881.72</v>
      </c>
      <c r="E179" s="303" t="str">
        <f t="shared" si="2"/>
        <v>103</v>
      </c>
    </row>
    <row r="180" spans="1:5" hidden="1" x14ac:dyDescent="0.3">
      <c r="A180" s="325" t="s">
        <v>2286</v>
      </c>
      <c r="B180" s="319">
        <v>718070</v>
      </c>
      <c r="D180" s="326">
        <v>-877664.08</v>
      </c>
      <c r="E180" s="303" t="str">
        <f t="shared" si="2"/>
        <v>103</v>
      </c>
    </row>
    <row r="181" spans="1:5" hidden="1" x14ac:dyDescent="0.3">
      <c r="A181" s="325" t="s">
        <v>2352</v>
      </c>
      <c r="B181" s="319">
        <v>718070</v>
      </c>
      <c r="D181" s="326">
        <v>99153.09</v>
      </c>
      <c r="E181" s="303" t="str">
        <f t="shared" si="2"/>
        <v>933</v>
      </c>
    </row>
    <row r="182" spans="1:5" hidden="1" x14ac:dyDescent="0.3">
      <c r="A182" s="325" t="s">
        <v>2139</v>
      </c>
      <c r="B182" s="319">
        <v>718071</v>
      </c>
      <c r="D182" s="326">
        <v>223951.19</v>
      </c>
      <c r="E182" s="303" t="str">
        <f t="shared" si="2"/>
        <v>103</v>
      </c>
    </row>
    <row r="183" spans="1:5" hidden="1" x14ac:dyDescent="0.3">
      <c r="A183" s="325" t="s">
        <v>2286</v>
      </c>
      <c r="B183" s="319">
        <v>718071</v>
      </c>
      <c r="D183" s="326">
        <v>35.549999999999997</v>
      </c>
      <c r="E183" s="303" t="str">
        <f t="shared" si="2"/>
        <v>103</v>
      </c>
    </row>
    <row r="184" spans="1:5" hidden="1" x14ac:dyDescent="0.3">
      <c r="A184" s="325" t="s">
        <v>2352</v>
      </c>
      <c r="B184" s="319">
        <v>718071</v>
      </c>
      <c r="D184" s="326">
        <v>161.5</v>
      </c>
      <c r="E184" s="303" t="str">
        <f t="shared" si="2"/>
        <v>933</v>
      </c>
    </row>
    <row r="185" spans="1:5" hidden="1" x14ac:dyDescent="0.3">
      <c r="A185" s="325" t="s">
        <v>2286</v>
      </c>
      <c r="B185" s="319">
        <v>718075</v>
      </c>
      <c r="D185" s="326">
        <v>7687764</v>
      </c>
      <c r="E185" s="303" t="str">
        <f t="shared" si="2"/>
        <v>103</v>
      </c>
    </row>
    <row r="186" spans="1:5" hidden="1" x14ac:dyDescent="0.3">
      <c r="A186" s="325" t="s">
        <v>2352</v>
      </c>
      <c r="B186" s="319">
        <v>718075</v>
      </c>
      <c r="D186" s="326">
        <v>2367624.84</v>
      </c>
      <c r="E186" s="303" t="str">
        <f t="shared" si="2"/>
        <v>933</v>
      </c>
    </row>
    <row r="187" spans="1:5" hidden="1" x14ac:dyDescent="0.3">
      <c r="A187" s="325" t="s">
        <v>1824</v>
      </c>
      <c r="B187" s="319">
        <v>718077</v>
      </c>
      <c r="C187" s="319">
        <v>1000</v>
      </c>
      <c r="D187" s="326">
        <v>335.76</v>
      </c>
      <c r="E187" s="303" t="str">
        <f t="shared" si="2"/>
        <v>103</v>
      </c>
    </row>
    <row r="188" spans="1:5" hidden="1" x14ac:dyDescent="0.3">
      <c r="A188" s="325" t="s">
        <v>1842</v>
      </c>
      <c r="B188" s="319">
        <v>718077</v>
      </c>
      <c r="C188" s="319">
        <v>1000</v>
      </c>
      <c r="D188" s="326">
        <v>2685.72</v>
      </c>
      <c r="E188" s="303" t="str">
        <f t="shared" si="2"/>
        <v>103</v>
      </c>
    </row>
    <row r="189" spans="1:5" hidden="1" x14ac:dyDescent="0.3">
      <c r="A189" s="325" t="s">
        <v>1849</v>
      </c>
      <c r="B189" s="319">
        <v>718077</v>
      </c>
      <c r="C189" s="319">
        <v>1000</v>
      </c>
      <c r="D189" s="326">
        <v>158033.25</v>
      </c>
      <c r="E189" s="303" t="str">
        <f t="shared" si="2"/>
        <v>103</v>
      </c>
    </row>
    <row r="190" spans="1:5" hidden="1" x14ac:dyDescent="0.3">
      <c r="A190" s="325" t="s">
        <v>1866</v>
      </c>
      <c r="B190" s="319">
        <v>718077</v>
      </c>
      <c r="C190" s="319">
        <v>1000</v>
      </c>
      <c r="D190" s="326">
        <v>35920.85</v>
      </c>
      <c r="E190" s="303" t="str">
        <f t="shared" si="2"/>
        <v>103</v>
      </c>
    </row>
    <row r="191" spans="1:5" hidden="1" x14ac:dyDescent="0.3">
      <c r="A191" s="325" t="s">
        <v>1875</v>
      </c>
      <c r="B191" s="319">
        <v>718077</v>
      </c>
      <c r="C191" s="319">
        <v>1000</v>
      </c>
      <c r="D191" s="326">
        <v>17666.02</v>
      </c>
      <c r="E191" s="303" t="str">
        <f t="shared" si="2"/>
        <v>103</v>
      </c>
    </row>
    <row r="192" spans="1:5" hidden="1" x14ac:dyDescent="0.3">
      <c r="A192" s="325" t="s">
        <v>2352</v>
      </c>
      <c r="B192" s="319">
        <v>718077</v>
      </c>
      <c r="C192" s="319">
        <v>1000</v>
      </c>
      <c r="D192" s="326">
        <v>23983.9</v>
      </c>
      <c r="E192" s="303" t="str">
        <f t="shared" si="2"/>
        <v>933</v>
      </c>
    </row>
    <row r="193" spans="1:5" hidden="1" x14ac:dyDescent="0.3">
      <c r="A193" s="325" t="s">
        <v>1699</v>
      </c>
      <c r="B193" s="319">
        <v>718091</v>
      </c>
      <c r="D193" s="326">
        <v>172545.1</v>
      </c>
      <c r="E193" s="303" t="str">
        <f t="shared" si="2"/>
        <v>103</v>
      </c>
    </row>
    <row r="194" spans="1:5" hidden="1" x14ac:dyDescent="0.3">
      <c r="A194" s="325" t="s">
        <v>1745</v>
      </c>
      <c r="B194" s="319">
        <v>718091</v>
      </c>
      <c r="D194" s="326">
        <v>52653.9</v>
      </c>
      <c r="E194" s="303" t="str">
        <f t="shared" ref="E194:E257" si="3">RIGHT(A194,3)</f>
        <v>103</v>
      </c>
    </row>
    <row r="195" spans="1:5" hidden="1" x14ac:dyDescent="0.3">
      <c r="A195" s="325" t="s">
        <v>1751</v>
      </c>
      <c r="B195" s="319">
        <v>718091</v>
      </c>
      <c r="D195" s="326">
        <v>115824.49</v>
      </c>
      <c r="E195" s="303" t="str">
        <f t="shared" si="3"/>
        <v>103</v>
      </c>
    </row>
    <row r="196" spans="1:5" hidden="1" x14ac:dyDescent="0.3">
      <c r="A196" s="325" t="s">
        <v>1783</v>
      </c>
      <c r="B196" s="319">
        <v>718091</v>
      </c>
      <c r="D196" s="326">
        <v>10103.08</v>
      </c>
      <c r="E196" s="303" t="str">
        <f t="shared" si="3"/>
        <v>103</v>
      </c>
    </row>
    <row r="197" spans="1:5" hidden="1" x14ac:dyDescent="0.3">
      <c r="A197" s="325" t="s">
        <v>1794</v>
      </c>
      <c r="B197" s="319">
        <v>718091</v>
      </c>
      <c r="D197" s="326">
        <v>219524.73</v>
      </c>
      <c r="E197" s="303" t="str">
        <f t="shared" si="3"/>
        <v>103</v>
      </c>
    </row>
    <row r="198" spans="1:5" hidden="1" x14ac:dyDescent="0.3">
      <c r="A198" s="325" t="s">
        <v>1849</v>
      </c>
      <c r="B198" s="319">
        <v>718091</v>
      </c>
      <c r="D198" s="326">
        <v>54957.83</v>
      </c>
      <c r="E198" s="303" t="str">
        <f t="shared" si="3"/>
        <v>103</v>
      </c>
    </row>
    <row r="199" spans="1:5" hidden="1" x14ac:dyDescent="0.3">
      <c r="A199" s="325" t="s">
        <v>1866</v>
      </c>
      <c r="B199" s="319">
        <v>718091</v>
      </c>
      <c r="D199" s="326">
        <v>22780.43</v>
      </c>
      <c r="E199" s="303" t="str">
        <f t="shared" si="3"/>
        <v>103</v>
      </c>
    </row>
    <row r="200" spans="1:5" hidden="1" x14ac:dyDescent="0.3">
      <c r="A200" s="325" t="s">
        <v>1875</v>
      </c>
      <c r="B200" s="319">
        <v>718091</v>
      </c>
      <c r="D200" s="326">
        <v>17085.32</v>
      </c>
      <c r="E200" s="303" t="str">
        <f t="shared" si="3"/>
        <v>103</v>
      </c>
    </row>
    <row r="201" spans="1:5" hidden="1" x14ac:dyDescent="0.3">
      <c r="A201" s="325" t="s">
        <v>1900</v>
      </c>
      <c r="B201" s="319">
        <v>718091</v>
      </c>
      <c r="D201" s="326">
        <v>180929.34</v>
      </c>
      <c r="E201" s="303" t="str">
        <f t="shared" si="3"/>
        <v>103</v>
      </c>
    </row>
    <row r="202" spans="1:5" hidden="1" x14ac:dyDescent="0.3">
      <c r="A202" s="325" t="s">
        <v>1911</v>
      </c>
      <c r="B202" s="319">
        <v>718091</v>
      </c>
      <c r="D202" s="326">
        <v>7317.31</v>
      </c>
      <c r="E202" s="303" t="str">
        <f t="shared" si="3"/>
        <v>103</v>
      </c>
    </row>
    <row r="203" spans="1:5" hidden="1" x14ac:dyDescent="0.3">
      <c r="A203" s="325" t="s">
        <v>1920</v>
      </c>
      <c r="B203" s="319">
        <v>718091</v>
      </c>
      <c r="D203" s="326">
        <v>124945.37</v>
      </c>
      <c r="E203" s="303" t="str">
        <f t="shared" si="3"/>
        <v>103</v>
      </c>
    </row>
    <row r="204" spans="1:5" hidden="1" x14ac:dyDescent="0.3">
      <c r="A204" s="325" t="s">
        <v>2411</v>
      </c>
      <c r="B204" s="319">
        <v>718091</v>
      </c>
      <c r="D204" s="326">
        <v>85866.77</v>
      </c>
      <c r="E204" s="303" t="str">
        <f t="shared" si="3"/>
        <v>103</v>
      </c>
    </row>
    <row r="205" spans="1:5" hidden="1" x14ac:dyDescent="0.3">
      <c r="A205" s="325" t="s">
        <v>2157</v>
      </c>
      <c r="B205" s="319">
        <v>718091</v>
      </c>
      <c r="D205" s="326">
        <v>177198.99</v>
      </c>
      <c r="E205" s="303" t="str">
        <f t="shared" si="3"/>
        <v>103</v>
      </c>
    </row>
    <row r="206" spans="1:5" hidden="1" x14ac:dyDescent="0.3">
      <c r="A206" s="325" t="s">
        <v>2238</v>
      </c>
      <c r="B206" s="319">
        <v>718091</v>
      </c>
      <c r="D206" s="326">
        <v>132000</v>
      </c>
      <c r="E206" s="303" t="str">
        <f t="shared" si="3"/>
        <v>103</v>
      </c>
    </row>
    <row r="207" spans="1:5" hidden="1" x14ac:dyDescent="0.3">
      <c r="A207" s="325" t="s">
        <v>2456</v>
      </c>
      <c r="B207" s="319">
        <v>718091</v>
      </c>
      <c r="D207" s="326">
        <v>64842.21</v>
      </c>
      <c r="E207" s="303" t="str">
        <f t="shared" si="3"/>
        <v>103</v>
      </c>
    </row>
    <row r="208" spans="1:5" hidden="1" x14ac:dyDescent="0.3">
      <c r="A208" s="325" t="s">
        <v>2465</v>
      </c>
      <c r="B208" s="319">
        <v>718091</v>
      </c>
      <c r="D208" s="326">
        <v>17360141.379999999</v>
      </c>
      <c r="E208" s="303" t="str">
        <f t="shared" si="3"/>
        <v>103</v>
      </c>
    </row>
    <row r="209" spans="1:5" hidden="1" x14ac:dyDescent="0.3">
      <c r="A209" s="325" t="s">
        <v>2333</v>
      </c>
      <c r="B209" s="319">
        <v>718091</v>
      </c>
      <c r="D209" s="326">
        <v>14634.61</v>
      </c>
      <c r="E209" s="303" t="str">
        <f t="shared" si="3"/>
        <v>103</v>
      </c>
    </row>
    <row r="210" spans="1:5" hidden="1" x14ac:dyDescent="0.3">
      <c r="A210" s="325" t="s">
        <v>2352</v>
      </c>
      <c r="B210" s="319">
        <v>718091</v>
      </c>
      <c r="D210" s="326">
        <v>448565.51</v>
      </c>
      <c r="E210" s="303" t="str">
        <f t="shared" si="3"/>
        <v>933</v>
      </c>
    </row>
    <row r="211" spans="1:5" hidden="1" x14ac:dyDescent="0.3">
      <c r="A211" s="325" t="s">
        <v>1631</v>
      </c>
      <c r="B211" s="319">
        <v>721010</v>
      </c>
      <c r="C211" s="319">
        <v>1000</v>
      </c>
      <c r="D211" s="326">
        <v>7977.83</v>
      </c>
      <c r="E211" s="303" t="str">
        <f t="shared" si="3"/>
        <v>103</v>
      </c>
    </row>
    <row r="212" spans="1:5" hidden="1" x14ac:dyDescent="0.3">
      <c r="A212" s="325" t="s">
        <v>1656</v>
      </c>
      <c r="B212" s="319">
        <v>721010</v>
      </c>
      <c r="C212" s="319">
        <v>1000</v>
      </c>
      <c r="D212" s="326">
        <v>7758.34</v>
      </c>
      <c r="E212" s="303" t="str">
        <f t="shared" si="3"/>
        <v>103</v>
      </c>
    </row>
    <row r="213" spans="1:5" hidden="1" x14ac:dyDescent="0.3">
      <c r="A213" s="325" t="s">
        <v>1660</v>
      </c>
      <c r="B213" s="319">
        <v>721010</v>
      </c>
      <c r="C213" s="319">
        <v>1000</v>
      </c>
      <c r="D213" s="326">
        <v>3.08</v>
      </c>
      <c r="E213" s="303" t="str">
        <f t="shared" si="3"/>
        <v>103</v>
      </c>
    </row>
    <row r="214" spans="1:5" hidden="1" x14ac:dyDescent="0.3">
      <c r="A214" s="325" t="s">
        <v>1679</v>
      </c>
      <c r="B214" s="319">
        <v>721010</v>
      </c>
      <c r="C214" s="319">
        <v>1000</v>
      </c>
      <c r="D214" s="326">
        <v>6534.27</v>
      </c>
      <c r="E214" s="303" t="str">
        <f t="shared" si="3"/>
        <v>103</v>
      </c>
    </row>
    <row r="215" spans="1:5" hidden="1" x14ac:dyDescent="0.3">
      <c r="A215" s="325" t="s">
        <v>1685</v>
      </c>
      <c r="B215" s="319">
        <v>721010</v>
      </c>
      <c r="C215" s="319">
        <v>1000</v>
      </c>
      <c r="D215" s="326">
        <v>18209.03</v>
      </c>
      <c r="E215" s="303" t="str">
        <f t="shared" si="3"/>
        <v>103</v>
      </c>
    </row>
    <row r="216" spans="1:5" hidden="1" x14ac:dyDescent="0.3">
      <c r="A216" s="325" t="s">
        <v>1699</v>
      </c>
      <c r="B216" s="319">
        <v>721010</v>
      </c>
      <c r="C216" s="319">
        <v>1000</v>
      </c>
      <c r="D216" s="326">
        <v>31915.63</v>
      </c>
      <c r="E216" s="303" t="str">
        <f t="shared" si="3"/>
        <v>103</v>
      </c>
    </row>
    <row r="217" spans="1:5" hidden="1" x14ac:dyDescent="0.3">
      <c r="A217" s="325" t="s">
        <v>1722</v>
      </c>
      <c r="B217" s="319">
        <v>721010</v>
      </c>
      <c r="C217" s="319">
        <v>1000</v>
      </c>
      <c r="D217" s="326">
        <v>220</v>
      </c>
      <c r="E217" s="303" t="str">
        <f t="shared" si="3"/>
        <v>103</v>
      </c>
    </row>
    <row r="218" spans="1:5" hidden="1" x14ac:dyDescent="0.3">
      <c r="A218" s="325" t="s">
        <v>1751</v>
      </c>
      <c r="B218" s="319">
        <v>721010</v>
      </c>
      <c r="C218" s="319">
        <v>1000</v>
      </c>
      <c r="D218" s="326">
        <v>6333.17</v>
      </c>
      <c r="E218" s="303" t="str">
        <f t="shared" si="3"/>
        <v>103</v>
      </c>
    </row>
    <row r="219" spans="1:5" hidden="1" x14ac:dyDescent="0.3">
      <c r="A219" s="325" t="s">
        <v>1768</v>
      </c>
      <c r="B219" s="319">
        <v>721010</v>
      </c>
      <c r="C219" s="319">
        <v>1000</v>
      </c>
      <c r="D219" s="326">
        <v>771.43</v>
      </c>
      <c r="E219" s="303" t="str">
        <f t="shared" si="3"/>
        <v>103</v>
      </c>
    </row>
    <row r="220" spans="1:5" hidden="1" x14ac:dyDescent="0.3">
      <c r="A220" s="325" t="s">
        <v>2479</v>
      </c>
      <c r="B220" s="319">
        <v>721010</v>
      </c>
      <c r="C220" s="319">
        <v>1000</v>
      </c>
      <c r="D220" s="326">
        <v>17.86</v>
      </c>
      <c r="E220" s="303" t="str">
        <f t="shared" si="3"/>
        <v>103</v>
      </c>
    </row>
    <row r="221" spans="1:5" hidden="1" x14ac:dyDescent="0.3">
      <c r="A221" s="325" t="s">
        <v>1783</v>
      </c>
      <c r="B221" s="319">
        <v>721010</v>
      </c>
      <c r="C221" s="319">
        <v>1000</v>
      </c>
      <c r="D221" s="326">
        <v>152.38999999999999</v>
      </c>
      <c r="E221" s="303" t="str">
        <f t="shared" si="3"/>
        <v>103</v>
      </c>
    </row>
    <row r="222" spans="1:5" hidden="1" x14ac:dyDescent="0.3">
      <c r="A222" s="325" t="s">
        <v>1806</v>
      </c>
      <c r="B222" s="319">
        <v>721010</v>
      </c>
      <c r="C222" s="319">
        <v>1000</v>
      </c>
      <c r="D222" s="326">
        <v>0</v>
      </c>
      <c r="E222" s="303" t="str">
        <f t="shared" si="3"/>
        <v>103</v>
      </c>
    </row>
    <row r="223" spans="1:5" hidden="1" x14ac:dyDescent="0.3">
      <c r="A223" s="325" t="s">
        <v>1824</v>
      </c>
      <c r="B223" s="319">
        <v>721010</v>
      </c>
      <c r="C223" s="319">
        <v>1000</v>
      </c>
      <c r="D223" s="326">
        <v>1125.53</v>
      </c>
      <c r="E223" s="303" t="str">
        <f t="shared" si="3"/>
        <v>103</v>
      </c>
    </row>
    <row r="224" spans="1:5" hidden="1" x14ac:dyDescent="0.3">
      <c r="A224" s="325" t="s">
        <v>1842</v>
      </c>
      <c r="B224" s="319">
        <v>721010</v>
      </c>
      <c r="C224" s="319">
        <v>1000</v>
      </c>
      <c r="D224" s="326">
        <v>385.69</v>
      </c>
      <c r="E224" s="303" t="str">
        <f t="shared" si="3"/>
        <v>103</v>
      </c>
    </row>
    <row r="225" spans="1:5" hidden="1" x14ac:dyDescent="0.3">
      <c r="A225" s="325" t="s">
        <v>1866</v>
      </c>
      <c r="B225" s="319">
        <v>721010</v>
      </c>
      <c r="C225" s="319">
        <v>1000</v>
      </c>
      <c r="D225" s="326">
        <v>817.35</v>
      </c>
      <c r="E225" s="303" t="str">
        <f t="shared" si="3"/>
        <v>103</v>
      </c>
    </row>
    <row r="226" spans="1:5" hidden="1" x14ac:dyDescent="0.3">
      <c r="A226" s="325" t="s">
        <v>1883</v>
      </c>
      <c r="B226" s="319">
        <v>721010</v>
      </c>
      <c r="C226" s="319">
        <v>1000</v>
      </c>
      <c r="D226" s="326">
        <v>1393.3</v>
      </c>
      <c r="E226" s="303" t="str">
        <f t="shared" si="3"/>
        <v>103</v>
      </c>
    </row>
    <row r="227" spans="1:5" hidden="1" x14ac:dyDescent="0.3">
      <c r="A227" s="325" t="s">
        <v>1892</v>
      </c>
      <c r="B227" s="319">
        <v>721010</v>
      </c>
      <c r="C227" s="319">
        <v>1000</v>
      </c>
      <c r="D227" s="326">
        <v>36253.54</v>
      </c>
      <c r="E227" s="303" t="str">
        <f t="shared" si="3"/>
        <v>103</v>
      </c>
    </row>
    <row r="228" spans="1:5" hidden="1" x14ac:dyDescent="0.3">
      <c r="A228" s="325" t="s">
        <v>1920</v>
      </c>
      <c r="B228" s="319">
        <v>721010</v>
      </c>
      <c r="C228" s="319">
        <v>1000</v>
      </c>
      <c r="D228" s="326">
        <v>135.21</v>
      </c>
      <c r="E228" s="303" t="str">
        <f t="shared" si="3"/>
        <v>103</v>
      </c>
    </row>
    <row r="229" spans="1:5" hidden="1" x14ac:dyDescent="0.3">
      <c r="A229" s="325" t="s">
        <v>2167</v>
      </c>
      <c r="B229" s="319">
        <v>721010</v>
      </c>
      <c r="C229" s="319">
        <v>1000</v>
      </c>
      <c r="D229" s="326">
        <v>-4137.07</v>
      </c>
      <c r="E229" s="303" t="str">
        <f t="shared" si="3"/>
        <v>103</v>
      </c>
    </row>
    <row r="230" spans="1:5" hidden="1" x14ac:dyDescent="0.3">
      <c r="A230" s="325" t="s">
        <v>1631</v>
      </c>
      <c r="B230" s="319">
        <v>721010</v>
      </c>
      <c r="D230" s="326">
        <v>63196.71</v>
      </c>
      <c r="E230" s="303" t="str">
        <f t="shared" si="3"/>
        <v>103</v>
      </c>
    </row>
    <row r="231" spans="1:5" hidden="1" x14ac:dyDescent="0.3">
      <c r="A231" s="325" t="s">
        <v>1656</v>
      </c>
      <c r="B231" s="319">
        <v>721010</v>
      </c>
      <c r="D231" s="326">
        <v>59813.86</v>
      </c>
      <c r="E231" s="303" t="str">
        <f t="shared" si="3"/>
        <v>103</v>
      </c>
    </row>
    <row r="232" spans="1:5" hidden="1" x14ac:dyDescent="0.3">
      <c r="A232" s="325" t="s">
        <v>1660</v>
      </c>
      <c r="B232" s="319">
        <v>721010</v>
      </c>
      <c r="D232" s="326">
        <v>213.84</v>
      </c>
      <c r="E232" s="303" t="str">
        <f t="shared" si="3"/>
        <v>103</v>
      </c>
    </row>
    <row r="233" spans="1:5" hidden="1" x14ac:dyDescent="0.3">
      <c r="A233" s="325" t="s">
        <v>1667</v>
      </c>
      <c r="B233" s="319">
        <v>721010</v>
      </c>
      <c r="D233" s="326">
        <v>5136.7299999999996</v>
      </c>
      <c r="E233" s="303" t="str">
        <f t="shared" si="3"/>
        <v>103</v>
      </c>
    </row>
    <row r="234" spans="1:5" hidden="1" x14ac:dyDescent="0.3">
      <c r="A234" s="325" t="s">
        <v>1679</v>
      </c>
      <c r="B234" s="319">
        <v>721010</v>
      </c>
      <c r="D234" s="326">
        <v>36292.67</v>
      </c>
      <c r="E234" s="303" t="str">
        <f t="shared" si="3"/>
        <v>103</v>
      </c>
    </row>
    <row r="235" spans="1:5" hidden="1" x14ac:dyDescent="0.3">
      <c r="A235" s="325" t="s">
        <v>1685</v>
      </c>
      <c r="B235" s="319">
        <v>721010</v>
      </c>
      <c r="D235" s="326">
        <v>89684.87</v>
      </c>
      <c r="E235" s="303" t="str">
        <f t="shared" si="3"/>
        <v>103</v>
      </c>
    </row>
    <row r="236" spans="1:5" hidden="1" x14ac:dyDescent="0.3">
      <c r="A236" s="325" t="s">
        <v>1699</v>
      </c>
      <c r="B236" s="319">
        <v>721010</v>
      </c>
      <c r="D236" s="326">
        <v>88207.88</v>
      </c>
      <c r="E236" s="303" t="str">
        <f t="shared" si="3"/>
        <v>103</v>
      </c>
    </row>
    <row r="237" spans="1:5" hidden="1" x14ac:dyDescent="0.3">
      <c r="A237" s="325" t="s">
        <v>1722</v>
      </c>
      <c r="B237" s="319">
        <v>721010</v>
      </c>
      <c r="D237" s="326">
        <v>1446.84</v>
      </c>
      <c r="E237" s="303" t="str">
        <f t="shared" si="3"/>
        <v>103</v>
      </c>
    </row>
    <row r="238" spans="1:5" hidden="1" x14ac:dyDescent="0.3">
      <c r="A238" s="325" t="s">
        <v>1734</v>
      </c>
      <c r="B238" s="319">
        <v>721010</v>
      </c>
      <c r="D238" s="326">
        <v>477.97</v>
      </c>
      <c r="E238" s="303" t="str">
        <f t="shared" si="3"/>
        <v>103</v>
      </c>
    </row>
    <row r="239" spans="1:5" hidden="1" x14ac:dyDescent="0.3">
      <c r="A239" s="325" t="s">
        <v>1751</v>
      </c>
      <c r="B239" s="319">
        <v>721010</v>
      </c>
      <c r="D239" s="326">
        <v>123753.39</v>
      </c>
      <c r="E239" s="303" t="str">
        <f t="shared" si="3"/>
        <v>103</v>
      </c>
    </row>
    <row r="240" spans="1:5" hidden="1" x14ac:dyDescent="0.3">
      <c r="A240" s="325" t="s">
        <v>1768</v>
      </c>
      <c r="B240" s="319">
        <v>721010</v>
      </c>
      <c r="D240" s="326">
        <v>49037.27</v>
      </c>
      <c r="E240" s="303" t="str">
        <f t="shared" si="3"/>
        <v>103</v>
      </c>
    </row>
    <row r="241" spans="1:5" hidden="1" x14ac:dyDescent="0.3">
      <c r="A241" s="325" t="s">
        <v>2479</v>
      </c>
      <c r="B241" s="319">
        <v>721010</v>
      </c>
      <c r="D241" s="326">
        <v>1762.1</v>
      </c>
      <c r="E241" s="303" t="str">
        <f t="shared" si="3"/>
        <v>103</v>
      </c>
    </row>
    <row r="242" spans="1:5" hidden="1" x14ac:dyDescent="0.3">
      <c r="A242" s="325" t="s">
        <v>1777</v>
      </c>
      <c r="B242" s="319">
        <v>721010</v>
      </c>
      <c r="D242" s="326">
        <v>24.75</v>
      </c>
      <c r="E242" s="303" t="str">
        <f t="shared" si="3"/>
        <v>103</v>
      </c>
    </row>
    <row r="243" spans="1:5" hidden="1" x14ac:dyDescent="0.3">
      <c r="A243" s="325" t="s">
        <v>1783</v>
      </c>
      <c r="B243" s="319">
        <v>721010</v>
      </c>
      <c r="D243" s="326">
        <v>2802.02</v>
      </c>
      <c r="E243" s="303" t="str">
        <f t="shared" si="3"/>
        <v>103</v>
      </c>
    </row>
    <row r="244" spans="1:5" hidden="1" x14ac:dyDescent="0.3">
      <c r="A244" s="325" t="s">
        <v>1806</v>
      </c>
      <c r="B244" s="319">
        <v>721010</v>
      </c>
      <c r="D244" s="326">
        <v>0</v>
      </c>
      <c r="E244" s="303" t="str">
        <f t="shared" si="3"/>
        <v>103</v>
      </c>
    </row>
    <row r="245" spans="1:5" hidden="1" x14ac:dyDescent="0.3">
      <c r="A245" s="325" t="s">
        <v>1815</v>
      </c>
      <c r="B245" s="319">
        <v>721010</v>
      </c>
      <c r="D245" s="326">
        <v>42699.96</v>
      </c>
      <c r="E245" s="303" t="str">
        <f t="shared" si="3"/>
        <v>103</v>
      </c>
    </row>
    <row r="246" spans="1:5" hidden="1" x14ac:dyDescent="0.3">
      <c r="A246" s="325" t="s">
        <v>1824</v>
      </c>
      <c r="B246" s="319">
        <v>721010</v>
      </c>
      <c r="D246" s="326">
        <v>91655.71</v>
      </c>
      <c r="E246" s="303" t="str">
        <f t="shared" si="3"/>
        <v>103</v>
      </c>
    </row>
    <row r="247" spans="1:5" hidden="1" x14ac:dyDescent="0.3">
      <c r="A247" s="325" t="s">
        <v>1833</v>
      </c>
      <c r="B247" s="319">
        <v>721010</v>
      </c>
      <c r="D247" s="326">
        <v>6146.54</v>
      </c>
      <c r="E247" s="303" t="str">
        <f t="shared" si="3"/>
        <v>103</v>
      </c>
    </row>
    <row r="248" spans="1:5" hidden="1" x14ac:dyDescent="0.3">
      <c r="A248" s="325" t="s">
        <v>1842</v>
      </c>
      <c r="B248" s="319">
        <v>721010</v>
      </c>
      <c r="D248" s="326">
        <v>129.38999999999999</v>
      </c>
      <c r="E248" s="303" t="str">
        <f t="shared" si="3"/>
        <v>103</v>
      </c>
    </row>
    <row r="249" spans="1:5" hidden="1" x14ac:dyDescent="0.3">
      <c r="A249" s="325" t="s">
        <v>1856</v>
      </c>
      <c r="B249" s="319">
        <v>721010</v>
      </c>
      <c r="D249" s="326">
        <v>16035.36</v>
      </c>
      <c r="E249" s="303" t="str">
        <f t="shared" si="3"/>
        <v>103</v>
      </c>
    </row>
    <row r="250" spans="1:5" hidden="1" x14ac:dyDescent="0.3">
      <c r="A250" s="325" t="s">
        <v>1883</v>
      </c>
      <c r="B250" s="319">
        <v>721010</v>
      </c>
      <c r="D250" s="326">
        <v>3.75</v>
      </c>
      <c r="E250" s="303" t="str">
        <f t="shared" si="3"/>
        <v>103</v>
      </c>
    </row>
    <row r="251" spans="1:5" hidden="1" x14ac:dyDescent="0.3">
      <c r="A251" s="325" t="s">
        <v>1892</v>
      </c>
      <c r="B251" s="319">
        <v>721010</v>
      </c>
      <c r="D251" s="326">
        <v>469.26</v>
      </c>
      <c r="E251" s="303" t="str">
        <f t="shared" si="3"/>
        <v>103</v>
      </c>
    </row>
    <row r="252" spans="1:5" hidden="1" x14ac:dyDescent="0.3">
      <c r="A252" s="325" t="s">
        <v>1900</v>
      </c>
      <c r="B252" s="319">
        <v>721010</v>
      </c>
      <c r="D252" s="326">
        <v>249.13</v>
      </c>
      <c r="E252" s="303" t="str">
        <f t="shared" si="3"/>
        <v>103</v>
      </c>
    </row>
    <row r="253" spans="1:5" hidden="1" x14ac:dyDescent="0.3">
      <c r="A253" s="325" t="s">
        <v>1920</v>
      </c>
      <c r="B253" s="319">
        <v>721010</v>
      </c>
      <c r="D253" s="326">
        <v>14500.39</v>
      </c>
      <c r="E253" s="303" t="str">
        <f t="shared" si="3"/>
        <v>103</v>
      </c>
    </row>
    <row r="254" spans="1:5" hidden="1" x14ac:dyDescent="0.3">
      <c r="A254" s="325" t="s">
        <v>2404</v>
      </c>
      <c r="B254" s="319">
        <v>721010</v>
      </c>
      <c r="D254" s="326">
        <v>33796.480000000003</v>
      </c>
      <c r="E254" s="303" t="str">
        <f t="shared" si="3"/>
        <v>103</v>
      </c>
    </row>
    <row r="255" spans="1:5" hidden="1" x14ac:dyDescent="0.3">
      <c r="A255" s="325" t="s">
        <v>2117</v>
      </c>
      <c r="B255" s="319">
        <v>721010</v>
      </c>
      <c r="D255" s="326">
        <v>7.77</v>
      </c>
      <c r="E255" s="303" t="str">
        <f t="shared" si="3"/>
        <v>103</v>
      </c>
    </row>
    <row r="256" spans="1:5" hidden="1" x14ac:dyDescent="0.3">
      <c r="A256" s="325" t="s">
        <v>2167</v>
      </c>
      <c r="B256" s="319">
        <v>721010</v>
      </c>
      <c r="D256" s="326">
        <v>-1761.76</v>
      </c>
      <c r="E256" s="303" t="str">
        <f t="shared" si="3"/>
        <v>103</v>
      </c>
    </row>
    <row r="257" spans="1:5" hidden="1" x14ac:dyDescent="0.3">
      <c r="A257" s="325" t="s">
        <v>2187</v>
      </c>
      <c r="B257" s="319">
        <v>721010</v>
      </c>
      <c r="D257" s="326">
        <v>3.35</v>
      </c>
      <c r="E257" s="303" t="str">
        <f t="shared" si="3"/>
        <v>103</v>
      </c>
    </row>
    <row r="258" spans="1:5" hidden="1" x14ac:dyDescent="0.3">
      <c r="A258" s="325" t="s">
        <v>2238</v>
      </c>
      <c r="B258" s="319">
        <v>721010</v>
      </c>
      <c r="D258" s="326">
        <v>110.55</v>
      </c>
      <c r="E258" s="303" t="str">
        <f t="shared" ref="E258:E321" si="4">RIGHT(A258,3)</f>
        <v>103</v>
      </c>
    </row>
    <row r="259" spans="1:5" hidden="1" x14ac:dyDescent="0.3">
      <c r="A259" s="325" t="s">
        <v>2286</v>
      </c>
      <c r="B259" s="319">
        <v>721010</v>
      </c>
      <c r="D259" s="326">
        <v>58196.17</v>
      </c>
      <c r="E259" s="303" t="str">
        <f t="shared" si="4"/>
        <v>103</v>
      </c>
    </row>
    <row r="260" spans="1:5" hidden="1" x14ac:dyDescent="0.3">
      <c r="A260" s="325" t="s">
        <v>2352</v>
      </c>
      <c r="B260" s="319">
        <v>721010</v>
      </c>
      <c r="D260" s="326">
        <v>233196.89</v>
      </c>
      <c r="E260" s="303" t="str">
        <f t="shared" si="4"/>
        <v>933</v>
      </c>
    </row>
    <row r="261" spans="1:5" hidden="1" x14ac:dyDescent="0.3">
      <c r="A261" s="325" t="s">
        <v>1631</v>
      </c>
      <c r="B261" s="319">
        <v>721020</v>
      </c>
      <c r="C261" s="319">
        <v>1008</v>
      </c>
      <c r="D261" s="326">
        <v>112.21</v>
      </c>
      <c r="E261" s="303" t="str">
        <f t="shared" si="4"/>
        <v>103</v>
      </c>
    </row>
    <row r="262" spans="1:5" hidden="1" x14ac:dyDescent="0.3">
      <c r="A262" s="325" t="s">
        <v>1656</v>
      </c>
      <c r="B262" s="319">
        <v>721020</v>
      </c>
      <c r="C262" s="319">
        <v>1008</v>
      </c>
      <c r="D262" s="326">
        <v>13.43</v>
      </c>
      <c r="E262" s="303" t="str">
        <f t="shared" si="4"/>
        <v>103</v>
      </c>
    </row>
    <row r="263" spans="1:5" hidden="1" x14ac:dyDescent="0.3">
      <c r="A263" s="325" t="s">
        <v>1679</v>
      </c>
      <c r="B263" s="319">
        <v>721020</v>
      </c>
      <c r="C263" s="319">
        <v>1008</v>
      </c>
      <c r="D263" s="326">
        <v>42.69</v>
      </c>
      <c r="E263" s="303" t="str">
        <f t="shared" si="4"/>
        <v>103</v>
      </c>
    </row>
    <row r="264" spans="1:5" hidden="1" x14ac:dyDescent="0.3">
      <c r="A264" s="325" t="s">
        <v>1685</v>
      </c>
      <c r="B264" s="319">
        <v>721020</v>
      </c>
      <c r="C264" s="319">
        <v>1008</v>
      </c>
      <c r="D264" s="326">
        <v>1715.16</v>
      </c>
      <c r="E264" s="303" t="str">
        <f t="shared" si="4"/>
        <v>103</v>
      </c>
    </row>
    <row r="265" spans="1:5" hidden="1" x14ac:dyDescent="0.3">
      <c r="A265" s="325" t="s">
        <v>1699</v>
      </c>
      <c r="B265" s="319">
        <v>721020</v>
      </c>
      <c r="C265" s="319">
        <v>1008</v>
      </c>
      <c r="D265" s="326">
        <v>776.21</v>
      </c>
      <c r="E265" s="303" t="str">
        <f t="shared" si="4"/>
        <v>103</v>
      </c>
    </row>
    <row r="266" spans="1:5" hidden="1" x14ac:dyDescent="0.3">
      <c r="A266" s="325" t="s">
        <v>1751</v>
      </c>
      <c r="B266" s="319">
        <v>721020</v>
      </c>
      <c r="C266" s="319">
        <v>1008</v>
      </c>
      <c r="D266" s="326">
        <v>1111.75</v>
      </c>
      <c r="E266" s="303" t="str">
        <f t="shared" si="4"/>
        <v>103</v>
      </c>
    </row>
    <row r="267" spans="1:5" hidden="1" x14ac:dyDescent="0.3">
      <c r="A267" s="325" t="s">
        <v>1768</v>
      </c>
      <c r="B267" s="319">
        <v>721020</v>
      </c>
      <c r="C267" s="319">
        <v>1008</v>
      </c>
      <c r="D267" s="326">
        <v>14.89</v>
      </c>
      <c r="E267" s="303" t="str">
        <f t="shared" si="4"/>
        <v>103</v>
      </c>
    </row>
    <row r="268" spans="1:5" hidden="1" x14ac:dyDescent="0.3">
      <c r="A268" s="325" t="s">
        <v>1783</v>
      </c>
      <c r="B268" s="319">
        <v>721020</v>
      </c>
      <c r="C268" s="319">
        <v>1008</v>
      </c>
      <c r="D268" s="326">
        <v>46.8</v>
      </c>
      <c r="E268" s="303" t="str">
        <f t="shared" si="4"/>
        <v>103</v>
      </c>
    </row>
    <row r="269" spans="1:5" hidden="1" x14ac:dyDescent="0.3">
      <c r="A269" s="325" t="s">
        <v>1824</v>
      </c>
      <c r="B269" s="319">
        <v>721020</v>
      </c>
      <c r="C269" s="319">
        <v>1008</v>
      </c>
      <c r="D269" s="326">
        <v>10400.5</v>
      </c>
      <c r="E269" s="303" t="str">
        <f t="shared" si="4"/>
        <v>103</v>
      </c>
    </row>
    <row r="270" spans="1:5" hidden="1" x14ac:dyDescent="0.3">
      <c r="A270" s="325" t="s">
        <v>1883</v>
      </c>
      <c r="B270" s="319">
        <v>721020</v>
      </c>
      <c r="C270" s="319">
        <v>1008</v>
      </c>
      <c r="D270" s="326">
        <v>1576.2</v>
      </c>
      <c r="E270" s="303" t="str">
        <f t="shared" si="4"/>
        <v>103</v>
      </c>
    </row>
    <row r="271" spans="1:5" hidden="1" x14ac:dyDescent="0.3">
      <c r="A271" s="325" t="s">
        <v>1920</v>
      </c>
      <c r="B271" s="319">
        <v>721020</v>
      </c>
      <c r="C271" s="319">
        <v>1008</v>
      </c>
      <c r="D271" s="326">
        <v>68.14</v>
      </c>
      <c r="E271" s="303" t="str">
        <f t="shared" si="4"/>
        <v>103</v>
      </c>
    </row>
    <row r="272" spans="1:5" hidden="1" x14ac:dyDescent="0.3">
      <c r="A272" s="325" t="s">
        <v>2167</v>
      </c>
      <c r="B272" s="319">
        <v>721020</v>
      </c>
      <c r="C272" s="319">
        <v>1008</v>
      </c>
      <c r="D272" s="326">
        <v>-25.94</v>
      </c>
      <c r="E272" s="303" t="str">
        <f t="shared" si="4"/>
        <v>103</v>
      </c>
    </row>
    <row r="273" spans="1:5" hidden="1" x14ac:dyDescent="0.3">
      <c r="A273" s="325" t="s">
        <v>1751</v>
      </c>
      <c r="B273" s="319">
        <v>721020</v>
      </c>
      <c r="C273" s="319">
        <v>1007</v>
      </c>
      <c r="D273" s="326">
        <v>558.91</v>
      </c>
      <c r="E273" s="303" t="str">
        <f t="shared" si="4"/>
        <v>103</v>
      </c>
    </row>
    <row r="274" spans="1:5" hidden="1" x14ac:dyDescent="0.3">
      <c r="A274" s="325" t="s">
        <v>1824</v>
      </c>
      <c r="B274" s="319">
        <v>721020</v>
      </c>
      <c r="C274" s="319">
        <v>1007</v>
      </c>
      <c r="D274" s="326">
        <v>16844.86</v>
      </c>
      <c r="E274" s="303" t="str">
        <f t="shared" si="4"/>
        <v>103</v>
      </c>
    </row>
    <row r="275" spans="1:5" hidden="1" x14ac:dyDescent="0.3">
      <c r="A275" s="325" t="s">
        <v>1751</v>
      </c>
      <c r="B275" s="319">
        <v>721020</v>
      </c>
      <c r="C275" s="319">
        <v>1006</v>
      </c>
      <c r="D275" s="326">
        <v>165380.29999999999</v>
      </c>
      <c r="E275" s="303" t="str">
        <f t="shared" si="4"/>
        <v>103</v>
      </c>
    </row>
    <row r="276" spans="1:5" hidden="1" x14ac:dyDescent="0.3">
      <c r="A276" s="325" t="s">
        <v>1783</v>
      </c>
      <c r="B276" s="319">
        <v>721020</v>
      </c>
      <c r="C276" s="319">
        <v>1006</v>
      </c>
      <c r="D276" s="326">
        <v>5294.88</v>
      </c>
      <c r="E276" s="303" t="str">
        <f t="shared" si="4"/>
        <v>103</v>
      </c>
    </row>
    <row r="277" spans="1:5" hidden="1" x14ac:dyDescent="0.3">
      <c r="A277" s="325" t="s">
        <v>1824</v>
      </c>
      <c r="B277" s="319">
        <v>721020</v>
      </c>
      <c r="C277" s="319">
        <v>1006</v>
      </c>
      <c r="D277" s="326">
        <v>9821.0400000000009</v>
      </c>
      <c r="E277" s="303" t="str">
        <f t="shared" si="4"/>
        <v>103</v>
      </c>
    </row>
    <row r="278" spans="1:5" hidden="1" x14ac:dyDescent="0.3">
      <c r="A278" s="325" t="s">
        <v>2352</v>
      </c>
      <c r="B278" s="319">
        <v>721020</v>
      </c>
      <c r="C278" s="319">
        <v>1006</v>
      </c>
      <c r="D278" s="326">
        <v>2362.61</v>
      </c>
      <c r="E278" s="303" t="str">
        <f t="shared" si="4"/>
        <v>933</v>
      </c>
    </row>
    <row r="279" spans="1:5" hidden="1" x14ac:dyDescent="0.3">
      <c r="A279" s="325" t="s">
        <v>1751</v>
      </c>
      <c r="B279" s="319">
        <v>721020</v>
      </c>
      <c r="C279" s="319">
        <v>1004</v>
      </c>
      <c r="D279" s="326">
        <v>98568.5</v>
      </c>
      <c r="E279" s="303" t="str">
        <f t="shared" si="4"/>
        <v>103</v>
      </c>
    </row>
    <row r="280" spans="1:5" hidden="1" x14ac:dyDescent="0.3">
      <c r="A280" s="325" t="s">
        <v>1824</v>
      </c>
      <c r="B280" s="319">
        <v>721020</v>
      </c>
      <c r="C280" s="319">
        <v>1004</v>
      </c>
      <c r="D280" s="326">
        <v>4280.3100000000004</v>
      </c>
      <c r="E280" s="303" t="str">
        <f t="shared" si="4"/>
        <v>103</v>
      </c>
    </row>
    <row r="281" spans="1:5" hidden="1" x14ac:dyDescent="0.3">
      <c r="A281" s="325" t="s">
        <v>2167</v>
      </c>
      <c r="B281" s="319">
        <v>721020</v>
      </c>
      <c r="C281" s="319">
        <v>1004</v>
      </c>
      <c r="D281" s="326">
        <v>-746.75</v>
      </c>
      <c r="E281" s="303" t="str">
        <f t="shared" si="4"/>
        <v>103</v>
      </c>
    </row>
    <row r="282" spans="1:5" hidden="1" x14ac:dyDescent="0.3">
      <c r="A282" s="325" t="s">
        <v>1751</v>
      </c>
      <c r="B282" s="319">
        <v>721020</v>
      </c>
      <c r="C282" s="319">
        <v>1003</v>
      </c>
      <c r="D282" s="326">
        <v>465997.33</v>
      </c>
      <c r="E282" s="303" t="str">
        <f t="shared" si="4"/>
        <v>103</v>
      </c>
    </row>
    <row r="283" spans="1:5" hidden="1" x14ac:dyDescent="0.3">
      <c r="A283" s="325" t="s">
        <v>1777</v>
      </c>
      <c r="B283" s="319">
        <v>721020</v>
      </c>
      <c r="C283" s="319">
        <v>1003</v>
      </c>
      <c r="D283" s="326">
        <v>12627.06</v>
      </c>
      <c r="E283" s="303" t="str">
        <f t="shared" si="4"/>
        <v>103</v>
      </c>
    </row>
    <row r="284" spans="1:5" hidden="1" x14ac:dyDescent="0.3">
      <c r="A284" s="325" t="s">
        <v>1783</v>
      </c>
      <c r="B284" s="319">
        <v>721020</v>
      </c>
      <c r="C284" s="319">
        <v>1003</v>
      </c>
      <c r="D284" s="326">
        <v>19252.759999999998</v>
      </c>
      <c r="E284" s="303" t="str">
        <f t="shared" si="4"/>
        <v>103</v>
      </c>
    </row>
    <row r="285" spans="1:5" hidden="1" x14ac:dyDescent="0.3">
      <c r="A285" s="325" t="s">
        <v>1815</v>
      </c>
      <c r="B285" s="319">
        <v>721020</v>
      </c>
      <c r="C285" s="319">
        <v>1003</v>
      </c>
      <c r="D285" s="326">
        <v>4448.99</v>
      </c>
      <c r="E285" s="303" t="str">
        <f t="shared" si="4"/>
        <v>103</v>
      </c>
    </row>
    <row r="286" spans="1:5" hidden="1" x14ac:dyDescent="0.3">
      <c r="A286" s="325" t="s">
        <v>1883</v>
      </c>
      <c r="B286" s="319">
        <v>721020</v>
      </c>
      <c r="C286" s="319">
        <v>1003</v>
      </c>
      <c r="D286" s="326">
        <v>340.31</v>
      </c>
      <c r="E286" s="303" t="str">
        <f t="shared" si="4"/>
        <v>103</v>
      </c>
    </row>
    <row r="287" spans="1:5" hidden="1" x14ac:dyDescent="0.3">
      <c r="A287" s="325" t="s">
        <v>2167</v>
      </c>
      <c r="B287" s="319">
        <v>721020</v>
      </c>
      <c r="C287" s="319">
        <v>1003</v>
      </c>
      <c r="D287" s="326">
        <v>-26123</v>
      </c>
      <c r="E287" s="303" t="str">
        <f t="shared" si="4"/>
        <v>103</v>
      </c>
    </row>
    <row r="288" spans="1:5" hidden="1" x14ac:dyDescent="0.3">
      <c r="A288" s="325" t="s">
        <v>1751</v>
      </c>
      <c r="B288" s="319">
        <v>721020</v>
      </c>
      <c r="C288" s="319">
        <v>1002</v>
      </c>
      <c r="D288" s="326">
        <v>40451.35</v>
      </c>
      <c r="E288" s="303" t="str">
        <f t="shared" si="4"/>
        <v>103</v>
      </c>
    </row>
    <row r="289" spans="1:5" hidden="1" x14ac:dyDescent="0.3">
      <c r="A289" s="325" t="s">
        <v>2167</v>
      </c>
      <c r="B289" s="319">
        <v>721020</v>
      </c>
      <c r="C289" s="319">
        <v>1002</v>
      </c>
      <c r="D289" s="326">
        <v>-758</v>
      </c>
      <c r="E289" s="303" t="str">
        <f t="shared" si="4"/>
        <v>103</v>
      </c>
    </row>
    <row r="290" spans="1:5" hidden="1" x14ac:dyDescent="0.3">
      <c r="A290" s="325" t="s">
        <v>1631</v>
      </c>
      <c r="B290" s="319">
        <v>721020</v>
      </c>
      <c r="C290" s="319">
        <v>1001</v>
      </c>
      <c r="D290" s="326">
        <v>19.809999999999999</v>
      </c>
      <c r="E290" s="303" t="str">
        <f t="shared" si="4"/>
        <v>103</v>
      </c>
    </row>
    <row r="291" spans="1:5" hidden="1" x14ac:dyDescent="0.3">
      <c r="A291" s="325" t="s">
        <v>1656</v>
      </c>
      <c r="B291" s="319">
        <v>721020</v>
      </c>
      <c r="C291" s="319">
        <v>1001</v>
      </c>
      <c r="D291" s="326">
        <v>192.51</v>
      </c>
      <c r="E291" s="303" t="str">
        <f t="shared" si="4"/>
        <v>103</v>
      </c>
    </row>
    <row r="292" spans="1:5" hidden="1" x14ac:dyDescent="0.3">
      <c r="A292" s="325" t="s">
        <v>1679</v>
      </c>
      <c r="B292" s="319">
        <v>721020</v>
      </c>
      <c r="C292" s="319">
        <v>1001</v>
      </c>
      <c r="D292" s="326">
        <v>31.69</v>
      </c>
      <c r="E292" s="303" t="str">
        <f t="shared" si="4"/>
        <v>103</v>
      </c>
    </row>
    <row r="293" spans="1:5" hidden="1" x14ac:dyDescent="0.3">
      <c r="A293" s="325" t="s">
        <v>1685</v>
      </c>
      <c r="B293" s="319">
        <v>721020</v>
      </c>
      <c r="C293" s="319">
        <v>1001</v>
      </c>
      <c r="D293" s="326">
        <v>99.56</v>
      </c>
      <c r="E293" s="303" t="str">
        <f t="shared" si="4"/>
        <v>103</v>
      </c>
    </row>
    <row r="294" spans="1:5" hidden="1" x14ac:dyDescent="0.3">
      <c r="A294" s="325" t="s">
        <v>1699</v>
      </c>
      <c r="B294" s="319">
        <v>721020</v>
      </c>
      <c r="C294" s="319">
        <v>1001</v>
      </c>
      <c r="D294" s="326">
        <v>5267.8</v>
      </c>
      <c r="E294" s="303" t="str">
        <f t="shared" si="4"/>
        <v>103</v>
      </c>
    </row>
    <row r="295" spans="1:5" hidden="1" x14ac:dyDescent="0.3">
      <c r="A295" s="325" t="s">
        <v>1751</v>
      </c>
      <c r="B295" s="319">
        <v>721020</v>
      </c>
      <c r="C295" s="319">
        <v>1001</v>
      </c>
      <c r="D295" s="326">
        <v>226321.81</v>
      </c>
      <c r="E295" s="303" t="str">
        <f t="shared" si="4"/>
        <v>103</v>
      </c>
    </row>
    <row r="296" spans="1:5" hidden="1" x14ac:dyDescent="0.3">
      <c r="A296" s="325" t="s">
        <v>1777</v>
      </c>
      <c r="B296" s="319">
        <v>721020</v>
      </c>
      <c r="C296" s="319">
        <v>1001</v>
      </c>
      <c r="D296" s="326">
        <v>4588</v>
      </c>
      <c r="E296" s="303" t="str">
        <f t="shared" si="4"/>
        <v>103</v>
      </c>
    </row>
    <row r="297" spans="1:5" hidden="1" x14ac:dyDescent="0.3">
      <c r="A297" s="325" t="s">
        <v>1824</v>
      </c>
      <c r="B297" s="319">
        <v>721020</v>
      </c>
      <c r="C297" s="319">
        <v>1001</v>
      </c>
      <c r="D297" s="326">
        <v>2053.5500000000002</v>
      </c>
      <c r="E297" s="303" t="str">
        <f t="shared" si="4"/>
        <v>103</v>
      </c>
    </row>
    <row r="298" spans="1:5" hidden="1" x14ac:dyDescent="0.3">
      <c r="A298" s="325" t="s">
        <v>1900</v>
      </c>
      <c r="B298" s="319">
        <v>721020</v>
      </c>
      <c r="C298" s="319">
        <v>1001</v>
      </c>
      <c r="D298" s="326">
        <v>14869.59</v>
      </c>
      <c r="E298" s="303" t="str">
        <f t="shared" si="4"/>
        <v>103</v>
      </c>
    </row>
    <row r="299" spans="1:5" hidden="1" x14ac:dyDescent="0.3">
      <c r="A299" s="325" t="s">
        <v>2167</v>
      </c>
      <c r="B299" s="319">
        <v>721020</v>
      </c>
      <c r="C299" s="319">
        <v>1001</v>
      </c>
      <c r="D299" s="326">
        <v>64.430000000000007</v>
      </c>
      <c r="E299" s="303" t="str">
        <f t="shared" si="4"/>
        <v>103</v>
      </c>
    </row>
    <row r="300" spans="1:5" hidden="1" x14ac:dyDescent="0.3">
      <c r="A300" s="325" t="s">
        <v>1631</v>
      </c>
      <c r="B300" s="319">
        <v>721020</v>
      </c>
      <c r="C300" s="319">
        <v>1000</v>
      </c>
      <c r="D300" s="326">
        <v>1063.28</v>
      </c>
      <c r="E300" s="303" t="str">
        <f t="shared" si="4"/>
        <v>103</v>
      </c>
    </row>
    <row r="301" spans="1:5" hidden="1" x14ac:dyDescent="0.3">
      <c r="A301" s="325" t="s">
        <v>1656</v>
      </c>
      <c r="B301" s="319">
        <v>721020</v>
      </c>
      <c r="C301" s="319">
        <v>1000</v>
      </c>
      <c r="D301" s="326">
        <v>781.16</v>
      </c>
      <c r="E301" s="303" t="str">
        <f t="shared" si="4"/>
        <v>103</v>
      </c>
    </row>
    <row r="302" spans="1:5" hidden="1" x14ac:dyDescent="0.3">
      <c r="A302" s="325" t="s">
        <v>1679</v>
      </c>
      <c r="B302" s="319">
        <v>721020</v>
      </c>
      <c r="C302" s="319">
        <v>1000</v>
      </c>
      <c r="D302" s="326">
        <v>251.56</v>
      </c>
      <c r="E302" s="303" t="str">
        <f t="shared" si="4"/>
        <v>103</v>
      </c>
    </row>
    <row r="303" spans="1:5" hidden="1" x14ac:dyDescent="0.3">
      <c r="A303" s="325" t="s">
        <v>1685</v>
      </c>
      <c r="B303" s="319">
        <v>721020</v>
      </c>
      <c r="C303" s="319">
        <v>1000</v>
      </c>
      <c r="D303" s="326">
        <v>1996.2</v>
      </c>
      <c r="E303" s="303" t="str">
        <f t="shared" si="4"/>
        <v>103</v>
      </c>
    </row>
    <row r="304" spans="1:5" hidden="1" x14ac:dyDescent="0.3">
      <c r="A304" s="325" t="s">
        <v>1699</v>
      </c>
      <c r="B304" s="319">
        <v>721020</v>
      </c>
      <c r="C304" s="319">
        <v>1000</v>
      </c>
      <c r="D304" s="326">
        <v>13456.84</v>
      </c>
      <c r="E304" s="303" t="str">
        <f t="shared" si="4"/>
        <v>103</v>
      </c>
    </row>
    <row r="305" spans="1:5" hidden="1" x14ac:dyDescent="0.3">
      <c r="A305" s="325" t="s">
        <v>1751</v>
      </c>
      <c r="B305" s="319">
        <v>721020</v>
      </c>
      <c r="C305" s="319">
        <v>1000</v>
      </c>
      <c r="D305" s="326">
        <v>82264.53</v>
      </c>
      <c r="E305" s="303" t="str">
        <f t="shared" si="4"/>
        <v>103</v>
      </c>
    </row>
    <row r="306" spans="1:5" hidden="1" x14ac:dyDescent="0.3">
      <c r="A306" s="325" t="s">
        <v>1815</v>
      </c>
      <c r="B306" s="319">
        <v>721020</v>
      </c>
      <c r="C306" s="319">
        <v>1000</v>
      </c>
      <c r="D306" s="326">
        <v>788.82</v>
      </c>
      <c r="E306" s="303" t="str">
        <f t="shared" si="4"/>
        <v>103</v>
      </c>
    </row>
    <row r="307" spans="1:5" hidden="1" x14ac:dyDescent="0.3">
      <c r="A307" s="325" t="s">
        <v>1824</v>
      </c>
      <c r="B307" s="319">
        <v>721020</v>
      </c>
      <c r="C307" s="319">
        <v>1000</v>
      </c>
      <c r="D307" s="326">
        <v>29662.02</v>
      </c>
      <c r="E307" s="303" t="str">
        <f t="shared" si="4"/>
        <v>103</v>
      </c>
    </row>
    <row r="308" spans="1:5" hidden="1" x14ac:dyDescent="0.3">
      <c r="A308" s="325" t="s">
        <v>1856</v>
      </c>
      <c r="B308" s="319">
        <v>721020</v>
      </c>
      <c r="C308" s="319">
        <v>1000</v>
      </c>
      <c r="D308" s="326">
        <v>350.09</v>
      </c>
      <c r="E308" s="303" t="str">
        <f t="shared" si="4"/>
        <v>103</v>
      </c>
    </row>
    <row r="309" spans="1:5" hidden="1" x14ac:dyDescent="0.3">
      <c r="A309" s="325" t="s">
        <v>1900</v>
      </c>
      <c r="B309" s="319">
        <v>721020</v>
      </c>
      <c r="C309" s="319">
        <v>1000</v>
      </c>
      <c r="D309" s="326">
        <v>60</v>
      </c>
      <c r="E309" s="303" t="str">
        <f t="shared" si="4"/>
        <v>103</v>
      </c>
    </row>
    <row r="310" spans="1:5" hidden="1" x14ac:dyDescent="0.3">
      <c r="A310" s="325" t="s">
        <v>2404</v>
      </c>
      <c r="B310" s="319">
        <v>721020</v>
      </c>
      <c r="C310" s="319">
        <v>1000</v>
      </c>
      <c r="D310" s="326">
        <v>648.76</v>
      </c>
      <c r="E310" s="303" t="str">
        <f t="shared" si="4"/>
        <v>103</v>
      </c>
    </row>
    <row r="311" spans="1:5" hidden="1" x14ac:dyDescent="0.3">
      <c r="A311" s="325" t="s">
        <v>2167</v>
      </c>
      <c r="B311" s="319">
        <v>721020</v>
      </c>
      <c r="C311" s="319">
        <v>1000</v>
      </c>
      <c r="D311" s="326">
        <v>-34.74</v>
      </c>
      <c r="E311" s="303" t="str">
        <f t="shared" si="4"/>
        <v>103</v>
      </c>
    </row>
    <row r="312" spans="1:5" hidden="1" x14ac:dyDescent="0.3">
      <c r="A312" s="325" t="s">
        <v>1631</v>
      </c>
      <c r="B312" s="319">
        <v>721020</v>
      </c>
      <c r="D312" s="326">
        <v>11293.21</v>
      </c>
      <c r="E312" s="303" t="str">
        <f t="shared" si="4"/>
        <v>103</v>
      </c>
    </row>
    <row r="313" spans="1:5" hidden="1" x14ac:dyDescent="0.3">
      <c r="A313" s="325" t="s">
        <v>1656</v>
      </c>
      <c r="B313" s="319">
        <v>721020</v>
      </c>
      <c r="D313" s="326">
        <v>11187.26</v>
      </c>
      <c r="E313" s="303" t="str">
        <f t="shared" si="4"/>
        <v>103</v>
      </c>
    </row>
    <row r="314" spans="1:5" hidden="1" x14ac:dyDescent="0.3">
      <c r="A314" s="325" t="s">
        <v>1667</v>
      </c>
      <c r="B314" s="319">
        <v>721020</v>
      </c>
      <c r="D314" s="326">
        <v>1743.76</v>
      </c>
      <c r="E314" s="303" t="str">
        <f t="shared" si="4"/>
        <v>103</v>
      </c>
    </row>
    <row r="315" spans="1:5" hidden="1" x14ac:dyDescent="0.3">
      <c r="A315" s="325" t="s">
        <v>1679</v>
      </c>
      <c r="B315" s="319">
        <v>721020</v>
      </c>
      <c r="D315" s="326">
        <v>9211.33</v>
      </c>
      <c r="E315" s="303" t="str">
        <f t="shared" si="4"/>
        <v>103</v>
      </c>
    </row>
    <row r="316" spans="1:5" hidden="1" x14ac:dyDescent="0.3">
      <c r="A316" s="325" t="s">
        <v>1685</v>
      </c>
      <c r="B316" s="319">
        <v>721020</v>
      </c>
      <c r="D316" s="326">
        <v>14031.89</v>
      </c>
      <c r="E316" s="303" t="str">
        <f t="shared" si="4"/>
        <v>103</v>
      </c>
    </row>
    <row r="317" spans="1:5" hidden="1" x14ac:dyDescent="0.3">
      <c r="A317" s="325" t="s">
        <v>1699</v>
      </c>
      <c r="B317" s="319">
        <v>721020</v>
      </c>
      <c r="D317" s="326">
        <v>9928.92</v>
      </c>
      <c r="E317" s="303" t="str">
        <f t="shared" si="4"/>
        <v>103</v>
      </c>
    </row>
    <row r="318" spans="1:5" hidden="1" x14ac:dyDescent="0.3">
      <c r="A318" s="325" t="s">
        <v>1722</v>
      </c>
      <c r="B318" s="319">
        <v>721020</v>
      </c>
      <c r="D318" s="326">
        <v>160.78</v>
      </c>
      <c r="E318" s="303" t="str">
        <f t="shared" si="4"/>
        <v>103</v>
      </c>
    </row>
    <row r="319" spans="1:5" hidden="1" x14ac:dyDescent="0.3">
      <c r="A319" s="325" t="s">
        <v>1751</v>
      </c>
      <c r="B319" s="319">
        <v>721020</v>
      </c>
      <c r="D319" s="326">
        <v>3557020.79</v>
      </c>
      <c r="E319" s="303" t="str">
        <f t="shared" si="4"/>
        <v>103</v>
      </c>
    </row>
    <row r="320" spans="1:5" hidden="1" x14ac:dyDescent="0.3">
      <c r="A320" s="325" t="s">
        <v>1768</v>
      </c>
      <c r="B320" s="319">
        <v>721020</v>
      </c>
      <c r="D320" s="326">
        <v>52.78</v>
      </c>
      <c r="E320" s="303" t="str">
        <f t="shared" si="4"/>
        <v>103</v>
      </c>
    </row>
    <row r="321" spans="1:5" hidden="1" x14ac:dyDescent="0.3">
      <c r="A321" s="325" t="s">
        <v>1777</v>
      </c>
      <c r="B321" s="319">
        <v>721020</v>
      </c>
      <c r="D321" s="326">
        <v>454.53</v>
      </c>
      <c r="E321" s="303" t="str">
        <f t="shared" si="4"/>
        <v>103</v>
      </c>
    </row>
    <row r="322" spans="1:5" hidden="1" x14ac:dyDescent="0.3">
      <c r="A322" s="325" t="s">
        <v>1783</v>
      </c>
      <c r="B322" s="319">
        <v>721020</v>
      </c>
      <c r="D322" s="326">
        <v>20696.41</v>
      </c>
      <c r="E322" s="303" t="str">
        <f t="shared" ref="E322:E385" si="5">RIGHT(A322,3)</f>
        <v>103</v>
      </c>
    </row>
    <row r="323" spans="1:5" hidden="1" x14ac:dyDescent="0.3">
      <c r="A323" s="325" t="s">
        <v>1815</v>
      </c>
      <c r="B323" s="319">
        <v>721020</v>
      </c>
      <c r="D323" s="326">
        <v>576.96</v>
      </c>
      <c r="E323" s="303" t="str">
        <f t="shared" si="5"/>
        <v>103</v>
      </c>
    </row>
    <row r="324" spans="1:5" hidden="1" x14ac:dyDescent="0.3">
      <c r="A324" s="325" t="s">
        <v>1824</v>
      </c>
      <c r="B324" s="319">
        <v>721020</v>
      </c>
      <c r="D324" s="326">
        <v>291165.78999999998</v>
      </c>
      <c r="E324" s="303" t="str">
        <f t="shared" si="5"/>
        <v>103</v>
      </c>
    </row>
    <row r="325" spans="1:5" hidden="1" x14ac:dyDescent="0.3">
      <c r="A325" s="325" t="s">
        <v>1833</v>
      </c>
      <c r="B325" s="319">
        <v>721020</v>
      </c>
      <c r="D325" s="326">
        <v>35.729999999999997</v>
      </c>
      <c r="E325" s="303" t="str">
        <f t="shared" si="5"/>
        <v>103</v>
      </c>
    </row>
    <row r="326" spans="1:5" hidden="1" x14ac:dyDescent="0.3">
      <c r="A326" s="325" t="s">
        <v>1856</v>
      </c>
      <c r="B326" s="319">
        <v>721020</v>
      </c>
      <c r="D326" s="326">
        <v>1983.91</v>
      </c>
      <c r="E326" s="303" t="str">
        <f t="shared" si="5"/>
        <v>103</v>
      </c>
    </row>
    <row r="327" spans="1:5" hidden="1" x14ac:dyDescent="0.3">
      <c r="A327" s="325" t="s">
        <v>1883</v>
      </c>
      <c r="B327" s="319">
        <v>721020</v>
      </c>
      <c r="D327" s="326">
        <v>1269.25</v>
      </c>
      <c r="E327" s="303" t="str">
        <f t="shared" si="5"/>
        <v>103</v>
      </c>
    </row>
    <row r="328" spans="1:5" hidden="1" x14ac:dyDescent="0.3">
      <c r="A328" s="325" t="s">
        <v>1900</v>
      </c>
      <c r="B328" s="319">
        <v>721020</v>
      </c>
      <c r="D328" s="326">
        <v>18429.75</v>
      </c>
      <c r="E328" s="303" t="str">
        <f t="shared" si="5"/>
        <v>103</v>
      </c>
    </row>
    <row r="329" spans="1:5" hidden="1" x14ac:dyDescent="0.3">
      <c r="A329" s="325" t="s">
        <v>1920</v>
      </c>
      <c r="B329" s="319">
        <v>721020</v>
      </c>
      <c r="D329" s="326">
        <v>-25.99</v>
      </c>
      <c r="E329" s="303" t="str">
        <f t="shared" si="5"/>
        <v>103</v>
      </c>
    </row>
    <row r="330" spans="1:5" hidden="1" x14ac:dyDescent="0.3">
      <c r="A330" s="325" t="s">
        <v>2167</v>
      </c>
      <c r="B330" s="319">
        <v>721020</v>
      </c>
      <c r="D330" s="326">
        <v>-2746.04</v>
      </c>
      <c r="E330" s="303" t="str">
        <f t="shared" si="5"/>
        <v>103</v>
      </c>
    </row>
    <row r="331" spans="1:5" hidden="1" x14ac:dyDescent="0.3">
      <c r="A331" s="325" t="s">
        <v>2286</v>
      </c>
      <c r="B331" s="319">
        <v>721020</v>
      </c>
      <c r="D331" s="326">
        <v>0</v>
      </c>
      <c r="E331" s="303" t="str">
        <f t="shared" si="5"/>
        <v>103</v>
      </c>
    </row>
    <row r="332" spans="1:5" hidden="1" x14ac:dyDescent="0.3">
      <c r="A332" s="325" t="s">
        <v>1685</v>
      </c>
      <c r="B332" s="319">
        <v>721050</v>
      </c>
      <c r="C332" s="319">
        <v>1000</v>
      </c>
      <c r="D332" s="326">
        <v>2158</v>
      </c>
      <c r="E332" s="303" t="str">
        <f t="shared" si="5"/>
        <v>103</v>
      </c>
    </row>
    <row r="333" spans="1:5" hidden="1" x14ac:dyDescent="0.3">
      <c r="A333" s="325" t="s">
        <v>1699</v>
      </c>
      <c r="B333" s="319">
        <v>721050</v>
      </c>
      <c r="C333" s="319">
        <v>1000</v>
      </c>
      <c r="D333" s="326">
        <v>520</v>
      </c>
      <c r="E333" s="303" t="str">
        <f t="shared" si="5"/>
        <v>103</v>
      </c>
    </row>
    <row r="334" spans="1:5" hidden="1" x14ac:dyDescent="0.3">
      <c r="A334" s="325" t="s">
        <v>1751</v>
      </c>
      <c r="B334" s="319">
        <v>721050</v>
      </c>
      <c r="C334" s="319">
        <v>1000</v>
      </c>
      <c r="D334" s="326">
        <v>1425</v>
      </c>
      <c r="E334" s="303" t="str">
        <f t="shared" si="5"/>
        <v>103</v>
      </c>
    </row>
    <row r="335" spans="1:5" hidden="1" x14ac:dyDescent="0.3">
      <c r="A335" s="325" t="s">
        <v>1631</v>
      </c>
      <c r="B335" s="319">
        <v>721050</v>
      </c>
      <c r="D335" s="326">
        <v>-58.32</v>
      </c>
      <c r="E335" s="303" t="str">
        <f t="shared" si="5"/>
        <v>103</v>
      </c>
    </row>
    <row r="336" spans="1:5" hidden="1" x14ac:dyDescent="0.3">
      <c r="A336" s="325" t="s">
        <v>1685</v>
      </c>
      <c r="B336" s="319">
        <v>721050</v>
      </c>
      <c r="D336" s="326">
        <v>3766.37</v>
      </c>
      <c r="E336" s="303" t="str">
        <f t="shared" si="5"/>
        <v>103</v>
      </c>
    </row>
    <row r="337" spans="1:5" hidden="1" x14ac:dyDescent="0.3">
      <c r="A337" s="325" t="s">
        <v>1699</v>
      </c>
      <c r="B337" s="319">
        <v>721050</v>
      </c>
      <c r="D337" s="326">
        <v>6179.81</v>
      </c>
      <c r="E337" s="303" t="str">
        <f t="shared" si="5"/>
        <v>103</v>
      </c>
    </row>
    <row r="338" spans="1:5" hidden="1" x14ac:dyDescent="0.3">
      <c r="A338" s="325" t="s">
        <v>1751</v>
      </c>
      <c r="B338" s="319">
        <v>721050</v>
      </c>
      <c r="D338" s="326">
        <v>12045.02</v>
      </c>
      <c r="E338" s="303" t="str">
        <f t="shared" si="5"/>
        <v>103</v>
      </c>
    </row>
    <row r="339" spans="1:5" hidden="1" x14ac:dyDescent="0.3">
      <c r="A339" s="325" t="s">
        <v>1783</v>
      </c>
      <c r="B339" s="319">
        <v>721050</v>
      </c>
      <c r="D339" s="326">
        <v>17058.16</v>
      </c>
      <c r="E339" s="303" t="str">
        <f t="shared" si="5"/>
        <v>103</v>
      </c>
    </row>
    <row r="340" spans="1:5" hidden="1" x14ac:dyDescent="0.3">
      <c r="A340" s="325" t="s">
        <v>1806</v>
      </c>
      <c r="B340" s="319">
        <v>721050</v>
      </c>
      <c r="D340" s="326">
        <v>0</v>
      </c>
      <c r="E340" s="303" t="str">
        <f t="shared" si="5"/>
        <v>103</v>
      </c>
    </row>
    <row r="341" spans="1:5" hidden="1" x14ac:dyDescent="0.3">
      <c r="A341" s="325" t="s">
        <v>1815</v>
      </c>
      <c r="B341" s="319">
        <v>721050</v>
      </c>
      <c r="D341" s="326">
        <v>1230.6600000000001</v>
      </c>
      <c r="E341" s="303" t="str">
        <f t="shared" si="5"/>
        <v>103</v>
      </c>
    </row>
    <row r="342" spans="1:5" hidden="1" x14ac:dyDescent="0.3">
      <c r="A342" s="325" t="s">
        <v>1824</v>
      </c>
      <c r="B342" s="319">
        <v>721050</v>
      </c>
      <c r="D342" s="326">
        <v>49867.72</v>
      </c>
      <c r="E342" s="303" t="str">
        <f t="shared" si="5"/>
        <v>103</v>
      </c>
    </row>
    <row r="343" spans="1:5" hidden="1" x14ac:dyDescent="0.3">
      <c r="A343" s="325" t="s">
        <v>1833</v>
      </c>
      <c r="B343" s="319">
        <v>721050</v>
      </c>
      <c r="D343" s="326">
        <v>5787.88</v>
      </c>
      <c r="E343" s="303" t="str">
        <f t="shared" si="5"/>
        <v>103</v>
      </c>
    </row>
    <row r="344" spans="1:5" hidden="1" x14ac:dyDescent="0.3">
      <c r="A344" s="325" t="s">
        <v>1856</v>
      </c>
      <c r="B344" s="319">
        <v>721050</v>
      </c>
      <c r="D344" s="326">
        <v>272.82</v>
      </c>
      <c r="E344" s="303" t="str">
        <f t="shared" si="5"/>
        <v>103</v>
      </c>
    </row>
    <row r="345" spans="1:5" hidden="1" x14ac:dyDescent="0.3">
      <c r="A345" s="325" t="s">
        <v>1875</v>
      </c>
      <c r="B345" s="319">
        <v>721050</v>
      </c>
      <c r="D345" s="326">
        <v>45.48</v>
      </c>
      <c r="E345" s="303" t="str">
        <f t="shared" si="5"/>
        <v>103</v>
      </c>
    </row>
    <row r="346" spans="1:5" hidden="1" x14ac:dyDescent="0.3">
      <c r="A346" s="325" t="s">
        <v>2167</v>
      </c>
      <c r="B346" s="319">
        <v>721050</v>
      </c>
      <c r="D346" s="326">
        <v>3.47</v>
      </c>
      <c r="E346" s="303" t="str">
        <f t="shared" si="5"/>
        <v>103</v>
      </c>
    </row>
    <row r="347" spans="1:5" hidden="1" x14ac:dyDescent="0.3">
      <c r="A347" s="325" t="s">
        <v>2352</v>
      </c>
      <c r="B347" s="319">
        <v>721050</v>
      </c>
      <c r="D347" s="326">
        <v>573.34</v>
      </c>
      <c r="E347" s="303" t="str">
        <f t="shared" si="5"/>
        <v>933</v>
      </c>
    </row>
    <row r="348" spans="1:5" hidden="1" x14ac:dyDescent="0.3">
      <c r="A348" s="325" t="s">
        <v>1783</v>
      </c>
      <c r="B348" s="319">
        <v>721070</v>
      </c>
      <c r="C348" s="319">
        <v>1001</v>
      </c>
      <c r="D348" s="326">
        <v>104</v>
      </c>
      <c r="E348" s="303" t="str">
        <f t="shared" si="5"/>
        <v>103</v>
      </c>
    </row>
    <row r="349" spans="1:5" hidden="1" x14ac:dyDescent="0.3">
      <c r="A349" s="325" t="s">
        <v>1751</v>
      </c>
      <c r="B349" s="319">
        <v>721110</v>
      </c>
      <c r="D349" s="326">
        <v>12750</v>
      </c>
      <c r="E349" s="303" t="str">
        <f t="shared" si="5"/>
        <v>103</v>
      </c>
    </row>
    <row r="350" spans="1:5" hidden="1" x14ac:dyDescent="0.3">
      <c r="A350" s="325" t="s">
        <v>1824</v>
      </c>
      <c r="B350" s="319">
        <v>721110</v>
      </c>
      <c r="D350" s="326">
        <v>9259</v>
      </c>
      <c r="E350" s="303" t="str">
        <f t="shared" si="5"/>
        <v>103</v>
      </c>
    </row>
    <row r="351" spans="1:5" hidden="1" x14ac:dyDescent="0.3">
      <c r="A351" s="325" t="s">
        <v>1751</v>
      </c>
      <c r="B351" s="319">
        <v>721120</v>
      </c>
      <c r="C351" s="319">
        <v>1003</v>
      </c>
      <c r="D351" s="326">
        <v>25607.4</v>
      </c>
      <c r="E351" s="303" t="str">
        <f t="shared" si="5"/>
        <v>103</v>
      </c>
    </row>
    <row r="352" spans="1:5" hidden="1" x14ac:dyDescent="0.3">
      <c r="A352" s="325" t="s">
        <v>1751</v>
      </c>
      <c r="B352" s="319">
        <v>721120</v>
      </c>
      <c r="C352" s="319">
        <v>1002</v>
      </c>
      <c r="D352" s="326">
        <v>484892.13</v>
      </c>
      <c r="E352" s="303" t="str">
        <f t="shared" si="5"/>
        <v>103</v>
      </c>
    </row>
    <row r="353" spans="1:5" hidden="1" x14ac:dyDescent="0.3">
      <c r="A353" s="325" t="s">
        <v>1751</v>
      </c>
      <c r="B353" s="319">
        <v>721120</v>
      </c>
      <c r="C353" s="319">
        <v>1001</v>
      </c>
      <c r="D353" s="326">
        <v>1238694.47</v>
      </c>
      <c r="E353" s="303" t="str">
        <f t="shared" si="5"/>
        <v>103</v>
      </c>
    </row>
    <row r="354" spans="1:5" hidden="1" x14ac:dyDescent="0.3">
      <c r="A354" s="325" t="s">
        <v>1751</v>
      </c>
      <c r="B354" s="319">
        <v>721120</v>
      </c>
      <c r="C354" s="319">
        <v>1000</v>
      </c>
      <c r="D354" s="326">
        <v>1254047.4099999999</v>
      </c>
      <c r="E354" s="303" t="str">
        <f t="shared" si="5"/>
        <v>103</v>
      </c>
    </row>
    <row r="355" spans="1:5" hidden="1" x14ac:dyDescent="0.3">
      <c r="A355" s="325" t="s">
        <v>1751</v>
      </c>
      <c r="B355" s="319">
        <v>721120</v>
      </c>
      <c r="D355" s="326">
        <v>-1675</v>
      </c>
      <c r="E355" s="303" t="str">
        <f t="shared" si="5"/>
        <v>103</v>
      </c>
    </row>
    <row r="356" spans="1:5" hidden="1" x14ac:dyDescent="0.3">
      <c r="A356" s="325" t="s">
        <v>1751</v>
      </c>
      <c r="B356" s="319">
        <v>721150</v>
      </c>
      <c r="C356" s="319">
        <v>1004</v>
      </c>
      <c r="D356" s="326">
        <v>109900.32</v>
      </c>
      <c r="E356" s="303" t="str">
        <f t="shared" si="5"/>
        <v>103</v>
      </c>
    </row>
    <row r="357" spans="1:5" hidden="1" x14ac:dyDescent="0.3">
      <c r="A357" s="325" t="s">
        <v>1751</v>
      </c>
      <c r="B357" s="319">
        <v>721150</v>
      </c>
      <c r="C357" s="319">
        <v>1001</v>
      </c>
      <c r="D357" s="326">
        <v>1088800.3899999999</v>
      </c>
      <c r="E357" s="303" t="str">
        <f t="shared" si="5"/>
        <v>103</v>
      </c>
    </row>
    <row r="358" spans="1:5" hidden="1" x14ac:dyDescent="0.3">
      <c r="A358" s="325" t="s">
        <v>2167</v>
      </c>
      <c r="B358" s="319">
        <v>721150</v>
      </c>
      <c r="C358" s="319">
        <v>1001</v>
      </c>
      <c r="D358" s="326">
        <v>-361</v>
      </c>
      <c r="E358" s="303" t="str">
        <f t="shared" si="5"/>
        <v>103</v>
      </c>
    </row>
    <row r="359" spans="1:5" hidden="1" x14ac:dyDescent="0.3">
      <c r="A359" s="325" t="s">
        <v>1751</v>
      </c>
      <c r="B359" s="319">
        <v>721150</v>
      </c>
      <c r="C359" s="319">
        <v>1000</v>
      </c>
      <c r="D359" s="326">
        <v>139101.71</v>
      </c>
      <c r="E359" s="303" t="str">
        <f t="shared" si="5"/>
        <v>103</v>
      </c>
    </row>
    <row r="360" spans="1:5" hidden="1" x14ac:dyDescent="0.3">
      <c r="A360" s="325" t="s">
        <v>1824</v>
      </c>
      <c r="B360" s="319">
        <v>721150</v>
      </c>
      <c r="C360" s="319">
        <v>1000</v>
      </c>
      <c r="D360" s="326">
        <v>2886.4</v>
      </c>
      <c r="E360" s="303" t="str">
        <f t="shared" si="5"/>
        <v>103</v>
      </c>
    </row>
    <row r="361" spans="1:5" hidden="1" x14ac:dyDescent="0.3">
      <c r="A361" s="325" t="s">
        <v>1751</v>
      </c>
      <c r="B361" s="319">
        <v>721150</v>
      </c>
      <c r="D361" s="326">
        <v>409201.18</v>
      </c>
      <c r="E361" s="303" t="str">
        <f t="shared" si="5"/>
        <v>103</v>
      </c>
    </row>
    <row r="362" spans="1:5" hidden="1" x14ac:dyDescent="0.3">
      <c r="A362" s="325" t="s">
        <v>1883</v>
      </c>
      <c r="B362" s="319">
        <v>721150</v>
      </c>
      <c r="D362" s="326">
        <v>69.87</v>
      </c>
      <c r="E362" s="303" t="str">
        <f t="shared" si="5"/>
        <v>103</v>
      </c>
    </row>
    <row r="363" spans="1:5" hidden="1" x14ac:dyDescent="0.3">
      <c r="A363" s="325" t="s">
        <v>2167</v>
      </c>
      <c r="B363" s="319">
        <v>721150</v>
      </c>
      <c r="D363" s="326">
        <v>211.44</v>
      </c>
      <c r="E363" s="303" t="str">
        <f t="shared" si="5"/>
        <v>103</v>
      </c>
    </row>
    <row r="364" spans="1:5" hidden="1" x14ac:dyDescent="0.3">
      <c r="A364" s="325" t="s">
        <v>2286</v>
      </c>
      <c r="B364" s="319">
        <v>721150</v>
      </c>
      <c r="D364" s="326">
        <v>0</v>
      </c>
      <c r="E364" s="303" t="str">
        <f t="shared" si="5"/>
        <v>103</v>
      </c>
    </row>
    <row r="365" spans="1:5" hidden="1" x14ac:dyDescent="0.3">
      <c r="A365" s="325" t="s">
        <v>1631</v>
      </c>
      <c r="B365" s="319">
        <v>721220</v>
      </c>
      <c r="D365" s="326">
        <v>546</v>
      </c>
      <c r="E365" s="303" t="str">
        <f t="shared" si="5"/>
        <v>103</v>
      </c>
    </row>
    <row r="366" spans="1:5" hidden="1" x14ac:dyDescent="0.3">
      <c r="A366" s="325" t="s">
        <v>1685</v>
      </c>
      <c r="B366" s="319">
        <v>721220</v>
      </c>
      <c r="D366" s="326">
        <v>360</v>
      </c>
      <c r="E366" s="303" t="str">
        <f t="shared" si="5"/>
        <v>103</v>
      </c>
    </row>
    <row r="367" spans="1:5" hidden="1" x14ac:dyDescent="0.3">
      <c r="A367" s="325" t="s">
        <v>1699</v>
      </c>
      <c r="B367" s="319">
        <v>721220</v>
      </c>
      <c r="D367" s="326">
        <v>576</v>
      </c>
      <c r="E367" s="303" t="str">
        <f t="shared" si="5"/>
        <v>103</v>
      </c>
    </row>
    <row r="368" spans="1:5" hidden="1" x14ac:dyDescent="0.3">
      <c r="A368" s="325" t="s">
        <v>1751</v>
      </c>
      <c r="B368" s="319">
        <v>721220</v>
      </c>
      <c r="D368" s="326">
        <v>18043.63</v>
      </c>
      <c r="E368" s="303" t="str">
        <f t="shared" si="5"/>
        <v>103</v>
      </c>
    </row>
    <row r="369" spans="1:5" hidden="1" x14ac:dyDescent="0.3">
      <c r="A369" s="325" t="s">
        <v>1794</v>
      </c>
      <c r="B369" s="319">
        <v>721220</v>
      </c>
      <c r="D369" s="326">
        <v>143</v>
      </c>
      <c r="E369" s="303" t="str">
        <f t="shared" si="5"/>
        <v>103</v>
      </c>
    </row>
    <row r="370" spans="1:5" hidden="1" x14ac:dyDescent="0.3">
      <c r="A370" s="325" t="s">
        <v>1824</v>
      </c>
      <c r="B370" s="319">
        <v>721220</v>
      </c>
      <c r="D370" s="326">
        <v>104</v>
      </c>
      <c r="E370" s="303" t="str">
        <f t="shared" si="5"/>
        <v>103</v>
      </c>
    </row>
    <row r="371" spans="1:5" hidden="1" x14ac:dyDescent="0.3">
      <c r="A371" s="325" t="s">
        <v>1883</v>
      </c>
      <c r="B371" s="319">
        <v>721220</v>
      </c>
      <c r="D371" s="326">
        <v>31450.11</v>
      </c>
      <c r="E371" s="303" t="str">
        <f t="shared" si="5"/>
        <v>103</v>
      </c>
    </row>
    <row r="372" spans="1:5" hidden="1" x14ac:dyDescent="0.3">
      <c r="A372" s="325" t="s">
        <v>2139</v>
      </c>
      <c r="B372" s="319">
        <v>721220</v>
      </c>
      <c r="D372" s="326">
        <v>104</v>
      </c>
      <c r="E372" s="303" t="str">
        <f t="shared" si="5"/>
        <v>103</v>
      </c>
    </row>
    <row r="373" spans="1:5" hidden="1" x14ac:dyDescent="0.3">
      <c r="A373" s="325" t="s">
        <v>2167</v>
      </c>
      <c r="B373" s="319">
        <v>721220</v>
      </c>
      <c r="D373" s="326">
        <v>104</v>
      </c>
      <c r="E373" s="303" t="str">
        <f t="shared" si="5"/>
        <v>103</v>
      </c>
    </row>
    <row r="374" spans="1:5" hidden="1" x14ac:dyDescent="0.3">
      <c r="A374" s="325" t="s">
        <v>2313</v>
      </c>
      <c r="B374" s="319">
        <v>721220</v>
      </c>
      <c r="D374" s="326">
        <v>104</v>
      </c>
      <c r="E374" s="303" t="str">
        <f t="shared" si="5"/>
        <v>103</v>
      </c>
    </row>
    <row r="375" spans="1:5" hidden="1" x14ac:dyDescent="0.3">
      <c r="A375" s="325" t="s">
        <v>2352</v>
      </c>
      <c r="B375" s="319">
        <v>721220</v>
      </c>
      <c r="D375" s="326">
        <v>248.54</v>
      </c>
      <c r="E375" s="303" t="str">
        <f t="shared" si="5"/>
        <v>933</v>
      </c>
    </row>
    <row r="376" spans="1:5" hidden="1" x14ac:dyDescent="0.3">
      <c r="A376" s="325" t="s">
        <v>1631</v>
      </c>
      <c r="B376" s="319">
        <v>721240</v>
      </c>
      <c r="D376" s="326">
        <v>27813.63</v>
      </c>
      <c r="E376" s="303" t="str">
        <f t="shared" si="5"/>
        <v>103</v>
      </c>
    </row>
    <row r="377" spans="1:5" hidden="1" x14ac:dyDescent="0.3">
      <c r="A377" s="325" t="s">
        <v>1656</v>
      </c>
      <c r="B377" s="319">
        <v>721240</v>
      </c>
      <c r="D377" s="326">
        <v>23606.080000000002</v>
      </c>
      <c r="E377" s="303" t="str">
        <f t="shared" si="5"/>
        <v>103</v>
      </c>
    </row>
    <row r="378" spans="1:5" hidden="1" x14ac:dyDescent="0.3">
      <c r="A378" s="325" t="s">
        <v>1660</v>
      </c>
      <c r="B378" s="319">
        <v>721240</v>
      </c>
      <c r="D378" s="326">
        <v>92.35</v>
      </c>
      <c r="E378" s="303" t="str">
        <f t="shared" si="5"/>
        <v>103</v>
      </c>
    </row>
    <row r="379" spans="1:5" hidden="1" x14ac:dyDescent="0.3">
      <c r="A379" s="325" t="s">
        <v>1667</v>
      </c>
      <c r="B379" s="319">
        <v>721240</v>
      </c>
      <c r="D379" s="326">
        <v>109364.78</v>
      </c>
      <c r="E379" s="303" t="str">
        <f t="shared" si="5"/>
        <v>103</v>
      </c>
    </row>
    <row r="380" spans="1:5" hidden="1" x14ac:dyDescent="0.3">
      <c r="A380" s="325" t="s">
        <v>1679</v>
      </c>
      <c r="B380" s="319">
        <v>721240</v>
      </c>
      <c r="D380" s="326">
        <v>26755.66</v>
      </c>
      <c r="E380" s="303" t="str">
        <f t="shared" si="5"/>
        <v>103</v>
      </c>
    </row>
    <row r="381" spans="1:5" hidden="1" x14ac:dyDescent="0.3">
      <c r="A381" s="325" t="s">
        <v>1685</v>
      </c>
      <c r="B381" s="319">
        <v>721240</v>
      </c>
      <c r="D381" s="326">
        <v>40483.56</v>
      </c>
      <c r="E381" s="303" t="str">
        <f t="shared" si="5"/>
        <v>103</v>
      </c>
    </row>
    <row r="382" spans="1:5" hidden="1" x14ac:dyDescent="0.3">
      <c r="A382" s="325" t="s">
        <v>1699</v>
      </c>
      <c r="B382" s="319">
        <v>721240</v>
      </c>
      <c r="D382" s="326">
        <v>289073.82</v>
      </c>
      <c r="E382" s="303" t="str">
        <f t="shared" si="5"/>
        <v>103</v>
      </c>
    </row>
    <row r="383" spans="1:5" hidden="1" x14ac:dyDescent="0.3">
      <c r="A383" s="325" t="s">
        <v>1751</v>
      </c>
      <c r="B383" s="319">
        <v>721240</v>
      </c>
      <c r="D383" s="326">
        <v>16067.82</v>
      </c>
      <c r="E383" s="303" t="str">
        <f t="shared" si="5"/>
        <v>103</v>
      </c>
    </row>
    <row r="384" spans="1:5" hidden="1" x14ac:dyDescent="0.3">
      <c r="A384" s="325" t="s">
        <v>1768</v>
      </c>
      <c r="B384" s="319">
        <v>721240</v>
      </c>
      <c r="D384" s="326">
        <v>11919.53</v>
      </c>
      <c r="E384" s="303" t="str">
        <f t="shared" si="5"/>
        <v>103</v>
      </c>
    </row>
    <row r="385" spans="1:5" hidden="1" x14ac:dyDescent="0.3">
      <c r="A385" s="325" t="s">
        <v>1783</v>
      </c>
      <c r="B385" s="319">
        <v>721240</v>
      </c>
      <c r="D385" s="326">
        <v>170.38</v>
      </c>
      <c r="E385" s="303" t="str">
        <f t="shared" si="5"/>
        <v>103</v>
      </c>
    </row>
    <row r="386" spans="1:5" hidden="1" x14ac:dyDescent="0.3">
      <c r="A386" s="325" t="s">
        <v>1794</v>
      </c>
      <c r="B386" s="319">
        <v>721240</v>
      </c>
      <c r="D386" s="326">
        <v>180</v>
      </c>
      <c r="E386" s="303" t="str">
        <f t="shared" ref="E386:E449" si="6">RIGHT(A386,3)</f>
        <v>103</v>
      </c>
    </row>
    <row r="387" spans="1:5" hidden="1" x14ac:dyDescent="0.3">
      <c r="A387" s="325" t="s">
        <v>1806</v>
      </c>
      <c r="B387" s="319">
        <v>721240</v>
      </c>
      <c r="D387" s="326">
        <v>0</v>
      </c>
      <c r="E387" s="303" t="str">
        <f t="shared" si="6"/>
        <v>103</v>
      </c>
    </row>
    <row r="388" spans="1:5" hidden="1" x14ac:dyDescent="0.3">
      <c r="A388" s="325" t="s">
        <v>1815</v>
      </c>
      <c r="B388" s="319">
        <v>721240</v>
      </c>
      <c r="D388" s="326">
        <v>301.26</v>
      </c>
      <c r="E388" s="303" t="str">
        <f t="shared" si="6"/>
        <v>103</v>
      </c>
    </row>
    <row r="389" spans="1:5" hidden="1" x14ac:dyDescent="0.3">
      <c r="A389" s="325" t="s">
        <v>1824</v>
      </c>
      <c r="B389" s="319">
        <v>721240</v>
      </c>
      <c r="D389" s="326">
        <v>41002.080000000002</v>
      </c>
      <c r="E389" s="303" t="str">
        <f t="shared" si="6"/>
        <v>103</v>
      </c>
    </row>
    <row r="390" spans="1:5" hidden="1" x14ac:dyDescent="0.3">
      <c r="A390" s="325" t="s">
        <v>1833</v>
      </c>
      <c r="B390" s="319">
        <v>721240</v>
      </c>
      <c r="D390" s="326">
        <v>9141.0499999999993</v>
      </c>
      <c r="E390" s="303" t="str">
        <f t="shared" si="6"/>
        <v>103</v>
      </c>
    </row>
    <row r="391" spans="1:5" hidden="1" x14ac:dyDescent="0.3">
      <c r="A391" s="325" t="s">
        <v>1842</v>
      </c>
      <c r="B391" s="319">
        <v>721240</v>
      </c>
      <c r="D391" s="326">
        <v>957.25</v>
      </c>
      <c r="E391" s="303" t="str">
        <f t="shared" si="6"/>
        <v>103</v>
      </c>
    </row>
    <row r="392" spans="1:5" hidden="1" x14ac:dyDescent="0.3">
      <c r="A392" s="325" t="s">
        <v>1856</v>
      </c>
      <c r="B392" s="319">
        <v>721240</v>
      </c>
      <c r="D392" s="326">
        <v>15140.04</v>
      </c>
      <c r="E392" s="303" t="str">
        <f t="shared" si="6"/>
        <v>103</v>
      </c>
    </row>
    <row r="393" spans="1:5" hidden="1" x14ac:dyDescent="0.3">
      <c r="A393" s="325" t="s">
        <v>1883</v>
      </c>
      <c r="B393" s="319">
        <v>721240</v>
      </c>
      <c r="D393" s="326">
        <v>3371.2</v>
      </c>
      <c r="E393" s="303" t="str">
        <f t="shared" si="6"/>
        <v>103</v>
      </c>
    </row>
    <row r="394" spans="1:5" hidden="1" x14ac:dyDescent="0.3">
      <c r="A394" s="325" t="s">
        <v>1892</v>
      </c>
      <c r="B394" s="319">
        <v>721240</v>
      </c>
      <c r="D394" s="326">
        <v>1.02</v>
      </c>
      <c r="E394" s="303" t="str">
        <f t="shared" si="6"/>
        <v>103</v>
      </c>
    </row>
    <row r="395" spans="1:5" hidden="1" x14ac:dyDescent="0.3">
      <c r="A395" s="325" t="s">
        <v>1900</v>
      </c>
      <c r="B395" s="319">
        <v>721240</v>
      </c>
      <c r="D395" s="326">
        <v>304422.53999999998</v>
      </c>
      <c r="E395" s="303" t="str">
        <f t="shared" si="6"/>
        <v>103</v>
      </c>
    </row>
    <row r="396" spans="1:5" hidden="1" x14ac:dyDescent="0.3">
      <c r="A396" s="325" t="s">
        <v>1920</v>
      </c>
      <c r="B396" s="319">
        <v>721240</v>
      </c>
      <c r="D396" s="326">
        <v>12444.5</v>
      </c>
      <c r="E396" s="303" t="str">
        <f t="shared" si="6"/>
        <v>103</v>
      </c>
    </row>
    <row r="397" spans="1:5" hidden="1" x14ac:dyDescent="0.3">
      <c r="A397" s="325" t="s">
        <v>2404</v>
      </c>
      <c r="B397" s="319">
        <v>721240</v>
      </c>
      <c r="D397" s="326">
        <v>3.7</v>
      </c>
      <c r="E397" s="303" t="str">
        <f t="shared" si="6"/>
        <v>103</v>
      </c>
    </row>
    <row r="398" spans="1:5" hidden="1" x14ac:dyDescent="0.3">
      <c r="A398" s="325" t="s">
        <v>2167</v>
      </c>
      <c r="B398" s="319">
        <v>721240</v>
      </c>
      <c r="D398" s="326">
        <v>2682.05</v>
      </c>
      <c r="E398" s="303" t="str">
        <f t="shared" si="6"/>
        <v>103</v>
      </c>
    </row>
    <row r="399" spans="1:5" hidden="1" x14ac:dyDescent="0.3">
      <c r="A399" s="325" t="s">
        <v>2352</v>
      </c>
      <c r="B399" s="319">
        <v>721240</v>
      </c>
      <c r="D399" s="326">
        <v>28.8</v>
      </c>
      <c r="E399" s="303" t="str">
        <f t="shared" si="6"/>
        <v>933</v>
      </c>
    </row>
    <row r="400" spans="1:5" hidden="1" x14ac:dyDescent="0.3">
      <c r="A400" s="325" t="s">
        <v>1900</v>
      </c>
      <c r="B400" s="319">
        <v>721250</v>
      </c>
      <c r="C400" s="319">
        <v>1002</v>
      </c>
      <c r="D400" s="326">
        <v>138468.23000000001</v>
      </c>
      <c r="E400" s="303" t="str">
        <f t="shared" si="6"/>
        <v>103</v>
      </c>
    </row>
    <row r="401" spans="1:5" hidden="1" x14ac:dyDescent="0.3">
      <c r="A401" s="325" t="s">
        <v>1911</v>
      </c>
      <c r="B401" s="319">
        <v>721250</v>
      </c>
      <c r="C401" s="319">
        <v>1002</v>
      </c>
      <c r="D401" s="326">
        <v>44550.74</v>
      </c>
      <c r="E401" s="303" t="str">
        <f t="shared" si="6"/>
        <v>103</v>
      </c>
    </row>
    <row r="402" spans="1:5" hidden="1" x14ac:dyDescent="0.3">
      <c r="A402" s="325" t="s">
        <v>1842</v>
      </c>
      <c r="B402" s="319">
        <v>721250</v>
      </c>
      <c r="C402" s="319">
        <v>1001</v>
      </c>
      <c r="D402" s="326">
        <v>138192.17000000001</v>
      </c>
      <c r="E402" s="303" t="str">
        <f t="shared" si="6"/>
        <v>103</v>
      </c>
    </row>
    <row r="403" spans="1:5" hidden="1" x14ac:dyDescent="0.3">
      <c r="A403" s="325" t="s">
        <v>1631</v>
      </c>
      <c r="B403" s="319">
        <v>721250</v>
      </c>
      <c r="D403" s="326">
        <v>544.03</v>
      </c>
      <c r="E403" s="303" t="str">
        <f t="shared" si="6"/>
        <v>103</v>
      </c>
    </row>
    <row r="404" spans="1:5" hidden="1" x14ac:dyDescent="0.3">
      <c r="A404" s="325" t="s">
        <v>1656</v>
      </c>
      <c r="B404" s="319">
        <v>721250</v>
      </c>
      <c r="D404" s="326">
        <v>69.180000000000007</v>
      </c>
      <c r="E404" s="303" t="str">
        <f t="shared" si="6"/>
        <v>103</v>
      </c>
    </row>
    <row r="405" spans="1:5" hidden="1" x14ac:dyDescent="0.3">
      <c r="A405" s="325" t="s">
        <v>1685</v>
      </c>
      <c r="B405" s="319">
        <v>721250</v>
      </c>
      <c r="D405" s="326">
        <v>128.1</v>
      </c>
      <c r="E405" s="303" t="str">
        <f t="shared" si="6"/>
        <v>103</v>
      </c>
    </row>
    <row r="406" spans="1:5" hidden="1" x14ac:dyDescent="0.3">
      <c r="A406" s="325" t="s">
        <v>1699</v>
      </c>
      <c r="B406" s="319">
        <v>721250</v>
      </c>
      <c r="D406" s="326">
        <v>206.46</v>
      </c>
      <c r="E406" s="303" t="str">
        <f t="shared" si="6"/>
        <v>103</v>
      </c>
    </row>
    <row r="407" spans="1:5" hidden="1" x14ac:dyDescent="0.3">
      <c r="A407" s="325" t="s">
        <v>1768</v>
      </c>
      <c r="B407" s="319">
        <v>721250</v>
      </c>
      <c r="D407" s="326">
        <v>5.4</v>
      </c>
      <c r="E407" s="303" t="str">
        <f t="shared" si="6"/>
        <v>103</v>
      </c>
    </row>
    <row r="408" spans="1:5" hidden="1" x14ac:dyDescent="0.3">
      <c r="A408" s="325" t="s">
        <v>1783</v>
      </c>
      <c r="B408" s="319">
        <v>721250</v>
      </c>
      <c r="D408" s="326">
        <v>346</v>
      </c>
      <c r="E408" s="303" t="str">
        <f t="shared" si="6"/>
        <v>103</v>
      </c>
    </row>
    <row r="409" spans="1:5" hidden="1" x14ac:dyDescent="0.3">
      <c r="A409" s="325" t="s">
        <v>1806</v>
      </c>
      <c r="B409" s="319">
        <v>721250</v>
      </c>
      <c r="D409" s="326">
        <v>0</v>
      </c>
      <c r="E409" s="303" t="str">
        <f t="shared" si="6"/>
        <v>103</v>
      </c>
    </row>
    <row r="410" spans="1:5" hidden="1" x14ac:dyDescent="0.3">
      <c r="A410" s="325" t="s">
        <v>1815</v>
      </c>
      <c r="B410" s="319">
        <v>721250</v>
      </c>
      <c r="D410" s="326">
        <v>33599.9</v>
      </c>
      <c r="E410" s="303" t="str">
        <f t="shared" si="6"/>
        <v>103</v>
      </c>
    </row>
    <row r="411" spans="1:5" hidden="1" x14ac:dyDescent="0.3">
      <c r="A411" s="325" t="s">
        <v>1824</v>
      </c>
      <c r="B411" s="319">
        <v>721250</v>
      </c>
      <c r="D411" s="326">
        <v>34013.72</v>
      </c>
      <c r="E411" s="303" t="str">
        <f t="shared" si="6"/>
        <v>103</v>
      </c>
    </row>
    <row r="412" spans="1:5" hidden="1" x14ac:dyDescent="0.3">
      <c r="A412" s="325" t="s">
        <v>1833</v>
      </c>
      <c r="B412" s="319">
        <v>721250</v>
      </c>
      <c r="D412" s="326">
        <v>17464.98</v>
      </c>
      <c r="E412" s="303" t="str">
        <f t="shared" si="6"/>
        <v>103</v>
      </c>
    </row>
    <row r="413" spans="1:5" hidden="1" x14ac:dyDescent="0.3">
      <c r="A413" s="325" t="s">
        <v>1842</v>
      </c>
      <c r="B413" s="319">
        <v>721250</v>
      </c>
      <c r="D413" s="326">
        <v>89926.24</v>
      </c>
      <c r="E413" s="303" t="str">
        <f t="shared" si="6"/>
        <v>103</v>
      </c>
    </row>
    <row r="414" spans="1:5" hidden="1" x14ac:dyDescent="0.3">
      <c r="A414" s="325" t="s">
        <v>1856</v>
      </c>
      <c r="B414" s="319">
        <v>721250</v>
      </c>
      <c r="D414" s="326">
        <v>1055.27</v>
      </c>
      <c r="E414" s="303" t="str">
        <f t="shared" si="6"/>
        <v>103</v>
      </c>
    </row>
    <row r="415" spans="1:5" hidden="1" x14ac:dyDescent="0.3">
      <c r="A415" s="325" t="s">
        <v>1900</v>
      </c>
      <c r="B415" s="319">
        <v>721250</v>
      </c>
      <c r="D415" s="326">
        <v>2442769.91</v>
      </c>
      <c r="E415" s="303" t="str">
        <f t="shared" si="6"/>
        <v>103</v>
      </c>
    </row>
    <row r="416" spans="1:5" hidden="1" x14ac:dyDescent="0.3">
      <c r="A416" s="325" t="s">
        <v>1911</v>
      </c>
      <c r="B416" s="319">
        <v>721250</v>
      </c>
      <c r="D416" s="326">
        <v>0</v>
      </c>
      <c r="E416" s="303" t="str">
        <f t="shared" si="6"/>
        <v>103</v>
      </c>
    </row>
    <row r="417" spans="1:5" hidden="1" x14ac:dyDescent="0.3">
      <c r="A417" s="325" t="s">
        <v>2157</v>
      </c>
      <c r="B417" s="319">
        <v>721250</v>
      </c>
      <c r="D417" s="326">
        <v>12114.05</v>
      </c>
      <c r="E417" s="303" t="str">
        <f t="shared" si="6"/>
        <v>103</v>
      </c>
    </row>
    <row r="418" spans="1:5" hidden="1" x14ac:dyDescent="0.3">
      <c r="A418" s="325" t="s">
        <v>2167</v>
      </c>
      <c r="B418" s="319">
        <v>721250</v>
      </c>
      <c r="D418" s="326">
        <v>35.299999999999997</v>
      </c>
      <c r="E418" s="303" t="str">
        <f t="shared" si="6"/>
        <v>103</v>
      </c>
    </row>
    <row r="419" spans="1:5" hidden="1" x14ac:dyDescent="0.3">
      <c r="A419" s="325" t="s">
        <v>2333</v>
      </c>
      <c r="B419" s="319">
        <v>721250</v>
      </c>
      <c r="D419" s="326">
        <v>0</v>
      </c>
      <c r="E419" s="303" t="str">
        <f t="shared" si="6"/>
        <v>103</v>
      </c>
    </row>
    <row r="420" spans="1:5" hidden="1" x14ac:dyDescent="0.3">
      <c r="A420" s="325" t="s">
        <v>2352</v>
      </c>
      <c r="B420" s="319">
        <v>721250</v>
      </c>
      <c r="D420" s="326">
        <v>1010766.29</v>
      </c>
      <c r="E420" s="303" t="str">
        <f t="shared" si="6"/>
        <v>933</v>
      </c>
    </row>
    <row r="421" spans="1:5" hidden="1" x14ac:dyDescent="0.3">
      <c r="A421" s="325" t="s">
        <v>1900</v>
      </c>
      <c r="B421" s="319">
        <v>721251</v>
      </c>
      <c r="D421" s="326">
        <v>4139347.92</v>
      </c>
      <c r="E421" s="303" t="str">
        <f t="shared" si="6"/>
        <v>103</v>
      </c>
    </row>
    <row r="422" spans="1:5" hidden="1" x14ac:dyDescent="0.3">
      <c r="A422" s="325" t="s">
        <v>1794</v>
      </c>
      <c r="B422" s="319">
        <v>721320</v>
      </c>
      <c r="D422" s="326">
        <v>394139.37</v>
      </c>
      <c r="E422" s="303" t="str">
        <f t="shared" si="6"/>
        <v>103</v>
      </c>
    </row>
    <row r="423" spans="1:5" hidden="1" x14ac:dyDescent="0.3">
      <c r="A423" s="325" t="s">
        <v>1806</v>
      </c>
      <c r="B423" s="319">
        <v>721350</v>
      </c>
      <c r="C423" s="319">
        <v>1000</v>
      </c>
      <c r="D423" s="326">
        <v>0</v>
      </c>
      <c r="E423" s="303" t="str">
        <f t="shared" si="6"/>
        <v>103</v>
      </c>
    </row>
    <row r="424" spans="1:5" hidden="1" x14ac:dyDescent="0.3">
      <c r="A424" s="325" t="s">
        <v>1815</v>
      </c>
      <c r="B424" s="319">
        <v>721350</v>
      </c>
      <c r="C424" s="319">
        <v>1000</v>
      </c>
      <c r="D424" s="326">
        <v>688.72</v>
      </c>
      <c r="E424" s="303" t="str">
        <f t="shared" si="6"/>
        <v>103</v>
      </c>
    </row>
    <row r="425" spans="1:5" hidden="1" x14ac:dyDescent="0.3">
      <c r="A425" s="325" t="s">
        <v>1824</v>
      </c>
      <c r="B425" s="319">
        <v>721350</v>
      </c>
      <c r="C425" s="319">
        <v>1000</v>
      </c>
      <c r="D425" s="326">
        <v>5540.1</v>
      </c>
      <c r="E425" s="303" t="str">
        <f t="shared" si="6"/>
        <v>103</v>
      </c>
    </row>
    <row r="426" spans="1:5" hidden="1" x14ac:dyDescent="0.3">
      <c r="A426" s="325" t="s">
        <v>1833</v>
      </c>
      <c r="B426" s="319">
        <v>721350</v>
      </c>
      <c r="C426" s="319">
        <v>1000</v>
      </c>
      <c r="D426" s="326">
        <v>1551.64</v>
      </c>
      <c r="E426" s="303" t="str">
        <f t="shared" si="6"/>
        <v>103</v>
      </c>
    </row>
    <row r="427" spans="1:5" hidden="1" x14ac:dyDescent="0.3">
      <c r="A427" s="325" t="s">
        <v>1866</v>
      </c>
      <c r="B427" s="319">
        <v>721350</v>
      </c>
      <c r="C427" s="319">
        <v>1000</v>
      </c>
      <c r="D427" s="326">
        <v>47933.919999999998</v>
      </c>
      <c r="E427" s="303" t="str">
        <f t="shared" si="6"/>
        <v>103</v>
      </c>
    </row>
    <row r="428" spans="1:5" hidden="1" x14ac:dyDescent="0.3">
      <c r="A428" s="325" t="s">
        <v>1815</v>
      </c>
      <c r="B428" s="319">
        <v>721350</v>
      </c>
      <c r="D428" s="326">
        <v>506.36</v>
      </c>
      <c r="E428" s="303" t="str">
        <f t="shared" si="6"/>
        <v>103</v>
      </c>
    </row>
    <row r="429" spans="1:5" hidden="1" x14ac:dyDescent="0.3">
      <c r="A429" s="325" t="s">
        <v>2167</v>
      </c>
      <c r="B429" s="319">
        <v>721350</v>
      </c>
      <c r="D429" s="326">
        <v>915.76</v>
      </c>
      <c r="E429" s="303" t="str">
        <f t="shared" si="6"/>
        <v>103</v>
      </c>
    </row>
    <row r="430" spans="1:5" hidden="1" x14ac:dyDescent="0.3">
      <c r="A430" s="325" t="s">
        <v>1631</v>
      </c>
      <c r="B430" s="319">
        <v>721410</v>
      </c>
      <c r="C430" s="319">
        <v>1000</v>
      </c>
      <c r="D430" s="326">
        <v>20.96</v>
      </c>
      <c r="E430" s="303" t="str">
        <f t="shared" si="6"/>
        <v>103</v>
      </c>
    </row>
    <row r="431" spans="1:5" hidden="1" x14ac:dyDescent="0.3">
      <c r="A431" s="325" t="s">
        <v>1656</v>
      </c>
      <c r="B431" s="319">
        <v>721410</v>
      </c>
      <c r="C431" s="319">
        <v>1000</v>
      </c>
      <c r="D431" s="326">
        <v>10.8</v>
      </c>
      <c r="E431" s="303" t="str">
        <f t="shared" si="6"/>
        <v>103</v>
      </c>
    </row>
    <row r="432" spans="1:5" hidden="1" x14ac:dyDescent="0.3">
      <c r="A432" s="325" t="s">
        <v>1679</v>
      </c>
      <c r="B432" s="319">
        <v>721410</v>
      </c>
      <c r="C432" s="319">
        <v>1000</v>
      </c>
      <c r="D432" s="326">
        <v>19.8</v>
      </c>
      <c r="E432" s="303" t="str">
        <f t="shared" si="6"/>
        <v>103</v>
      </c>
    </row>
    <row r="433" spans="1:5" hidden="1" x14ac:dyDescent="0.3">
      <c r="A433" s="325" t="s">
        <v>1685</v>
      </c>
      <c r="B433" s="319">
        <v>721410</v>
      </c>
      <c r="C433" s="319">
        <v>1000</v>
      </c>
      <c r="D433" s="326">
        <v>40.5</v>
      </c>
      <c r="E433" s="303" t="str">
        <f t="shared" si="6"/>
        <v>103</v>
      </c>
    </row>
    <row r="434" spans="1:5" hidden="1" x14ac:dyDescent="0.3">
      <c r="A434" s="325" t="s">
        <v>1699</v>
      </c>
      <c r="B434" s="319">
        <v>721410</v>
      </c>
      <c r="C434" s="319">
        <v>1000</v>
      </c>
      <c r="D434" s="326">
        <v>1268.9100000000001</v>
      </c>
      <c r="E434" s="303" t="str">
        <f t="shared" si="6"/>
        <v>103</v>
      </c>
    </row>
    <row r="435" spans="1:5" hidden="1" x14ac:dyDescent="0.3">
      <c r="A435" s="325" t="s">
        <v>1751</v>
      </c>
      <c r="B435" s="319">
        <v>721410</v>
      </c>
      <c r="C435" s="319">
        <v>1000</v>
      </c>
      <c r="D435" s="326">
        <v>2380.44</v>
      </c>
      <c r="E435" s="303" t="str">
        <f t="shared" si="6"/>
        <v>103</v>
      </c>
    </row>
    <row r="436" spans="1:5" hidden="1" x14ac:dyDescent="0.3">
      <c r="A436" s="325" t="s">
        <v>1768</v>
      </c>
      <c r="B436" s="319">
        <v>721410</v>
      </c>
      <c r="C436" s="319">
        <v>1000</v>
      </c>
      <c r="D436" s="326">
        <v>1878.46</v>
      </c>
      <c r="E436" s="303" t="str">
        <f t="shared" si="6"/>
        <v>103</v>
      </c>
    </row>
    <row r="437" spans="1:5" hidden="1" x14ac:dyDescent="0.3">
      <c r="A437" s="325" t="s">
        <v>1824</v>
      </c>
      <c r="B437" s="319">
        <v>721410</v>
      </c>
      <c r="C437" s="319">
        <v>1000</v>
      </c>
      <c r="D437" s="326">
        <v>13.95</v>
      </c>
      <c r="E437" s="303" t="str">
        <f t="shared" si="6"/>
        <v>103</v>
      </c>
    </row>
    <row r="438" spans="1:5" hidden="1" x14ac:dyDescent="0.3">
      <c r="A438" s="325" t="s">
        <v>1842</v>
      </c>
      <c r="B438" s="319">
        <v>721410</v>
      </c>
      <c r="C438" s="319">
        <v>1000</v>
      </c>
      <c r="D438" s="326">
        <v>483.56</v>
      </c>
      <c r="E438" s="303" t="str">
        <f t="shared" si="6"/>
        <v>103</v>
      </c>
    </row>
    <row r="439" spans="1:5" hidden="1" x14ac:dyDescent="0.3">
      <c r="A439" s="325" t="s">
        <v>1883</v>
      </c>
      <c r="B439" s="319">
        <v>721410</v>
      </c>
      <c r="C439" s="319">
        <v>1000</v>
      </c>
      <c r="D439" s="326">
        <v>979.07</v>
      </c>
      <c r="E439" s="303" t="str">
        <f t="shared" si="6"/>
        <v>103</v>
      </c>
    </row>
    <row r="440" spans="1:5" hidden="1" x14ac:dyDescent="0.3">
      <c r="A440" s="325" t="s">
        <v>1892</v>
      </c>
      <c r="B440" s="319">
        <v>721410</v>
      </c>
      <c r="C440" s="319">
        <v>1000</v>
      </c>
      <c r="D440" s="326">
        <v>1951.51</v>
      </c>
      <c r="E440" s="303" t="str">
        <f t="shared" si="6"/>
        <v>103</v>
      </c>
    </row>
    <row r="441" spans="1:5" hidden="1" x14ac:dyDescent="0.3">
      <c r="A441" s="325" t="s">
        <v>1920</v>
      </c>
      <c r="B441" s="319">
        <v>721410</v>
      </c>
      <c r="C441" s="319">
        <v>1000</v>
      </c>
      <c r="D441" s="326">
        <v>-87.08</v>
      </c>
      <c r="E441" s="303" t="str">
        <f t="shared" si="6"/>
        <v>103</v>
      </c>
    </row>
    <row r="442" spans="1:5" hidden="1" x14ac:dyDescent="0.3">
      <c r="A442" s="325" t="s">
        <v>2167</v>
      </c>
      <c r="B442" s="319">
        <v>721410</v>
      </c>
      <c r="C442" s="319">
        <v>1000</v>
      </c>
      <c r="D442" s="326">
        <v>663.67</v>
      </c>
      <c r="E442" s="303" t="str">
        <f t="shared" si="6"/>
        <v>103</v>
      </c>
    </row>
    <row r="443" spans="1:5" hidden="1" x14ac:dyDescent="0.3">
      <c r="A443" s="325" t="s">
        <v>2352</v>
      </c>
      <c r="B443" s="319">
        <v>721410</v>
      </c>
      <c r="C443" s="319">
        <v>1000</v>
      </c>
      <c r="D443" s="326">
        <v>1.19</v>
      </c>
      <c r="E443" s="303" t="str">
        <f t="shared" si="6"/>
        <v>933</v>
      </c>
    </row>
    <row r="444" spans="1:5" hidden="1" x14ac:dyDescent="0.3">
      <c r="A444" s="325" t="s">
        <v>1631</v>
      </c>
      <c r="B444" s="319">
        <v>721410</v>
      </c>
      <c r="D444" s="326">
        <v>221984.48</v>
      </c>
      <c r="E444" s="303" t="str">
        <f t="shared" si="6"/>
        <v>103</v>
      </c>
    </row>
    <row r="445" spans="1:5" hidden="1" x14ac:dyDescent="0.3">
      <c r="A445" s="325" t="s">
        <v>1656</v>
      </c>
      <c r="B445" s="319">
        <v>721410</v>
      </c>
      <c r="D445" s="326">
        <v>165670.23000000001</v>
      </c>
      <c r="E445" s="303" t="str">
        <f t="shared" si="6"/>
        <v>103</v>
      </c>
    </row>
    <row r="446" spans="1:5" hidden="1" x14ac:dyDescent="0.3">
      <c r="A446" s="325" t="s">
        <v>1660</v>
      </c>
      <c r="B446" s="319">
        <v>721410</v>
      </c>
      <c r="D446" s="326">
        <v>1082.2</v>
      </c>
      <c r="E446" s="303" t="str">
        <f t="shared" si="6"/>
        <v>103</v>
      </c>
    </row>
    <row r="447" spans="1:5" hidden="1" x14ac:dyDescent="0.3">
      <c r="A447" s="325" t="s">
        <v>1667</v>
      </c>
      <c r="B447" s="319">
        <v>721410</v>
      </c>
      <c r="D447" s="326">
        <v>2129.33</v>
      </c>
      <c r="E447" s="303" t="str">
        <f t="shared" si="6"/>
        <v>103</v>
      </c>
    </row>
    <row r="448" spans="1:5" hidden="1" x14ac:dyDescent="0.3">
      <c r="A448" s="325" t="s">
        <v>1679</v>
      </c>
      <c r="B448" s="319">
        <v>721410</v>
      </c>
      <c r="D448" s="326">
        <v>143115.04999999999</v>
      </c>
      <c r="E448" s="303" t="str">
        <f t="shared" si="6"/>
        <v>103</v>
      </c>
    </row>
    <row r="449" spans="1:5" hidden="1" x14ac:dyDescent="0.3">
      <c r="A449" s="325" t="s">
        <v>1685</v>
      </c>
      <c r="B449" s="319">
        <v>721410</v>
      </c>
      <c r="D449" s="326">
        <v>210402.32</v>
      </c>
      <c r="E449" s="303" t="str">
        <f t="shared" si="6"/>
        <v>103</v>
      </c>
    </row>
    <row r="450" spans="1:5" hidden="1" x14ac:dyDescent="0.3">
      <c r="A450" s="325" t="s">
        <v>1699</v>
      </c>
      <c r="B450" s="319">
        <v>721410</v>
      </c>
      <c r="D450" s="326">
        <v>437473.23</v>
      </c>
      <c r="E450" s="303" t="str">
        <f t="shared" ref="E450:E513" si="7">RIGHT(A450,3)</f>
        <v>103</v>
      </c>
    </row>
    <row r="451" spans="1:5" hidden="1" x14ac:dyDescent="0.3">
      <c r="A451" s="325" t="s">
        <v>1722</v>
      </c>
      <c r="B451" s="319">
        <v>721410</v>
      </c>
      <c r="D451" s="326">
        <v>6411.25</v>
      </c>
      <c r="E451" s="303" t="str">
        <f t="shared" si="7"/>
        <v>103</v>
      </c>
    </row>
    <row r="452" spans="1:5" hidden="1" x14ac:dyDescent="0.3">
      <c r="A452" s="325" t="s">
        <v>1734</v>
      </c>
      <c r="B452" s="319">
        <v>721410</v>
      </c>
      <c r="D452" s="326">
        <v>211.29</v>
      </c>
      <c r="E452" s="303" t="str">
        <f t="shared" si="7"/>
        <v>103</v>
      </c>
    </row>
    <row r="453" spans="1:5" hidden="1" x14ac:dyDescent="0.3">
      <c r="A453" s="325" t="s">
        <v>1751</v>
      </c>
      <c r="B453" s="319">
        <v>721410</v>
      </c>
      <c r="D453" s="326">
        <v>204496.74</v>
      </c>
      <c r="E453" s="303" t="str">
        <f t="shared" si="7"/>
        <v>103</v>
      </c>
    </row>
    <row r="454" spans="1:5" hidden="1" x14ac:dyDescent="0.3">
      <c r="A454" s="325" t="s">
        <v>1768</v>
      </c>
      <c r="B454" s="319">
        <v>721410</v>
      </c>
      <c r="D454" s="326">
        <v>71074.25</v>
      </c>
      <c r="E454" s="303" t="str">
        <f t="shared" si="7"/>
        <v>103</v>
      </c>
    </row>
    <row r="455" spans="1:5" hidden="1" x14ac:dyDescent="0.3">
      <c r="A455" s="325" t="s">
        <v>2479</v>
      </c>
      <c r="B455" s="319">
        <v>721410</v>
      </c>
      <c r="D455" s="326">
        <v>20.85</v>
      </c>
      <c r="E455" s="303" t="str">
        <f t="shared" si="7"/>
        <v>103</v>
      </c>
    </row>
    <row r="456" spans="1:5" hidden="1" x14ac:dyDescent="0.3">
      <c r="A456" s="325" t="s">
        <v>1777</v>
      </c>
      <c r="B456" s="319">
        <v>721410</v>
      </c>
      <c r="D456" s="326">
        <v>4847.3599999999997</v>
      </c>
      <c r="E456" s="303" t="str">
        <f t="shared" si="7"/>
        <v>103</v>
      </c>
    </row>
    <row r="457" spans="1:5" hidden="1" x14ac:dyDescent="0.3">
      <c r="A457" s="325" t="s">
        <v>1783</v>
      </c>
      <c r="B457" s="319">
        <v>721410</v>
      </c>
      <c r="D457" s="326">
        <v>24563.83</v>
      </c>
      <c r="E457" s="303" t="str">
        <f t="shared" si="7"/>
        <v>103</v>
      </c>
    </row>
    <row r="458" spans="1:5" hidden="1" x14ac:dyDescent="0.3">
      <c r="A458" s="325" t="s">
        <v>1794</v>
      </c>
      <c r="B458" s="319">
        <v>721410</v>
      </c>
      <c r="D458" s="326">
        <v>178206.09</v>
      </c>
      <c r="E458" s="303" t="str">
        <f t="shared" si="7"/>
        <v>103</v>
      </c>
    </row>
    <row r="459" spans="1:5" hidden="1" x14ac:dyDescent="0.3">
      <c r="A459" s="325" t="s">
        <v>1806</v>
      </c>
      <c r="B459" s="319">
        <v>721410</v>
      </c>
      <c r="D459" s="326">
        <v>2.34</v>
      </c>
      <c r="E459" s="303" t="str">
        <f t="shared" si="7"/>
        <v>103</v>
      </c>
    </row>
    <row r="460" spans="1:5" hidden="1" x14ac:dyDescent="0.3">
      <c r="A460" s="325" t="s">
        <v>1815</v>
      </c>
      <c r="B460" s="319">
        <v>721410</v>
      </c>
      <c r="D460" s="326">
        <v>71915.64</v>
      </c>
      <c r="E460" s="303" t="str">
        <f t="shared" si="7"/>
        <v>103</v>
      </c>
    </row>
    <row r="461" spans="1:5" hidden="1" x14ac:dyDescent="0.3">
      <c r="A461" s="325" t="s">
        <v>1824</v>
      </c>
      <c r="B461" s="319">
        <v>721410</v>
      </c>
      <c r="D461" s="326">
        <v>20929.509999999998</v>
      </c>
      <c r="E461" s="303" t="str">
        <f t="shared" si="7"/>
        <v>103</v>
      </c>
    </row>
    <row r="462" spans="1:5" hidden="1" x14ac:dyDescent="0.3">
      <c r="A462" s="325" t="s">
        <v>1833</v>
      </c>
      <c r="B462" s="319">
        <v>721410</v>
      </c>
      <c r="D462" s="326">
        <v>18637.82</v>
      </c>
      <c r="E462" s="303" t="str">
        <f t="shared" si="7"/>
        <v>103</v>
      </c>
    </row>
    <row r="463" spans="1:5" hidden="1" x14ac:dyDescent="0.3">
      <c r="A463" s="325" t="s">
        <v>1842</v>
      </c>
      <c r="B463" s="319">
        <v>721410</v>
      </c>
      <c r="D463" s="326">
        <v>1616.85</v>
      </c>
      <c r="E463" s="303" t="str">
        <f t="shared" si="7"/>
        <v>103</v>
      </c>
    </row>
    <row r="464" spans="1:5" hidden="1" x14ac:dyDescent="0.3">
      <c r="A464" s="325" t="s">
        <v>1849</v>
      </c>
      <c r="B464" s="319">
        <v>721410</v>
      </c>
      <c r="D464" s="326">
        <v>12.35</v>
      </c>
      <c r="E464" s="303" t="str">
        <f t="shared" si="7"/>
        <v>103</v>
      </c>
    </row>
    <row r="465" spans="1:5" hidden="1" x14ac:dyDescent="0.3">
      <c r="A465" s="325" t="s">
        <v>1856</v>
      </c>
      <c r="B465" s="319">
        <v>721410</v>
      </c>
      <c r="D465" s="326">
        <v>1758</v>
      </c>
      <c r="E465" s="303" t="str">
        <f t="shared" si="7"/>
        <v>103</v>
      </c>
    </row>
    <row r="466" spans="1:5" hidden="1" x14ac:dyDescent="0.3">
      <c r="A466" s="325" t="s">
        <v>1866</v>
      </c>
      <c r="B466" s="319">
        <v>721410</v>
      </c>
      <c r="D466" s="326">
        <v>1210.19</v>
      </c>
      <c r="E466" s="303" t="str">
        <f t="shared" si="7"/>
        <v>103</v>
      </c>
    </row>
    <row r="467" spans="1:5" hidden="1" x14ac:dyDescent="0.3">
      <c r="A467" s="325" t="s">
        <v>1883</v>
      </c>
      <c r="B467" s="319">
        <v>721410</v>
      </c>
      <c r="D467" s="326">
        <v>17785.580000000002</v>
      </c>
      <c r="E467" s="303" t="str">
        <f t="shared" si="7"/>
        <v>103</v>
      </c>
    </row>
    <row r="468" spans="1:5" hidden="1" x14ac:dyDescent="0.3">
      <c r="A468" s="325" t="s">
        <v>1892</v>
      </c>
      <c r="B468" s="319">
        <v>721410</v>
      </c>
      <c r="D468" s="326">
        <v>43284.29</v>
      </c>
      <c r="E468" s="303" t="str">
        <f t="shared" si="7"/>
        <v>103</v>
      </c>
    </row>
    <row r="469" spans="1:5" hidden="1" x14ac:dyDescent="0.3">
      <c r="A469" s="325" t="s">
        <v>1900</v>
      </c>
      <c r="B469" s="319">
        <v>721410</v>
      </c>
      <c r="D469" s="326">
        <v>36178.559999999998</v>
      </c>
      <c r="E469" s="303" t="str">
        <f t="shared" si="7"/>
        <v>103</v>
      </c>
    </row>
    <row r="470" spans="1:5" hidden="1" x14ac:dyDescent="0.3">
      <c r="A470" s="325" t="s">
        <v>1911</v>
      </c>
      <c r="B470" s="319">
        <v>721410</v>
      </c>
      <c r="D470" s="326">
        <v>1451.1</v>
      </c>
      <c r="E470" s="303" t="str">
        <f t="shared" si="7"/>
        <v>103</v>
      </c>
    </row>
    <row r="471" spans="1:5" hidden="1" x14ac:dyDescent="0.3">
      <c r="A471" s="325" t="s">
        <v>1920</v>
      </c>
      <c r="B471" s="319">
        <v>721410</v>
      </c>
      <c r="D471" s="326">
        <v>9207.39</v>
      </c>
      <c r="E471" s="303" t="str">
        <f t="shared" si="7"/>
        <v>103</v>
      </c>
    </row>
    <row r="472" spans="1:5" hidden="1" x14ac:dyDescent="0.3">
      <c r="A472" s="325" t="s">
        <v>2404</v>
      </c>
      <c r="B472" s="319">
        <v>721410</v>
      </c>
      <c r="D472" s="326">
        <v>5260.19</v>
      </c>
      <c r="E472" s="303" t="str">
        <f t="shared" si="7"/>
        <v>103</v>
      </c>
    </row>
    <row r="473" spans="1:5" hidden="1" x14ac:dyDescent="0.3">
      <c r="A473" s="325" t="s">
        <v>2117</v>
      </c>
      <c r="B473" s="319">
        <v>721410</v>
      </c>
      <c r="D473" s="326">
        <v>4729.04</v>
      </c>
      <c r="E473" s="303" t="str">
        <f t="shared" si="7"/>
        <v>103</v>
      </c>
    </row>
    <row r="474" spans="1:5" hidden="1" x14ac:dyDescent="0.3">
      <c r="A474" s="325" t="s">
        <v>2139</v>
      </c>
      <c r="B474" s="319">
        <v>721410</v>
      </c>
      <c r="D474" s="326">
        <v>28.37</v>
      </c>
      <c r="E474" s="303" t="str">
        <f t="shared" si="7"/>
        <v>103</v>
      </c>
    </row>
    <row r="475" spans="1:5" hidden="1" x14ac:dyDescent="0.3">
      <c r="A475" s="325" t="s">
        <v>2157</v>
      </c>
      <c r="B475" s="319">
        <v>721410</v>
      </c>
      <c r="D475" s="326">
        <v>11558.27</v>
      </c>
      <c r="E475" s="303" t="str">
        <f t="shared" si="7"/>
        <v>103</v>
      </c>
    </row>
    <row r="476" spans="1:5" hidden="1" x14ac:dyDescent="0.3">
      <c r="A476" s="325" t="s">
        <v>2167</v>
      </c>
      <c r="B476" s="319">
        <v>721410</v>
      </c>
      <c r="D476" s="326">
        <v>-14016</v>
      </c>
      <c r="E476" s="303" t="str">
        <f t="shared" si="7"/>
        <v>103</v>
      </c>
    </row>
    <row r="477" spans="1:5" hidden="1" x14ac:dyDescent="0.3">
      <c r="A477" s="325" t="s">
        <v>2182</v>
      </c>
      <c r="B477" s="319">
        <v>721410</v>
      </c>
      <c r="D477" s="326">
        <v>12303.45</v>
      </c>
      <c r="E477" s="303" t="str">
        <f t="shared" si="7"/>
        <v>103</v>
      </c>
    </row>
    <row r="478" spans="1:5" hidden="1" x14ac:dyDescent="0.3">
      <c r="A478" s="325" t="s">
        <v>2238</v>
      </c>
      <c r="B478" s="319">
        <v>721410</v>
      </c>
      <c r="D478" s="326">
        <v>1641.93</v>
      </c>
      <c r="E478" s="303" t="str">
        <f t="shared" si="7"/>
        <v>103</v>
      </c>
    </row>
    <row r="479" spans="1:5" hidden="1" x14ac:dyDescent="0.3">
      <c r="A479" s="325" t="s">
        <v>2286</v>
      </c>
      <c r="B479" s="319">
        <v>721410</v>
      </c>
      <c r="D479" s="326">
        <v>509.24</v>
      </c>
      <c r="E479" s="303" t="str">
        <f t="shared" si="7"/>
        <v>103</v>
      </c>
    </row>
    <row r="480" spans="1:5" hidden="1" x14ac:dyDescent="0.3">
      <c r="A480" s="325" t="s">
        <v>2333</v>
      </c>
      <c r="B480" s="319">
        <v>721410</v>
      </c>
      <c r="D480" s="326">
        <v>0</v>
      </c>
      <c r="E480" s="303" t="str">
        <f t="shared" si="7"/>
        <v>103</v>
      </c>
    </row>
    <row r="481" spans="1:5" hidden="1" x14ac:dyDescent="0.3">
      <c r="A481" s="325" t="s">
        <v>2352</v>
      </c>
      <c r="B481" s="319">
        <v>721410</v>
      </c>
      <c r="D481" s="326">
        <v>254298.9</v>
      </c>
      <c r="E481" s="303" t="str">
        <f t="shared" si="7"/>
        <v>933</v>
      </c>
    </row>
    <row r="482" spans="1:5" hidden="1" x14ac:dyDescent="0.3">
      <c r="A482" s="325" t="s">
        <v>1631</v>
      </c>
      <c r="B482" s="319">
        <v>721420</v>
      </c>
      <c r="C482" s="319">
        <v>1009</v>
      </c>
      <c r="D482" s="326">
        <v>45.23</v>
      </c>
      <c r="E482" s="303" t="str">
        <f t="shared" si="7"/>
        <v>103</v>
      </c>
    </row>
    <row r="483" spans="1:5" hidden="1" x14ac:dyDescent="0.3">
      <c r="A483" s="325" t="s">
        <v>1656</v>
      </c>
      <c r="B483" s="319">
        <v>721420</v>
      </c>
      <c r="C483" s="319">
        <v>1009</v>
      </c>
      <c r="D483" s="326">
        <v>9.14</v>
      </c>
      <c r="E483" s="303" t="str">
        <f t="shared" si="7"/>
        <v>103</v>
      </c>
    </row>
    <row r="484" spans="1:5" hidden="1" x14ac:dyDescent="0.3">
      <c r="A484" s="325" t="s">
        <v>1679</v>
      </c>
      <c r="B484" s="319">
        <v>721420</v>
      </c>
      <c r="C484" s="319">
        <v>1009</v>
      </c>
      <c r="D484" s="326">
        <v>10.8</v>
      </c>
      <c r="E484" s="303" t="str">
        <f t="shared" si="7"/>
        <v>103</v>
      </c>
    </row>
    <row r="485" spans="1:5" hidden="1" x14ac:dyDescent="0.3">
      <c r="A485" s="325" t="s">
        <v>1685</v>
      </c>
      <c r="B485" s="319">
        <v>721420</v>
      </c>
      <c r="C485" s="319">
        <v>1009</v>
      </c>
      <c r="D485" s="326">
        <v>409.83</v>
      </c>
      <c r="E485" s="303" t="str">
        <f t="shared" si="7"/>
        <v>103</v>
      </c>
    </row>
    <row r="486" spans="1:5" hidden="1" x14ac:dyDescent="0.3">
      <c r="A486" s="325" t="s">
        <v>1699</v>
      </c>
      <c r="B486" s="319">
        <v>721420</v>
      </c>
      <c r="C486" s="319">
        <v>1009</v>
      </c>
      <c r="D486" s="326">
        <v>1272.58</v>
      </c>
      <c r="E486" s="303" t="str">
        <f t="shared" si="7"/>
        <v>103</v>
      </c>
    </row>
    <row r="487" spans="1:5" hidden="1" x14ac:dyDescent="0.3">
      <c r="A487" s="325" t="s">
        <v>1751</v>
      </c>
      <c r="B487" s="319">
        <v>721420</v>
      </c>
      <c r="C487" s="319">
        <v>1009</v>
      </c>
      <c r="D487" s="326">
        <v>7245.03</v>
      </c>
      <c r="E487" s="303" t="str">
        <f t="shared" si="7"/>
        <v>103</v>
      </c>
    </row>
    <row r="488" spans="1:5" hidden="1" x14ac:dyDescent="0.3">
      <c r="A488" s="325" t="s">
        <v>1777</v>
      </c>
      <c r="B488" s="319">
        <v>721420</v>
      </c>
      <c r="C488" s="319">
        <v>1009</v>
      </c>
      <c r="D488" s="326">
        <v>167830.28</v>
      </c>
      <c r="E488" s="303" t="str">
        <f t="shared" si="7"/>
        <v>103</v>
      </c>
    </row>
    <row r="489" spans="1:5" hidden="1" x14ac:dyDescent="0.3">
      <c r="A489" s="325" t="s">
        <v>1783</v>
      </c>
      <c r="B489" s="319">
        <v>721420</v>
      </c>
      <c r="C489" s="319">
        <v>1009</v>
      </c>
      <c r="D489" s="326">
        <v>12184.33</v>
      </c>
      <c r="E489" s="303" t="str">
        <f t="shared" si="7"/>
        <v>103</v>
      </c>
    </row>
    <row r="490" spans="1:5" hidden="1" x14ac:dyDescent="0.3">
      <c r="A490" s="325" t="s">
        <v>1806</v>
      </c>
      <c r="B490" s="319">
        <v>721420</v>
      </c>
      <c r="C490" s="319">
        <v>1009</v>
      </c>
      <c r="D490" s="326">
        <v>0</v>
      </c>
      <c r="E490" s="303" t="str">
        <f t="shared" si="7"/>
        <v>103</v>
      </c>
    </row>
    <row r="491" spans="1:5" hidden="1" x14ac:dyDescent="0.3">
      <c r="A491" s="325" t="s">
        <v>1824</v>
      </c>
      <c r="B491" s="319">
        <v>721420</v>
      </c>
      <c r="C491" s="319">
        <v>1009</v>
      </c>
      <c r="D491" s="326">
        <v>857.13</v>
      </c>
      <c r="E491" s="303" t="str">
        <f t="shared" si="7"/>
        <v>103</v>
      </c>
    </row>
    <row r="492" spans="1:5" hidden="1" x14ac:dyDescent="0.3">
      <c r="A492" s="325" t="s">
        <v>1833</v>
      </c>
      <c r="B492" s="319">
        <v>721420</v>
      </c>
      <c r="C492" s="319">
        <v>1009</v>
      </c>
      <c r="D492" s="326">
        <v>369.88</v>
      </c>
      <c r="E492" s="303" t="str">
        <f t="shared" si="7"/>
        <v>103</v>
      </c>
    </row>
    <row r="493" spans="1:5" hidden="1" x14ac:dyDescent="0.3">
      <c r="A493" s="325" t="s">
        <v>1856</v>
      </c>
      <c r="B493" s="319">
        <v>721420</v>
      </c>
      <c r="C493" s="319">
        <v>1009</v>
      </c>
      <c r="D493" s="326">
        <v>212</v>
      </c>
      <c r="E493" s="303" t="str">
        <f t="shared" si="7"/>
        <v>103</v>
      </c>
    </row>
    <row r="494" spans="1:5" hidden="1" x14ac:dyDescent="0.3">
      <c r="A494" s="325" t="s">
        <v>1883</v>
      </c>
      <c r="B494" s="319">
        <v>721420</v>
      </c>
      <c r="C494" s="319">
        <v>1009</v>
      </c>
      <c r="D494" s="326">
        <v>1940.16</v>
      </c>
      <c r="E494" s="303" t="str">
        <f t="shared" si="7"/>
        <v>103</v>
      </c>
    </row>
    <row r="495" spans="1:5" hidden="1" x14ac:dyDescent="0.3">
      <c r="A495" s="325" t="s">
        <v>2167</v>
      </c>
      <c r="B495" s="319">
        <v>721420</v>
      </c>
      <c r="C495" s="319">
        <v>1009</v>
      </c>
      <c r="D495" s="326">
        <v>-132.88999999999999</v>
      </c>
      <c r="E495" s="303" t="str">
        <f t="shared" si="7"/>
        <v>103</v>
      </c>
    </row>
    <row r="496" spans="1:5" hidden="1" x14ac:dyDescent="0.3">
      <c r="A496" s="325" t="s">
        <v>2352</v>
      </c>
      <c r="B496" s="319">
        <v>721420</v>
      </c>
      <c r="C496" s="319">
        <v>1009</v>
      </c>
      <c r="D496" s="326">
        <v>317</v>
      </c>
      <c r="E496" s="303" t="str">
        <f t="shared" si="7"/>
        <v>933</v>
      </c>
    </row>
    <row r="497" spans="1:5" hidden="1" x14ac:dyDescent="0.3">
      <c r="A497" s="325" t="s">
        <v>1631</v>
      </c>
      <c r="B497" s="319">
        <v>721420</v>
      </c>
      <c r="C497" s="319">
        <v>1008</v>
      </c>
      <c r="D497" s="326">
        <v>92.9</v>
      </c>
      <c r="E497" s="303" t="str">
        <f t="shared" si="7"/>
        <v>103</v>
      </c>
    </row>
    <row r="498" spans="1:5" hidden="1" x14ac:dyDescent="0.3">
      <c r="A498" s="325" t="s">
        <v>1656</v>
      </c>
      <c r="B498" s="319">
        <v>721420</v>
      </c>
      <c r="C498" s="319">
        <v>1008</v>
      </c>
      <c r="D498" s="326">
        <v>58.11</v>
      </c>
      <c r="E498" s="303" t="str">
        <f t="shared" si="7"/>
        <v>103</v>
      </c>
    </row>
    <row r="499" spans="1:5" hidden="1" x14ac:dyDescent="0.3">
      <c r="A499" s="325" t="s">
        <v>1679</v>
      </c>
      <c r="B499" s="319">
        <v>721420</v>
      </c>
      <c r="C499" s="319">
        <v>1008</v>
      </c>
      <c r="D499" s="326">
        <v>162.87</v>
      </c>
      <c r="E499" s="303" t="str">
        <f t="shared" si="7"/>
        <v>103</v>
      </c>
    </row>
    <row r="500" spans="1:5" hidden="1" x14ac:dyDescent="0.3">
      <c r="A500" s="325" t="s">
        <v>1685</v>
      </c>
      <c r="B500" s="319">
        <v>721420</v>
      </c>
      <c r="C500" s="319">
        <v>1008</v>
      </c>
      <c r="D500" s="326">
        <v>761.02</v>
      </c>
      <c r="E500" s="303" t="str">
        <f t="shared" si="7"/>
        <v>103</v>
      </c>
    </row>
    <row r="501" spans="1:5" hidden="1" x14ac:dyDescent="0.3">
      <c r="A501" s="325" t="s">
        <v>1699</v>
      </c>
      <c r="B501" s="319">
        <v>721420</v>
      </c>
      <c r="C501" s="319">
        <v>1008</v>
      </c>
      <c r="D501" s="326">
        <v>4305.51</v>
      </c>
      <c r="E501" s="303" t="str">
        <f t="shared" si="7"/>
        <v>103</v>
      </c>
    </row>
    <row r="502" spans="1:5" hidden="1" x14ac:dyDescent="0.3">
      <c r="A502" s="325" t="s">
        <v>1751</v>
      </c>
      <c r="B502" s="319">
        <v>721420</v>
      </c>
      <c r="C502" s="319">
        <v>1008</v>
      </c>
      <c r="D502" s="326">
        <v>19574.55</v>
      </c>
      <c r="E502" s="303" t="str">
        <f t="shared" si="7"/>
        <v>103</v>
      </c>
    </row>
    <row r="503" spans="1:5" hidden="1" x14ac:dyDescent="0.3">
      <c r="A503" s="325" t="s">
        <v>1768</v>
      </c>
      <c r="B503" s="319">
        <v>721420</v>
      </c>
      <c r="C503" s="319">
        <v>1008</v>
      </c>
      <c r="D503" s="326">
        <v>30.59</v>
      </c>
      <c r="E503" s="303" t="str">
        <f t="shared" si="7"/>
        <v>103</v>
      </c>
    </row>
    <row r="504" spans="1:5" hidden="1" x14ac:dyDescent="0.3">
      <c r="A504" s="325" t="s">
        <v>1783</v>
      </c>
      <c r="B504" s="319">
        <v>721420</v>
      </c>
      <c r="C504" s="319">
        <v>1008</v>
      </c>
      <c r="D504" s="326">
        <v>325.52999999999997</v>
      </c>
      <c r="E504" s="303" t="str">
        <f t="shared" si="7"/>
        <v>103</v>
      </c>
    </row>
    <row r="505" spans="1:5" hidden="1" x14ac:dyDescent="0.3">
      <c r="A505" s="325" t="s">
        <v>1866</v>
      </c>
      <c r="B505" s="319">
        <v>721420</v>
      </c>
      <c r="C505" s="319">
        <v>1008</v>
      </c>
      <c r="D505" s="326">
        <v>39.6</v>
      </c>
      <c r="E505" s="303" t="str">
        <f t="shared" si="7"/>
        <v>103</v>
      </c>
    </row>
    <row r="506" spans="1:5" hidden="1" x14ac:dyDescent="0.3">
      <c r="A506" s="325" t="s">
        <v>1883</v>
      </c>
      <c r="B506" s="319">
        <v>721420</v>
      </c>
      <c r="C506" s="319">
        <v>1008</v>
      </c>
      <c r="D506" s="326">
        <v>4440.9799999999996</v>
      </c>
      <c r="E506" s="303" t="str">
        <f t="shared" si="7"/>
        <v>103</v>
      </c>
    </row>
    <row r="507" spans="1:5" hidden="1" x14ac:dyDescent="0.3">
      <c r="A507" s="325" t="s">
        <v>2167</v>
      </c>
      <c r="B507" s="319">
        <v>721420</v>
      </c>
      <c r="C507" s="319">
        <v>1008</v>
      </c>
      <c r="D507" s="326">
        <v>207.92</v>
      </c>
      <c r="E507" s="303" t="str">
        <f t="shared" si="7"/>
        <v>103</v>
      </c>
    </row>
    <row r="508" spans="1:5" hidden="1" x14ac:dyDescent="0.3">
      <c r="A508" s="325" t="s">
        <v>1631</v>
      </c>
      <c r="B508" s="319">
        <v>721420</v>
      </c>
      <c r="D508" s="326">
        <v>657.05</v>
      </c>
      <c r="E508" s="303" t="str">
        <f t="shared" si="7"/>
        <v>103</v>
      </c>
    </row>
    <row r="509" spans="1:5" hidden="1" x14ac:dyDescent="0.3">
      <c r="A509" s="325" t="s">
        <v>1656</v>
      </c>
      <c r="B509" s="319">
        <v>721420</v>
      </c>
      <c r="D509" s="326">
        <v>114.26</v>
      </c>
      <c r="E509" s="303" t="str">
        <f t="shared" si="7"/>
        <v>103</v>
      </c>
    </row>
    <row r="510" spans="1:5" hidden="1" x14ac:dyDescent="0.3">
      <c r="A510" s="325" t="s">
        <v>1667</v>
      </c>
      <c r="B510" s="319">
        <v>721420</v>
      </c>
      <c r="D510" s="326">
        <v>542.32000000000005</v>
      </c>
      <c r="E510" s="303" t="str">
        <f t="shared" si="7"/>
        <v>103</v>
      </c>
    </row>
    <row r="511" spans="1:5" hidden="1" x14ac:dyDescent="0.3">
      <c r="A511" s="325" t="s">
        <v>1679</v>
      </c>
      <c r="B511" s="319">
        <v>721420</v>
      </c>
      <c r="D511" s="326">
        <v>395.79</v>
      </c>
      <c r="E511" s="303" t="str">
        <f t="shared" si="7"/>
        <v>103</v>
      </c>
    </row>
    <row r="512" spans="1:5" hidden="1" x14ac:dyDescent="0.3">
      <c r="A512" s="325" t="s">
        <v>1685</v>
      </c>
      <c r="B512" s="319">
        <v>721420</v>
      </c>
      <c r="D512" s="326">
        <v>24317.11</v>
      </c>
      <c r="E512" s="303" t="str">
        <f t="shared" si="7"/>
        <v>103</v>
      </c>
    </row>
    <row r="513" spans="1:5" hidden="1" x14ac:dyDescent="0.3">
      <c r="A513" s="325" t="s">
        <v>1699</v>
      </c>
      <c r="B513" s="319">
        <v>721420</v>
      </c>
      <c r="D513" s="326">
        <v>24239.81</v>
      </c>
      <c r="E513" s="303" t="str">
        <f t="shared" si="7"/>
        <v>103</v>
      </c>
    </row>
    <row r="514" spans="1:5" hidden="1" x14ac:dyDescent="0.3">
      <c r="A514" s="325" t="s">
        <v>1722</v>
      </c>
      <c r="B514" s="319">
        <v>721420</v>
      </c>
      <c r="D514" s="326">
        <v>11.64</v>
      </c>
      <c r="E514" s="303" t="str">
        <f t="shared" ref="E514:E577" si="8">RIGHT(A514,3)</f>
        <v>103</v>
      </c>
    </row>
    <row r="515" spans="1:5" hidden="1" x14ac:dyDescent="0.3">
      <c r="A515" s="325" t="s">
        <v>1751</v>
      </c>
      <c r="B515" s="319">
        <v>721420</v>
      </c>
      <c r="D515" s="326">
        <v>240980.83</v>
      </c>
      <c r="E515" s="303" t="str">
        <f t="shared" si="8"/>
        <v>103</v>
      </c>
    </row>
    <row r="516" spans="1:5" hidden="1" x14ac:dyDescent="0.3">
      <c r="A516" s="325" t="s">
        <v>1768</v>
      </c>
      <c r="B516" s="319">
        <v>721420</v>
      </c>
      <c r="D516" s="326">
        <v>2860.22</v>
      </c>
      <c r="E516" s="303" t="str">
        <f t="shared" si="8"/>
        <v>103</v>
      </c>
    </row>
    <row r="517" spans="1:5" hidden="1" x14ac:dyDescent="0.3">
      <c r="A517" s="325" t="s">
        <v>1777</v>
      </c>
      <c r="B517" s="319">
        <v>721420</v>
      </c>
      <c r="D517" s="326">
        <v>-2527.83</v>
      </c>
      <c r="E517" s="303" t="str">
        <f t="shared" si="8"/>
        <v>103</v>
      </c>
    </row>
    <row r="518" spans="1:5" hidden="1" x14ac:dyDescent="0.3">
      <c r="A518" s="325" t="s">
        <v>1783</v>
      </c>
      <c r="B518" s="319">
        <v>721420</v>
      </c>
      <c r="D518" s="326">
        <v>26969.599999999999</v>
      </c>
      <c r="E518" s="303" t="str">
        <f t="shared" si="8"/>
        <v>103</v>
      </c>
    </row>
    <row r="519" spans="1:5" hidden="1" x14ac:dyDescent="0.3">
      <c r="A519" s="325" t="s">
        <v>1806</v>
      </c>
      <c r="B519" s="319">
        <v>721420</v>
      </c>
      <c r="D519" s="326">
        <v>0</v>
      </c>
      <c r="E519" s="303" t="str">
        <f t="shared" si="8"/>
        <v>103</v>
      </c>
    </row>
    <row r="520" spans="1:5" hidden="1" x14ac:dyDescent="0.3">
      <c r="A520" s="325" t="s">
        <v>1815</v>
      </c>
      <c r="B520" s="319">
        <v>721420</v>
      </c>
      <c r="D520" s="326">
        <v>344.46</v>
      </c>
      <c r="E520" s="303" t="str">
        <f t="shared" si="8"/>
        <v>103</v>
      </c>
    </row>
    <row r="521" spans="1:5" hidden="1" x14ac:dyDescent="0.3">
      <c r="A521" s="325" t="s">
        <v>1824</v>
      </c>
      <c r="B521" s="319">
        <v>721420</v>
      </c>
      <c r="D521" s="326">
        <v>11787.64</v>
      </c>
      <c r="E521" s="303" t="str">
        <f t="shared" si="8"/>
        <v>103</v>
      </c>
    </row>
    <row r="522" spans="1:5" hidden="1" x14ac:dyDescent="0.3">
      <c r="A522" s="325" t="s">
        <v>1833</v>
      </c>
      <c r="B522" s="319">
        <v>721420</v>
      </c>
      <c r="D522" s="326">
        <v>16.86</v>
      </c>
      <c r="E522" s="303" t="str">
        <f t="shared" si="8"/>
        <v>103</v>
      </c>
    </row>
    <row r="523" spans="1:5" hidden="1" x14ac:dyDescent="0.3">
      <c r="A523" s="325" t="s">
        <v>1842</v>
      </c>
      <c r="B523" s="319">
        <v>721420</v>
      </c>
      <c r="D523" s="326">
        <v>68.25</v>
      </c>
      <c r="E523" s="303" t="str">
        <f t="shared" si="8"/>
        <v>103</v>
      </c>
    </row>
    <row r="524" spans="1:5" hidden="1" x14ac:dyDescent="0.3">
      <c r="A524" s="325" t="s">
        <v>1856</v>
      </c>
      <c r="B524" s="319">
        <v>721420</v>
      </c>
      <c r="D524" s="326">
        <v>285.87</v>
      </c>
      <c r="E524" s="303" t="str">
        <f t="shared" si="8"/>
        <v>103</v>
      </c>
    </row>
    <row r="525" spans="1:5" hidden="1" x14ac:dyDescent="0.3">
      <c r="A525" s="325" t="s">
        <v>1883</v>
      </c>
      <c r="B525" s="319">
        <v>721420</v>
      </c>
      <c r="D525" s="326">
        <v>519.1</v>
      </c>
      <c r="E525" s="303" t="str">
        <f t="shared" si="8"/>
        <v>103</v>
      </c>
    </row>
    <row r="526" spans="1:5" hidden="1" x14ac:dyDescent="0.3">
      <c r="A526" s="325" t="s">
        <v>1892</v>
      </c>
      <c r="B526" s="319">
        <v>721420</v>
      </c>
      <c r="D526" s="326">
        <v>81.08</v>
      </c>
      <c r="E526" s="303" t="str">
        <f t="shared" si="8"/>
        <v>103</v>
      </c>
    </row>
    <row r="527" spans="1:5" hidden="1" x14ac:dyDescent="0.3">
      <c r="A527" s="325" t="s">
        <v>1900</v>
      </c>
      <c r="B527" s="319">
        <v>721420</v>
      </c>
      <c r="D527" s="326">
        <v>110.69</v>
      </c>
      <c r="E527" s="303" t="str">
        <f t="shared" si="8"/>
        <v>103</v>
      </c>
    </row>
    <row r="528" spans="1:5" hidden="1" x14ac:dyDescent="0.3">
      <c r="A528" s="325" t="s">
        <v>1920</v>
      </c>
      <c r="B528" s="319">
        <v>721420</v>
      </c>
      <c r="D528" s="326">
        <v>36.85</v>
      </c>
      <c r="E528" s="303" t="str">
        <f t="shared" si="8"/>
        <v>103</v>
      </c>
    </row>
    <row r="529" spans="1:5" hidden="1" x14ac:dyDescent="0.3">
      <c r="A529" s="325" t="s">
        <v>2167</v>
      </c>
      <c r="B529" s="319">
        <v>721420</v>
      </c>
      <c r="D529" s="326">
        <v>-1648.73</v>
      </c>
      <c r="E529" s="303" t="str">
        <f t="shared" si="8"/>
        <v>103</v>
      </c>
    </row>
    <row r="530" spans="1:5" hidden="1" x14ac:dyDescent="0.3">
      <c r="A530" s="325" t="s">
        <v>2352</v>
      </c>
      <c r="B530" s="319">
        <v>721420</v>
      </c>
      <c r="D530" s="326">
        <v>68.16</v>
      </c>
      <c r="E530" s="303" t="str">
        <f t="shared" si="8"/>
        <v>933</v>
      </c>
    </row>
    <row r="531" spans="1:5" hidden="1" x14ac:dyDescent="0.3">
      <c r="A531" s="325" t="s">
        <v>1631</v>
      </c>
      <c r="B531" s="319">
        <v>721610</v>
      </c>
      <c r="D531" s="326">
        <v>11050.27</v>
      </c>
      <c r="E531" s="303" t="str">
        <f t="shared" si="8"/>
        <v>103</v>
      </c>
    </row>
    <row r="532" spans="1:5" hidden="1" x14ac:dyDescent="0.3">
      <c r="A532" s="325" t="s">
        <v>1656</v>
      </c>
      <c r="B532" s="319">
        <v>721610</v>
      </c>
      <c r="D532" s="326">
        <v>4846.42</v>
      </c>
      <c r="E532" s="303" t="str">
        <f t="shared" si="8"/>
        <v>103</v>
      </c>
    </row>
    <row r="533" spans="1:5" hidden="1" x14ac:dyDescent="0.3">
      <c r="A533" s="325" t="s">
        <v>1660</v>
      </c>
      <c r="B533" s="319">
        <v>721610</v>
      </c>
      <c r="D533" s="326">
        <v>8.44</v>
      </c>
      <c r="E533" s="303" t="str">
        <f t="shared" si="8"/>
        <v>103</v>
      </c>
    </row>
    <row r="534" spans="1:5" hidden="1" x14ac:dyDescent="0.3">
      <c r="A534" s="325" t="s">
        <v>1679</v>
      </c>
      <c r="B534" s="319">
        <v>721610</v>
      </c>
      <c r="D534" s="326">
        <v>6927.28</v>
      </c>
      <c r="E534" s="303" t="str">
        <f t="shared" si="8"/>
        <v>103</v>
      </c>
    </row>
    <row r="535" spans="1:5" hidden="1" x14ac:dyDescent="0.3">
      <c r="A535" s="325" t="s">
        <v>1685</v>
      </c>
      <c r="B535" s="319">
        <v>721610</v>
      </c>
      <c r="D535" s="326">
        <v>7239.53</v>
      </c>
      <c r="E535" s="303" t="str">
        <f t="shared" si="8"/>
        <v>103</v>
      </c>
    </row>
    <row r="536" spans="1:5" hidden="1" x14ac:dyDescent="0.3">
      <c r="A536" s="325" t="s">
        <v>1699</v>
      </c>
      <c r="B536" s="319">
        <v>721610</v>
      </c>
      <c r="D536" s="326">
        <v>27217.26</v>
      </c>
      <c r="E536" s="303" t="str">
        <f t="shared" si="8"/>
        <v>103</v>
      </c>
    </row>
    <row r="537" spans="1:5" hidden="1" x14ac:dyDescent="0.3">
      <c r="A537" s="325" t="s">
        <v>1751</v>
      </c>
      <c r="B537" s="319">
        <v>721610</v>
      </c>
      <c r="D537" s="326">
        <v>102567.97</v>
      </c>
      <c r="E537" s="303" t="str">
        <f t="shared" si="8"/>
        <v>103</v>
      </c>
    </row>
    <row r="538" spans="1:5" hidden="1" x14ac:dyDescent="0.3">
      <c r="A538" s="325" t="s">
        <v>1768</v>
      </c>
      <c r="B538" s="319">
        <v>721610</v>
      </c>
      <c r="D538" s="326">
        <v>4721.75</v>
      </c>
      <c r="E538" s="303" t="str">
        <f t="shared" si="8"/>
        <v>103</v>
      </c>
    </row>
    <row r="539" spans="1:5" hidden="1" x14ac:dyDescent="0.3">
      <c r="A539" s="325" t="s">
        <v>1783</v>
      </c>
      <c r="B539" s="319">
        <v>721610</v>
      </c>
      <c r="D539" s="326">
        <v>471.73</v>
      </c>
      <c r="E539" s="303" t="str">
        <f t="shared" si="8"/>
        <v>103</v>
      </c>
    </row>
    <row r="540" spans="1:5" hidden="1" x14ac:dyDescent="0.3">
      <c r="A540" s="325" t="s">
        <v>1815</v>
      </c>
      <c r="B540" s="319">
        <v>721610</v>
      </c>
      <c r="D540" s="326">
        <v>158.54</v>
      </c>
      <c r="E540" s="303" t="str">
        <f t="shared" si="8"/>
        <v>103</v>
      </c>
    </row>
    <row r="541" spans="1:5" hidden="1" x14ac:dyDescent="0.3">
      <c r="A541" s="325" t="s">
        <v>1824</v>
      </c>
      <c r="B541" s="319">
        <v>721610</v>
      </c>
      <c r="D541" s="326">
        <v>4020.04</v>
      </c>
      <c r="E541" s="303" t="str">
        <f t="shared" si="8"/>
        <v>103</v>
      </c>
    </row>
    <row r="542" spans="1:5" hidden="1" x14ac:dyDescent="0.3">
      <c r="A542" s="325" t="s">
        <v>1833</v>
      </c>
      <c r="B542" s="319">
        <v>721610</v>
      </c>
      <c r="D542" s="326">
        <v>107.87</v>
      </c>
      <c r="E542" s="303" t="str">
        <f t="shared" si="8"/>
        <v>103</v>
      </c>
    </row>
    <row r="543" spans="1:5" hidden="1" x14ac:dyDescent="0.3">
      <c r="A543" s="325" t="s">
        <v>1842</v>
      </c>
      <c r="B543" s="319">
        <v>721610</v>
      </c>
      <c r="D543" s="326">
        <v>138.78</v>
      </c>
      <c r="E543" s="303" t="str">
        <f t="shared" si="8"/>
        <v>103</v>
      </c>
    </row>
    <row r="544" spans="1:5" hidden="1" x14ac:dyDescent="0.3">
      <c r="A544" s="325" t="s">
        <v>1883</v>
      </c>
      <c r="B544" s="319">
        <v>721610</v>
      </c>
      <c r="D544" s="326">
        <v>132310.71</v>
      </c>
      <c r="E544" s="303" t="str">
        <f t="shared" si="8"/>
        <v>103</v>
      </c>
    </row>
    <row r="545" spans="1:5" hidden="1" x14ac:dyDescent="0.3">
      <c r="A545" s="325" t="s">
        <v>1892</v>
      </c>
      <c r="B545" s="319">
        <v>721610</v>
      </c>
      <c r="D545" s="326">
        <v>34930.629999999997</v>
      </c>
      <c r="E545" s="303" t="str">
        <f t="shared" si="8"/>
        <v>103</v>
      </c>
    </row>
    <row r="546" spans="1:5" hidden="1" x14ac:dyDescent="0.3">
      <c r="A546" s="325" t="s">
        <v>1900</v>
      </c>
      <c r="B546" s="319">
        <v>721610</v>
      </c>
      <c r="D546" s="326">
        <v>6870.1</v>
      </c>
      <c r="E546" s="303" t="str">
        <f t="shared" si="8"/>
        <v>103</v>
      </c>
    </row>
    <row r="547" spans="1:5" hidden="1" x14ac:dyDescent="0.3">
      <c r="A547" s="325" t="s">
        <v>1920</v>
      </c>
      <c r="B547" s="319">
        <v>721610</v>
      </c>
      <c r="D547" s="326">
        <v>10.79</v>
      </c>
      <c r="E547" s="303" t="str">
        <f t="shared" si="8"/>
        <v>103</v>
      </c>
    </row>
    <row r="548" spans="1:5" hidden="1" x14ac:dyDescent="0.3">
      <c r="A548" s="325" t="s">
        <v>2167</v>
      </c>
      <c r="B548" s="319">
        <v>721610</v>
      </c>
      <c r="D548" s="326">
        <v>-553.16</v>
      </c>
      <c r="E548" s="303" t="str">
        <f t="shared" si="8"/>
        <v>103</v>
      </c>
    </row>
    <row r="549" spans="1:5" hidden="1" x14ac:dyDescent="0.3">
      <c r="A549" s="325" t="s">
        <v>1631</v>
      </c>
      <c r="B549" s="319">
        <v>721640</v>
      </c>
      <c r="D549" s="326">
        <v>46106.63</v>
      </c>
      <c r="E549" s="303" t="str">
        <f t="shared" si="8"/>
        <v>103</v>
      </c>
    </row>
    <row r="550" spans="1:5" hidden="1" x14ac:dyDescent="0.3">
      <c r="A550" s="325" t="s">
        <v>1656</v>
      </c>
      <c r="B550" s="319">
        <v>721640</v>
      </c>
      <c r="D550" s="326">
        <v>39833.300000000003</v>
      </c>
      <c r="E550" s="303" t="str">
        <f t="shared" si="8"/>
        <v>103</v>
      </c>
    </row>
    <row r="551" spans="1:5" hidden="1" x14ac:dyDescent="0.3">
      <c r="A551" s="325" t="s">
        <v>1660</v>
      </c>
      <c r="B551" s="319">
        <v>721640</v>
      </c>
      <c r="D551" s="326">
        <v>918.31</v>
      </c>
      <c r="E551" s="303" t="str">
        <f t="shared" si="8"/>
        <v>103</v>
      </c>
    </row>
    <row r="552" spans="1:5" hidden="1" x14ac:dyDescent="0.3">
      <c r="A552" s="325" t="s">
        <v>1667</v>
      </c>
      <c r="B552" s="319">
        <v>721640</v>
      </c>
      <c r="D552" s="326">
        <v>1425.56</v>
      </c>
      <c r="E552" s="303" t="str">
        <f t="shared" si="8"/>
        <v>103</v>
      </c>
    </row>
    <row r="553" spans="1:5" hidden="1" x14ac:dyDescent="0.3">
      <c r="A553" s="325" t="s">
        <v>1679</v>
      </c>
      <c r="B553" s="319">
        <v>721640</v>
      </c>
      <c r="D553" s="326">
        <v>43728.63</v>
      </c>
      <c r="E553" s="303" t="str">
        <f t="shared" si="8"/>
        <v>103</v>
      </c>
    </row>
    <row r="554" spans="1:5" hidden="1" x14ac:dyDescent="0.3">
      <c r="A554" s="325" t="s">
        <v>1685</v>
      </c>
      <c r="B554" s="319">
        <v>721640</v>
      </c>
      <c r="D554" s="326">
        <v>52869.51</v>
      </c>
      <c r="E554" s="303" t="str">
        <f t="shared" si="8"/>
        <v>103</v>
      </c>
    </row>
    <row r="555" spans="1:5" hidden="1" x14ac:dyDescent="0.3">
      <c r="A555" s="325" t="s">
        <v>1699</v>
      </c>
      <c r="B555" s="319">
        <v>721640</v>
      </c>
      <c r="D555" s="326">
        <v>115772.27</v>
      </c>
      <c r="E555" s="303" t="str">
        <f t="shared" si="8"/>
        <v>103</v>
      </c>
    </row>
    <row r="556" spans="1:5" hidden="1" x14ac:dyDescent="0.3">
      <c r="A556" s="325" t="s">
        <v>1751</v>
      </c>
      <c r="B556" s="319">
        <v>721640</v>
      </c>
      <c r="D556" s="326">
        <v>2628.78</v>
      </c>
      <c r="E556" s="303" t="str">
        <f t="shared" si="8"/>
        <v>103</v>
      </c>
    </row>
    <row r="557" spans="1:5" hidden="1" x14ac:dyDescent="0.3">
      <c r="A557" s="325" t="s">
        <v>1768</v>
      </c>
      <c r="B557" s="319">
        <v>721640</v>
      </c>
      <c r="D557" s="326">
        <v>19548.22</v>
      </c>
      <c r="E557" s="303" t="str">
        <f t="shared" si="8"/>
        <v>103</v>
      </c>
    </row>
    <row r="558" spans="1:5" hidden="1" x14ac:dyDescent="0.3">
      <c r="A558" s="325" t="s">
        <v>1783</v>
      </c>
      <c r="B558" s="319">
        <v>721640</v>
      </c>
      <c r="D558" s="326">
        <v>806.21</v>
      </c>
      <c r="E558" s="303" t="str">
        <f t="shared" si="8"/>
        <v>103</v>
      </c>
    </row>
    <row r="559" spans="1:5" hidden="1" x14ac:dyDescent="0.3">
      <c r="A559" s="325" t="s">
        <v>1794</v>
      </c>
      <c r="B559" s="319">
        <v>721640</v>
      </c>
      <c r="D559" s="326">
        <v>36485.839999999997</v>
      </c>
      <c r="E559" s="303" t="str">
        <f t="shared" si="8"/>
        <v>103</v>
      </c>
    </row>
    <row r="560" spans="1:5" hidden="1" x14ac:dyDescent="0.3">
      <c r="A560" s="325" t="s">
        <v>1806</v>
      </c>
      <c r="B560" s="319">
        <v>721640</v>
      </c>
      <c r="D560" s="326">
        <v>0</v>
      </c>
      <c r="E560" s="303" t="str">
        <f t="shared" si="8"/>
        <v>103</v>
      </c>
    </row>
    <row r="561" spans="1:5" hidden="1" x14ac:dyDescent="0.3">
      <c r="A561" s="325" t="s">
        <v>1815</v>
      </c>
      <c r="B561" s="319">
        <v>721640</v>
      </c>
      <c r="D561" s="326">
        <v>248.75</v>
      </c>
      <c r="E561" s="303" t="str">
        <f t="shared" si="8"/>
        <v>103</v>
      </c>
    </row>
    <row r="562" spans="1:5" hidden="1" x14ac:dyDescent="0.3">
      <c r="A562" s="325" t="s">
        <v>1824</v>
      </c>
      <c r="B562" s="319">
        <v>721640</v>
      </c>
      <c r="D562" s="326">
        <v>5904.99</v>
      </c>
      <c r="E562" s="303" t="str">
        <f t="shared" si="8"/>
        <v>103</v>
      </c>
    </row>
    <row r="563" spans="1:5" hidden="1" x14ac:dyDescent="0.3">
      <c r="A563" s="325" t="s">
        <v>1833</v>
      </c>
      <c r="B563" s="319">
        <v>721640</v>
      </c>
      <c r="D563" s="326">
        <v>607</v>
      </c>
      <c r="E563" s="303" t="str">
        <f t="shared" si="8"/>
        <v>103</v>
      </c>
    </row>
    <row r="564" spans="1:5" hidden="1" x14ac:dyDescent="0.3">
      <c r="A564" s="325" t="s">
        <v>1842</v>
      </c>
      <c r="B564" s="319">
        <v>721640</v>
      </c>
      <c r="D564" s="326">
        <v>1028.8900000000001</v>
      </c>
      <c r="E564" s="303" t="str">
        <f t="shared" si="8"/>
        <v>103</v>
      </c>
    </row>
    <row r="565" spans="1:5" hidden="1" x14ac:dyDescent="0.3">
      <c r="A565" s="325" t="s">
        <v>1856</v>
      </c>
      <c r="B565" s="319">
        <v>721640</v>
      </c>
      <c r="D565" s="326">
        <v>96.96</v>
      </c>
      <c r="E565" s="303" t="str">
        <f t="shared" si="8"/>
        <v>103</v>
      </c>
    </row>
    <row r="566" spans="1:5" hidden="1" x14ac:dyDescent="0.3">
      <c r="A566" s="325" t="s">
        <v>1866</v>
      </c>
      <c r="B566" s="319">
        <v>721640</v>
      </c>
      <c r="D566" s="326">
        <v>46.18</v>
      </c>
      <c r="E566" s="303" t="str">
        <f t="shared" si="8"/>
        <v>103</v>
      </c>
    </row>
    <row r="567" spans="1:5" hidden="1" x14ac:dyDescent="0.3">
      <c r="A567" s="325" t="s">
        <v>1900</v>
      </c>
      <c r="B567" s="319">
        <v>721640</v>
      </c>
      <c r="D567" s="326">
        <v>2334.19</v>
      </c>
      <c r="E567" s="303" t="str">
        <f t="shared" si="8"/>
        <v>103</v>
      </c>
    </row>
    <row r="568" spans="1:5" hidden="1" x14ac:dyDescent="0.3">
      <c r="A568" s="325" t="s">
        <v>1920</v>
      </c>
      <c r="B568" s="319">
        <v>721640</v>
      </c>
      <c r="D568" s="326">
        <v>16046.78</v>
      </c>
      <c r="E568" s="303" t="str">
        <f t="shared" si="8"/>
        <v>103</v>
      </c>
    </row>
    <row r="569" spans="1:5" hidden="1" x14ac:dyDescent="0.3">
      <c r="A569" s="325" t="s">
        <v>2404</v>
      </c>
      <c r="B569" s="319">
        <v>721640</v>
      </c>
      <c r="D569" s="326">
        <v>2774.03</v>
      </c>
      <c r="E569" s="303" t="str">
        <f t="shared" si="8"/>
        <v>103</v>
      </c>
    </row>
    <row r="570" spans="1:5" hidden="1" x14ac:dyDescent="0.3">
      <c r="A570" s="325" t="s">
        <v>2167</v>
      </c>
      <c r="B570" s="319">
        <v>721640</v>
      </c>
      <c r="D570" s="326">
        <v>-43.08</v>
      </c>
      <c r="E570" s="303" t="str">
        <f t="shared" si="8"/>
        <v>103</v>
      </c>
    </row>
    <row r="571" spans="1:5" hidden="1" x14ac:dyDescent="0.3">
      <c r="A571" s="325" t="s">
        <v>2352</v>
      </c>
      <c r="B571" s="319">
        <v>721640</v>
      </c>
      <c r="D571" s="326">
        <v>1904.05</v>
      </c>
      <c r="E571" s="303" t="str">
        <f t="shared" si="8"/>
        <v>933</v>
      </c>
    </row>
    <row r="572" spans="1:5" hidden="1" x14ac:dyDescent="0.3">
      <c r="A572" s="325" t="s">
        <v>1631</v>
      </c>
      <c r="B572" s="319">
        <v>721650</v>
      </c>
      <c r="D572" s="326">
        <v>2069.63</v>
      </c>
      <c r="E572" s="303" t="str">
        <f t="shared" si="8"/>
        <v>103</v>
      </c>
    </row>
    <row r="573" spans="1:5" hidden="1" x14ac:dyDescent="0.3">
      <c r="A573" s="325" t="s">
        <v>1656</v>
      </c>
      <c r="B573" s="319">
        <v>721650</v>
      </c>
      <c r="D573" s="326">
        <v>1840.46</v>
      </c>
      <c r="E573" s="303" t="str">
        <f t="shared" si="8"/>
        <v>103</v>
      </c>
    </row>
    <row r="574" spans="1:5" hidden="1" x14ac:dyDescent="0.3">
      <c r="A574" s="325" t="s">
        <v>1667</v>
      </c>
      <c r="B574" s="319">
        <v>721650</v>
      </c>
      <c r="D574" s="326">
        <v>0.77</v>
      </c>
      <c r="E574" s="303" t="str">
        <f t="shared" si="8"/>
        <v>103</v>
      </c>
    </row>
    <row r="575" spans="1:5" hidden="1" x14ac:dyDescent="0.3">
      <c r="A575" s="325" t="s">
        <v>1679</v>
      </c>
      <c r="B575" s="319">
        <v>721650</v>
      </c>
      <c r="D575" s="326">
        <v>1452.88</v>
      </c>
      <c r="E575" s="303" t="str">
        <f t="shared" si="8"/>
        <v>103</v>
      </c>
    </row>
    <row r="576" spans="1:5" hidden="1" x14ac:dyDescent="0.3">
      <c r="A576" s="325" t="s">
        <v>1685</v>
      </c>
      <c r="B576" s="319">
        <v>721650</v>
      </c>
      <c r="D576" s="326">
        <v>1877.6</v>
      </c>
      <c r="E576" s="303" t="str">
        <f t="shared" si="8"/>
        <v>103</v>
      </c>
    </row>
    <row r="577" spans="1:5" hidden="1" x14ac:dyDescent="0.3">
      <c r="A577" s="325" t="s">
        <v>1699</v>
      </c>
      <c r="B577" s="319">
        <v>721650</v>
      </c>
      <c r="D577" s="326">
        <v>944.95</v>
      </c>
      <c r="E577" s="303" t="str">
        <f t="shared" si="8"/>
        <v>103</v>
      </c>
    </row>
    <row r="578" spans="1:5" hidden="1" x14ac:dyDescent="0.3">
      <c r="A578" s="325" t="s">
        <v>1751</v>
      </c>
      <c r="B578" s="319">
        <v>721650</v>
      </c>
      <c r="D578" s="326">
        <v>659.53</v>
      </c>
      <c r="E578" s="303" t="str">
        <f t="shared" ref="E578:E641" si="9">RIGHT(A578,3)</f>
        <v>103</v>
      </c>
    </row>
    <row r="579" spans="1:5" hidden="1" x14ac:dyDescent="0.3">
      <c r="A579" s="325" t="s">
        <v>1783</v>
      </c>
      <c r="B579" s="319">
        <v>721650</v>
      </c>
      <c r="D579" s="326">
        <v>1708.47</v>
      </c>
      <c r="E579" s="303" t="str">
        <f t="shared" si="9"/>
        <v>103</v>
      </c>
    </row>
    <row r="580" spans="1:5" hidden="1" x14ac:dyDescent="0.3">
      <c r="A580" s="325" t="s">
        <v>1806</v>
      </c>
      <c r="B580" s="319">
        <v>721650</v>
      </c>
      <c r="D580" s="326">
        <v>0</v>
      </c>
      <c r="E580" s="303" t="str">
        <f t="shared" si="9"/>
        <v>103</v>
      </c>
    </row>
    <row r="581" spans="1:5" hidden="1" x14ac:dyDescent="0.3">
      <c r="A581" s="325" t="s">
        <v>1815</v>
      </c>
      <c r="B581" s="319">
        <v>721650</v>
      </c>
      <c r="D581" s="326">
        <v>0.71</v>
      </c>
      <c r="E581" s="303" t="str">
        <f t="shared" si="9"/>
        <v>103</v>
      </c>
    </row>
    <row r="582" spans="1:5" hidden="1" x14ac:dyDescent="0.3">
      <c r="A582" s="325" t="s">
        <v>1824</v>
      </c>
      <c r="B582" s="319">
        <v>721650</v>
      </c>
      <c r="D582" s="326">
        <v>52.88</v>
      </c>
      <c r="E582" s="303" t="str">
        <f t="shared" si="9"/>
        <v>103</v>
      </c>
    </row>
    <row r="583" spans="1:5" hidden="1" x14ac:dyDescent="0.3">
      <c r="A583" s="325" t="s">
        <v>1833</v>
      </c>
      <c r="B583" s="319">
        <v>721650</v>
      </c>
      <c r="D583" s="326">
        <v>16.91</v>
      </c>
      <c r="E583" s="303" t="str">
        <f t="shared" si="9"/>
        <v>103</v>
      </c>
    </row>
    <row r="584" spans="1:5" hidden="1" x14ac:dyDescent="0.3">
      <c r="A584" s="325" t="s">
        <v>1856</v>
      </c>
      <c r="B584" s="319">
        <v>721650</v>
      </c>
      <c r="D584" s="326">
        <v>58.31</v>
      </c>
      <c r="E584" s="303" t="str">
        <f t="shared" si="9"/>
        <v>103</v>
      </c>
    </row>
    <row r="585" spans="1:5" hidden="1" x14ac:dyDescent="0.3">
      <c r="A585" s="325" t="s">
        <v>1866</v>
      </c>
      <c r="B585" s="319">
        <v>721650</v>
      </c>
      <c r="D585" s="326">
        <v>29</v>
      </c>
      <c r="E585" s="303" t="str">
        <f t="shared" si="9"/>
        <v>103</v>
      </c>
    </row>
    <row r="586" spans="1:5" hidden="1" x14ac:dyDescent="0.3">
      <c r="A586" s="325" t="s">
        <v>1883</v>
      </c>
      <c r="B586" s="319">
        <v>721650</v>
      </c>
      <c r="D586" s="326">
        <v>29.01</v>
      </c>
      <c r="E586" s="303" t="str">
        <f t="shared" si="9"/>
        <v>103</v>
      </c>
    </row>
    <row r="587" spans="1:5" hidden="1" x14ac:dyDescent="0.3">
      <c r="A587" s="325" t="s">
        <v>1900</v>
      </c>
      <c r="B587" s="319">
        <v>721650</v>
      </c>
      <c r="D587" s="326">
        <v>32.74</v>
      </c>
      <c r="E587" s="303" t="str">
        <f t="shared" si="9"/>
        <v>103</v>
      </c>
    </row>
    <row r="588" spans="1:5" hidden="1" x14ac:dyDescent="0.3">
      <c r="A588" s="325" t="s">
        <v>2157</v>
      </c>
      <c r="B588" s="319">
        <v>721650</v>
      </c>
      <c r="D588" s="326">
        <v>239.88</v>
      </c>
      <c r="E588" s="303" t="str">
        <f t="shared" si="9"/>
        <v>103</v>
      </c>
    </row>
    <row r="589" spans="1:5" hidden="1" x14ac:dyDescent="0.3">
      <c r="A589" s="325" t="s">
        <v>2167</v>
      </c>
      <c r="B589" s="319">
        <v>721650</v>
      </c>
      <c r="D589" s="326">
        <v>-2.5499999999999998</v>
      </c>
      <c r="E589" s="303" t="str">
        <f t="shared" si="9"/>
        <v>103</v>
      </c>
    </row>
    <row r="590" spans="1:5" hidden="1" x14ac:dyDescent="0.3">
      <c r="A590" s="325" t="s">
        <v>1631</v>
      </c>
      <c r="B590" s="319">
        <v>721710</v>
      </c>
      <c r="C590" s="319">
        <v>1000</v>
      </c>
      <c r="D590" s="326">
        <v>245.85</v>
      </c>
      <c r="E590" s="303" t="str">
        <f t="shared" si="9"/>
        <v>103</v>
      </c>
    </row>
    <row r="591" spans="1:5" hidden="1" x14ac:dyDescent="0.3">
      <c r="A591" s="325" t="s">
        <v>1656</v>
      </c>
      <c r="B591" s="319">
        <v>721710</v>
      </c>
      <c r="C591" s="319">
        <v>1000</v>
      </c>
      <c r="D591" s="326">
        <v>174.38</v>
      </c>
      <c r="E591" s="303" t="str">
        <f t="shared" si="9"/>
        <v>103</v>
      </c>
    </row>
    <row r="592" spans="1:5" hidden="1" x14ac:dyDescent="0.3">
      <c r="A592" s="325" t="s">
        <v>1679</v>
      </c>
      <c r="B592" s="319">
        <v>721710</v>
      </c>
      <c r="C592" s="319">
        <v>1000</v>
      </c>
      <c r="D592" s="326">
        <v>209.48</v>
      </c>
      <c r="E592" s="303" t="str">
        <f t="shared" si="9"/>
        <v>103</v>
      </c>
    </row>
    <row r="593" spans="1:5" hidden="1" x14ac:dyDescent="0.3">
      <c r="A593" s="325" t="s">
        <v>1685</v>
      </c>
      <c r="B593" s="319">
        <v>721710</v>
      </c>
      <c r="C593" s="319">
        <v>1000</v>
      </c>
      <c r="D593" s="326">
        <v>96.18</v>
      </c>
      <c r="E593" s="303" t="str">
        <f t="shared" si="9"/>
        <v>103</v>
      </c>
    </row>
    <row r="594" spans="1:5" hidden="1" x14ac:dyDescent="0.3">
      <c r="A594" s="325" t="s">
        <v>1699</v>
      </c>
      <c r="B594" s="319">
        <v>721710</v>
      </c>
      <c r="C594" s="319">
        <v>1000</v>
      </c>
      <c r="D594" s="326">
        <v>3651.38</v>
      </c>
      <c r="E594" s="303" t="str">
        <f t="shared" si="9"/>
        <v>103</v>
      </c>
    </row>
    <row r="595" spans="1:5" hidden="1" x14ac:dyDescent="0.3">
      <c r="A595" s="325" t="s">
        <v>1751</v>
      </c>
      <c r="B595" s="319">
        <v>721710</v>
      </c>
      <c r="C595" s="319">
        <v>1000</v>
      </c>
      <c r="D595" s="326">
        <v>1103.6199999999999</v>
      </c>
      <c r="E595" s="303" t="str">
        <f t="shared" si="9"/>
        <v>103</v>
      </c>
    </row>
    <row r="596" spans="1:5" hidden="1" x14ac:dyDescent="0.3">
      <c r="A596" s="325" t="s">
        <v>1794</v>
      </c>
      <c r="B596" s="319">
        <v>721710</v>
      </c>
      <c r="C596" s="319">
        <v>1000</v>
      </c>
      <c r="D596" s="326">
        <v>485478.09</v>
      </c>
      <c r="E596" s="303" t="str">
        <f t="shared" si="9"/>
        <v>103</v>
      </c>
    </row>
    <row r="597" spans="1:5" hidden="1" x14ac:dyDescent="0.3">
      <c r="A597" s="325" t="s">
        <v>1883</v>
      </c>
      <c r="B597" s="319">
        <v>721710</v>
      </c>
      <c r="C597" s="319">
        <v>1000</v>
      </c>
      <c r="D597" s="326">
        <v>33871.61</v>
      </c>
      <c r="E597" s="303" t="str">
        <f t="shared" si="9"/>
        <v>103</v>
      </c>
    </row>
    <row r="598" spans="1:5" hidden="1" x14ac:dyDescent="0.3">
      <c r="A598" s="325" t="s">
        <v>2404</v>
      </c>
      <c r="B598" s="319">
        <v>721710</v>
      </c>
      <c r="C598" s="319">
        <v>1000</v>
      </c>
      <c r="D598" s="326">
        <v>407.37</v>
      </c>
      <c r="E598" s="303" t="str">
        <f t="shared" si="9"/>
        <v>103</v>
      </c>
    </row>
    <row r="599" spans="1:5" hidden="1" x14ac:dyDescent="0.3">
      <c r="A599" s="325" t="s">
        <v>1631</v>
      </c>
      <c r="B599" s="319">
        <v>721710</v>
      </c>
      <c r="D599" s="326">
        <v>3806.77</v>
      </c>
      <c r="E599" s="303" t="str">
        <f t="shared" si="9"/>
        <v>103</v>
      </c>
    </row>
    <row r="600" spans="1:5" hidden="1" x14ac:dyDescent="0.3">
      <c r="A600" s="325" t="s">
        <v>1656</v>
      </c>
      <c r="B600" s="319">
        <v>721710</v>
      </c>
      <c r="D600" s="326">
        <v>3513.8</v>
      </c>
      <c r="E600" s="303" t="str">
        <f t="shared" si="9"/>
        <v>103</v>
      </c>
    </row>
    <row r="601" spans="1:5" hidden="1" x14ac:dyDescent="0.3">
      <c r="A601" s="325" t="s">
        <v>1660</v>
      </c>
      <c r="B601" s="319">
        <v>721710</v>
      </c>
      <c r="D601" s="326">
        <v>33.229999999999997</v>
      </c>
      <c r="E601" s="303" t="str">
        <f t="shared" si="9"/>
        <v>103</v>
      </c>
    </row>
    <row r="602" spans="1:5" hidden="1" x14ac:dyDescent="0.3">
      <c r="A602" s="325" t="s">
        <v>1679</v>
      </c>
      <c r="B602" s="319">
        <v>721710</v>
      </c>
      <c r="D602" s="326">
        <v>3149.43</v>
      </c>
      <c r="E602" s="303" t="str">
        <f t="shared" si="9"/>
        <v>103</v>
      </c>
    </row>
    <row r="603" spans="1:5" hidden="1" x14ac:dyDescent="0.3">
      <c r="A603" s="325" t="s">
        <v>1685</v>
      </c>
      <c r="B603" s="319">
        <v>721710</v>
      </c>
      <c r="D603" s="326">
        <v>9745.3799999999992</v>
      </c>
      <c r="E603" s="303" t="str">
        <f t="shared" si="9"/>
        <v>103</v>
      </c>
    </row>
    <row r="604" spans="1:5" hidden="1" x14ac:dyDescent="0.3">
      <c r="A604" s="325" t="s">
        <v>1699</v>
      </c>
      <c r="B604" s="319">
        <v>721710</v>
      </c>
      <c r="D604" s="326">
        <v>83598.460000000006</v>
      </c>
      <c r="E604" s="303" t="str">
        <f t="shared" si="9"/>
        <v>103</v>
      </c>
    </row>
    <row r="605" spans="1:5" hidden="1" x14ac:dyDescent="0.3">
      <c r="A605" s="325" t="s">
        <v>1751</v>
      </c>
      <c r="B605" s="319">
        <v>721710</v>
      </c>
      <c r="D605" s="326">
        <v>4211.01</v>
      </c>
      <c r="E605" s="303" t="str">
        <f t="shared" si="9"/>
        <v>103</v>
      </c>
    </row>
    <row r="606" spans="1:5" hidden="1" x14ac:dyDescent="0.3">
      <c r="A606" s="325" t="s">
        <v>1768</v>
      </c>
      <c r="B606" s="319">
        <v>721710</v>
      </c>
      <c r="D606" s="326">
        <v>1338.92</v>
      </c>
      <c r="E606" s="303" t="str">
        <f t="shared" si="9"/>
        <v>103</v>
      </c>
    </row>
    <row r="607" spans="1:5" hidden="1" x14ac:dyDescent="0.3">
      <c r="A607" s="325" t="s">
        <v>2479</v>
      </c>
      <c r="B607" s="319">
        <v>721710</v>
      </c>
      <c r="D607" s="326">
        <v>6</v>
      </c>
      <c r="E607" s="303" t="str">
        <f t="shared" si="9"/>
        <v>103</v>
      </c>
    </row>
    <row r="608" spans="1:5" hidden="1" x14ac:dyDescent="0.3">
      <c r="A608" s="325" t="s">
        <v>1783</v>
      </c>
      <c r="B608" s="319">
        <v>721710</v>
      </c>
      <c r="D608" s="326">
        <v>307.85000000000002</v>
      </c>
      <c r="E608" s="303" t="str">
        <f t="shared" si="9"/>
        <v>103</v>
      </c>
    </row>
    <row r="609" spans="1:5" hidden="1" x14ac:dyDescent="0.3">
      <c r="A609" s="325" t="s">
        <v>1794</v>
      </c>
      <c r="B609" s="319">
        <v>721710</v>
      </c>
      <c r="D609" s="326">
        <v>352775.79</v>
      </c>
      <c r="E609" s="303" t="str">
        <f t="shared" si="9"/>
        <v>103</v>
      </c>
    </row>
    <row r="610" spans="1:5" hidden="1" x14ac:dyDescent="0.3">
      <c r="A610" s="325" t="s">
        <v>1806</v>
      </c>
      <c r="B610" s="319">
        <v>721710</v>
      </c>
      <c r="D610" s="326">
        <v>0</v>
      </c>
      <c r="E610" s="303" t="str">
        <f t="shared" si="9"/>
        <v>103</v>
      </c>
    </row>
    <row r="611" spans="1:5" hidden="1" x14ac:dyDescent="0.3">
      <c r="A611" s="325" t="s">
        <v>1815</v>
      </c>
      <c r="B611" s="319">
        <v>721710</v>
      </c>
      <c r="D611" s="326">
        <v>9.5299999999999994</v>
      </c>
      <c r="E611" s="303" t="str">
        <f t="shared" si="9"/>
        <v>103</v>
      </c>
    </row>
    <row r="612" spans="1:5" hidden="1" x14ac:dyDescent="0.3">
      <c r="A612" s="325" t="s">
        <v>1824</v>
      </c>
      <c r="B612" s="319">
        <v>721710</v>
      </c>
      <c r="D612" s="326">
        <v>151.66</v>
      </c>
      <c r="E612" s="303" t="str">
        <f t="shared" si="9"/>
        <v>103</v>
      </c>
    </row>
    <row r="613" spans="1:5" hidden="1" x14ac:dyDescent="0.3">
      <c r="A613" s="325" t="s">
        <v>1833</v>
      </c>
      <c r="B613" s="319">
        <v>721710</v>
      </c>
      <c r="D613" s="326">
        <v>239.32</v>
      </c>
      <c r="E613" s="303" t="str">
        <f t="shared" si="9"/>
        <v>103</v>
      </c>
    </row>
    <row r="614" spans="1:5" hidden="1" x14ac:dyDescent="0.3">
      <c r="A614" s="325" t="s">
        <v>1856</v>
      </c>
      <c r="B614" s="319">
        <v>721710</v>
      </c>
      <c r="D614" s="326">
        <v>82.61</v>
      </c>
      <c r="E614" s="303" t="str">
        <f t="shared" si="9"/>
        <v>103</v>
      </c>
    </row>
    <row r="615" spans="1:5" hidden="1" x14ac:dyDescent="0.3">
      <c r="A615" s="325" t="s">
        <v>1883</v>
      </c>
      <c r="B615" s="319">
        <v>721710</v>
      </c>
      <c r="D615" s="326">
        <v>1275.69</v>
      </c>
      <c r="E615" s="303" t="str">
        <f t="shared" si="9"/>
        <v>103</v>
      </c>
    </row>
    <row r="616" spans="1:5" hidden="1" x14ac:dyDescent="0.3">
      <c r="A616" s="325" t="s">
        <v>1892</v>
      </c>
      <c r="B616" s="319">
        <v>721710</v>
      </c>
      <c r="D616" s="326">
        <v>20.98</v>
      </c>
      <c r="E616" s="303" t="str">
        <f t="shared" si="9"/>
        <v>103</v>
      </c>
    </row>
    <row r="617" spans="1:5" hidden="1" x14ac:dyDescent="0.3">
      <c r="A617" s="325" t="s">
        <v>1900</v>
      </c>
      <c r="B617" s="319">
        <v>721710</v>
      </c>
      <c r="D617" s="326">
        <v>2188.63</v>
      </c>
      <c r="E617" s="303" t="str">
        <f t="shared" si="9"/>
        <v>103</v>
      </c>
    </row>
    <row r="618" spans="1:5" hidden="1" x14ac:dyDescent="0.3">
      <c r="A618" s="325" t="s">
        <v>1911</v>
      </c>
      <c r="B618" s="319">
        <v>721710</v>
      </c>
      <c r="D618" s="326">
        <v>800.86</v>
      </c>
      <c r="E618" s="303" t="str">
        <f t="shared" si="9"/>
        <v>103</v>
      </c>
    </row>
    <row r="619" spans="1:5" hidden="1" x14ac:dyDescent="0.3">
      <c r="A619" s="325" t="s">
        <v>1920</v>
      </c>
      <c r="B619" s="319">
        <v>721710</v>
      </c>
      <c r="D619" s="326">
        <v>823.87</v>
      </c>
      <c r="E619" s="303" t="str">
        <f t="shared" si="9"/>
        <v>103</v>
      </c>
    </row>
    <row r="620" spans="1:5" hidden="1" x14ac:dyDescent="0.3">
      <c r="A620" s="325" t="s">
        <v>2167</v>
      </c>
      <c r="B620" s="319">
        <v>721710</v>
      </c>
      <c r="D620" s="326">
        <v>-1867.94</v>
      </c>
      <c r="E620" s="303" t="str">
        <f t="shared" si="9"/>
        <v>103</v>
      </c>
    </row>
    <row r="621" spans="1:5" hidden="1" x14ac:dyDescent="0.3">
      <c r="A621" s="325" t="s">
        <v>2286</v>
      </c>
      <c r="B621" s="319">
        <v>721710</v>
      </c>
      <c r="D621" s="326">
        <v>0</v>
      </c>
      <c r="E621" s="303" t="str">
        <f t="shared" si="9"/>
        <v>103</v>
      </c>
    </row>
    <row r="622" spans="1:5" hidden="1" x14ac:dyDescent="0.3">
      <c r="A622" s="325" t="s">
        <v>1631</v>
      </c>
      <c r="B622" s="319">
        <v>721750</v>
      </c>
      <c r="D622" s="326">
        <v>27.14</v>
      </c>
      <c r="E622" s="303" t="str">
        <f t="shared" si="9"/>
        <v>103</v>
      </c>
    </row>
    <row r="623" spans="1:5" hidden="1" x14ac:dyDescent="0.3">
      <c r="A623" s="325" t="s">
        <v>1656</v>
      </c>
      <c r="B623" s="319">
        <v>721750</v>
      </c>
      <c r="D623" s="326">
        <v>20.58</v>
      </c>
      <c r="E623" s="303" t="str">
        <f t="shared" si="9"/>
        <v>103</v>
      </c>
    </row>
    <row r="624" spans="1:5" hidden="1" x14ac:dyDescent="0.3">
      <c r="A624" s="325" t="s">
        <v>1667</v>
      </c>
      <c r="B624" s="319">
        <v>721750</v>
      </c>
      <c r="D624" s="326">
        <v>63.15</v>
      </c>
      <c r="E624" s="303" t="str">
        <f t="shared" si="9"/>
        <v>103</v>
      </c>
    </row>
    <row r="625" spans="1:5" hidden="1" x14ac:dyDescent="0.3">
      <c r="A625" s="325" t="s">
        <v>1679</v>
      </c>
      <c r="B625" s="319">
        <v>721750</v>
      </c>
      <c r="D625" s="326">
        <v>38.36</v>
      </c>
      <c r="E625" s="303" t="str">
        <f t="shared" si="9"/>
        <v>103</v>
      </c>
    </row>
    <row r="626" spans="1:5" hidden="1" x14ac:dyDescent="0.3">
      <c r="A626" s="325" t="s">
        <v>1685</v>
      </c>
      <c r="B626" s="319">
        <v>721750</v>
      </c>
      <c r="D626" s="326">
        <v>500.92</v>
      </c>
      <c r="E626" s="303" t="str">
        <f t="shared" si="9"/>
        <v>103</v>
      </c>
    </row>
    <row r="627" spans="1:5" hidden="1" x14ac:dyDescent="0.3">
      <c r="A627" s="325" t="s">
        <v>1699</v>
      </c>
      <c r="B627" s="319">
        <v>721750</v>
      </c>
      <c r="D627" s="326">
        <v>1114.6600000000001</v>
      </c>
      <c r="E627" s="303" t="str">
        <f t="shared" si="9"/>
        <v>103</v>
      </c>
    </row>
    <row r="628" spans="1:5" hidden="1" x14ac:dyDescent="0.3">
      <c r="A628" s="325" t="s">
        <v>1722</v>
      </c>
      <c r="B628" s="319">
        <v>721750</v>
      </c>
      <c r="D628" s="326">
        <v>68.22</v>
      </c>
      <c r="E628" s="303" t="str">
        <f t="shared" si="9"/>
        <v>103</v>
      </c>
    </row>
    <row r="629" spans="1:5" hidden="1" x14ac:dyDescent="0.3">
      <c r="A629" s="325" t="s">
        <v>1751</v>
      </c>
      <c r="B629" s="319">
        <v>721750</v>
      </c>
      <c r="D629" s="326">
        <v>252</v>
      </c>
      <c r="E629" s="303" t="str">
        <f t="shared" si="9"/>
        <v>103</v>
      </c>
    </row>
    <row r="630" spans="1:5" hidden="1" x14ac:dyDescent="0.3">
      <c r="A630" s="325" t="s">
        <v>1806</v>
      </c>
      <c r="B630" s="319">
        <v>721750</v>
      </c>
      <c r="D630" s="326">
        <v>0</v>
      </c>
      <c r="E630" s="303" t="str">
        <f t="shared" si="9"/>
        <v>103</v>
      </c>
    </row>
    <row r="631" spans="1:5" hidden="1" x14ac:dyDescent="0.3">
      <c r="A631" s="325" t="s">
        <v>1815</v>
      </c>
      <c r="B631" s="319">
        <v>721750</v>
      </c>
      <c r="D631" s="326">
        <v>495.29</v>
      </c>
      <c r="E631" s="303" t="str">
        <f t="shared" si="9"/>
        <v>103</v>
      </c>
    </row>
    <row r="632" spans="1:5" hidden="1" x14ac:dyDescent="0.3">
      <c r="A632" s="325" t="s">
        <v>1824</v>
      </c>
      <c r="B632" s="319">
        <v>721750</v>
      </c>
      <c r="D632" s="326">
        <v>9148.14</v>
      </c>
      <c r="E632" s="303" t="str">
        <f t="shared" si="9"/>
        <v>103</v>
      </c>
    </row>
    <row r="633" spans="1:5" hidden="1" x14ac:dyDescent="0.3">
      <c r="A633" s="325" t="s">
        <v>1833</v>
      </c>
      <c r="B633" s="319">
        <v>721750</v>
      </c>
      <c r="D633" s="326">
        <v>475.29</v>
      </c>
      <c r="E633" s="303" t="str">
        <f t="shared" si="9"/>
        <v>103</v>
      </c>
    </row>
    <row r="634" spans="1:5" hidden="1" x14ac:dyDescent="0.3">
      <c r="A634" s="325" t="s">
        <v>1856</v>
      </c>
      <c r="B634" s="319">
        <v>721750</v>
      </c>
      <c r="D634" s="326">
        <v>7298.06</v>
      </c>
      <c r="E634" s="303" t="str">
        <f t="shared" si="9"/>
        <v>103</v>
      </c>
    </row>
    <row r="635" spans="1:5" hidden="1" x14ac:dyDescent="0.3">
      <c r="A635" s="325" t="s">
        <v>1866</v>
      </c>
      <c r="B635" s="319">
        <v>721750</v>
      </c>
      <c r="D635" s="326">
        <v>72.13</v>
      </c>
      <c r="E635" s="303" t="str">
        <f t="shared" si="9"/>
        <v>103</v>
      </c>
    </row>
    <row r="636" spans="1:5" hidden="1" x14ac:dyDescent="0.3">
      <c r="A636" s="325" t="s">
        <v>2167</v>
      </c>
      <c r="B636" s="319">
        <v>721750</v>
      </c>
      <c r="D636" s="326">
        <v>-525.61</v>
      </c>
      <c r="E636" s="303" t="str">
        <f t="shared" si="9"/>
        <v>103</v>
      </c>
    </row>
    <row r="637" spans="1:5" hidden="1" x14ac:dyDescent="0.3">
      <c r="A637" s="325" t="s">
        <v>2157</v>
      </c>
      <c r="B637" s="319">
        <v>721810</v>
      </c>
      <c r="C637" s="319">
        <v>5200</v>
      </c>
      <c r="D637" s="326">
        <v>-441788.53</v>
      </c>
      <c r="E637" s="303" t="str">
        <f t="shared" si="9"/>
        <v>103</v>
      </c>
    </row>
    <row r="638" spans="1:5" hidden="1" x14ac:dyDescent="0.3">
      <c r="A638" s="325" t="s">
        <v>1631</v>
      </c>
      <c r="B638" s="319">
        <v>721810</v>
      </c>
      <c r="D638" s="326">
        <v>50634.58</v>
      </c>
      <c r="E638" s="303" t="str">
        <f t="shared" si="9"/>
        <v>103</v>
      </c>
    </row>
    <row r="639" spans="1:5" hidden="1" x14ac:dyDescent="0.3">
      <c r="A639" s="325" t="s">
        <v>1656</v>
      </c>
      <c r="B639" s="319">
        <v>721810</v>
      </c>
      <c r="D639" s="326">
        <v>45948.7</v>
      </c>
      <c r="E639" s="303" t="str">
        <f t="shared" si="9"/>
        <v>103</v>
      </c>
    </row>
    <row r="640" spans="1:5" hidden="1" x14ac:dyDescent="0.3">
      <c r="A640" s="325" t="s">
        <v>1660</v>
      </c>
      <c r="B640" s="319">
        <v>721810</v>
      </c>
      <c r="D640" s="326">
        <v>44.39</v>
      </c>
      <c r="E640" s="303" t="str">
        <f t="shared" si="9"/>
        <v>103</v>
      </c>
    </row>
    <row r="641" spans="1:5" hidden="1" x14ac:dyDescent="0.3">
      <c r="A641" s="325" t="s">
        <v>2478</v>
      </c>
      <c r="B641" s="319">
        <v>721810</v>
      </c>
      <c r="D641" s="326">
        <v>8</v>
      </c>
      <c r="E641" s="303" t="str">
        <f t="shared" si="9"/>
        <v>103</v>
      </c>
    </row>
    <row r="642" spans="1:5" hidden="1" x14ac:dyDescent="0.3">
      <c r="A642" s="325" t="s">
        <v>1667</v>
      </c>
      <c r="B642" s="319">
        <v>721810</v>
      </c>
      <c r="D642" s="326">
        <v>2.69</v>
      </c>
      <c r="E642" s="303" t="str">
        <f t="shared" ref="E642:E705" si="10">RIGHT(A642,3)</f>
        <v>103</v>
      </c>
    </row>
    <row r="643" spans="1:5" hidden="1" x14ac:dyDescent="0.3">
      <c r="A643" s="325" t="s">
        <v>1673</v>
      </c>
      <c r="B643" s="319">
        <v>721810</v>
      </c>
      <c r="D643" s="326">
        <v>1566.59</v>
      </c>
      <c r="E643" s="303" t="str">
        <f t="shared" si="10"/>
        <v>103</v>
      </c>
    </row>
    <row r="644" spans="1:5" hidden="1" x14ac:dyDescent="0.3">
      <c r="A644" s="325" t="s">
        <v>1679</v>
      </c>
      <c r="B644" s="319">
        <v>721810</v>
      </c>
      <c r="D644" s="326">
        <v>32934.620000000003</v>
      </c>
      <c r="E644" s="303" t="str">
        <f t="shared" si="10"/>
        <v>103</v>
      </c>
    </row>
    <row r="645" spans="1:5" hidden="1" x14ac:dyDescent="0.3">
      <c r="A645" s="325" t="s">
        <v>1685</v>
      </c>
      <c r="B645" s="319">
        <v>721810</v>
      </c>
      <c r="D645" s="326">
        <v>12413.79</v>
      </c>
      <c r="E645" s="303" t="str">
        <f t="shared" si="10"/>
        <v>103</v>
      </c>
    </row>
    <row r="646" spans="1:5" hidden="1" x14ac:dyDescent="0.3">
      <c r="A646" s="325" t="s">
        <v>1699</v>
      </c>
      <c r="B646" s="319">
        <v>721810</v>
      </c>
      <c r="D646" s="326">
        <v>61139.03</v>
      </c>
      <c r="E646" s="303" t="str">
        <f t="shared" si="10"/>
        <v>103</v>
      </c>
    </row>
    <row r="647" spans="1:5" hidden="1" x14ac:dyDescent="0.3">
      <c r="A647" s="325" t="s">
        <v>1722</v>
      </c>
      <c r="B647" s="319">
        <v>721810</v>
      </c>
      <c r="D647" s="326">
        <v>71.7</v>
      </c>
      <c r="E647" s="303" t="str">
        <f t="shared" si="10"/>
        <v>103</v>
      </c>
    </row>
    <row r="648" spans="1:5" hidden="1" x14ac:dyDescent="0.3">
      <c r="A648" s="325" t="s">
        <v>1751</v>
      </c>
      <c r="B648" s="319">
        <v>721810</v>
      </c>
      <c r="D648" s="326">
        <v>29054.97</v>
      </c>
      <c r="E648" s="303" t="str">
        <f t="shared" si="10"/>
        <v>103</v>
      </c>
    </row>
    <row r="649" spans="1:5" hidden="1" x14ac:dyDescent="0.3">
      <c r="A649" s="325" t="s">
        <v>1768</v>
      </c>
      <c r="B649" s="319">
        <v>721810</v>
      </c>
      <c r="D649" s="326">
        <v>2340.8200000000002</v>
      </c>
      <c r="E649" s="303" t="str">
        <f t="shared" si="10"/>
        <v>103</v>
      </c>
    </row>
    <row r="650" spans="1:5" hidden="1" x14ac:dyDescent="0.3">
      <c r="A650" s="325" t="s">
        <v>2479</v>
      </c>
      <c r="B650" s="319">
        <v>721810</v>
      </c>
      <c r="D650" s="326">
        <v>22.45</v>
      </c>
      <c r="E650" s="303" t="str">
        <f t="shared" si="10"/>
        <v>103</v>
      </c>
    </row>
    <row r="651" spans="1:5" hidden="1" x14ac:dyDescent="0.3">
      <c r="A651" s="325" t="s">
        <v>1777</v>
      </c>
      <c r="B651" s="319">
        <v>721810</v>
      </c>
      <c r="D651" s="326">
        <v>69.150000000000006</v>
      </c>
      <c r="E651" s="303" t="str">
        <f t="shared" si="10"/>
        <v>103</v>
      </c>
    </row>
    <row r="652" spans="1:5" hidden="1" x14ac:dyDescent="0.3">
      <c r="A652" s="325" t="s">
        <v>1794</v>
      </c>
      <c r="B652" s="319">
        <v>721810</v>
      </c>
      <c r="D652" s="326">
        <v>588.24</v>
      </c>
      <c r="E652" s="303" t="str">
        <f t="shared" si="10"/>
        <v>103</v>
      </c>
    </row>
    <row r="653" spans="1:5" hidden="1" x14ac:dyDescent="0.3">
      <c r="A653" s="325" t="s">
        <v>1806</v>
      </c>
      <c r="B653" s="319">
        <v>721810</v>
      </c>
      <c r="D653" s="326">
        <v>0</v>
      </c>
      <c r="E653" s="303" t="str">
        <f t="shared" si="10"/>
        <v>103</v>
      </c>
    </row>
    <row r="654" spans="1:5" hidden="1" x14ac:dyDescent="0.3">
      <c r="A654" s="325" t="s">
        <v>1815</v>
      </c>
      <c r="B654" s="319">
        <v>721810</v>
      </c>
      <c r="D654" s="326">
        <v>80.97</v>
      </c>
      <c r="E654" s="303" t="str">
        <f t="shared" si="10"/>
        <v>103</v>
      </c>
    </row>
    <row r="655" spans="1:5" hidden="1" x14ac:dyDescent="0.3">
      <c r="A655" s="325" t="s">
        <v>1824</v>
      </c>
      <c r="B655" s="319">
        <v>721810</v>
      </c>
      <c r="D655" s="326">
        <v>927.61</v>
      </c>
      <c r="E655" s="303" t="str">
        <f t="shared" si="10"/>
        <v>103</v>
      </c>
    </row>
    <row r="656" spans="1:5" hidden="1" x14ac:dyDescent="0.3">
      <c r="A656" s="325" t="s">
        <v>1833</v>
      </c>
      <c r="B656" s="319">
        <v>721810</v>
      </c>
      <c r="D656" s="326">
        <v>91.75</v>
      </c>
      <c r="E656" s="303" t="str">
        <f t="shared" si="10"/>
        <v>103</v>
      </c>
    </row>
    <row r="657" spans="1:5" hidden="1" x14ac:dyDescent="0.3">
      <c r="A657" s="325" t="s">
        <v>1842</v>
      </c>
      <c r="B657" s="319">
        <v>721810</v>
      </c>
      <c r="D657" s="326">
        <v>538.9</v>
      </c>
      <c r="E657" s="303" t="str">
        <f t="shared" si="10"/>
        <v>103</v>
      </c>
    </row>
    <row r="658" spans="1:5" hidden="1" x14ac:dyDescent="0.3">
      <c r="A658" s="325" t="s">
        <v>1849</v>
      </c>
      <c r="B658" s="319">
        <v>721810</v>
      </c>
      <c r="D658" s="326">
        <v>149.03</v>
      </c>
      <c r="E658" s="303" t="str">
        <f t="shared" si="10"/>
        <v>103</v>
      </c>
    </row>
    <row r="659" spans="1:5" hidden="1" x14ac:dyDescent="0.3">
      <c r="A659" s="325" t="s">
        <v>1856</v>
      </c>
      <c r="B659" s="319">
        <v>721810</v>
      </c>
      <c r="D659" s="326">
        <v>47.94</v>
      </c>
      <c r="E659" s="303" t="str">
        <f t="shared" si="10"/>
        <v>103</v>
      </c>
    </row>
    <row r="660" spans="1:5" hidden="1" x14ac:dyDescent="0.3">
      <c r="A660" s="325" t="s">
        <v>1866</v>
      </c>
      <c r="B660" s="319">
        <v>721810</v>
      </c>
      <c r="D660" s="326">
        <v>7.69</v>
      </c>
      <c r="E660" s="303" t="str">
        <f t="shared" si="10"/>
        <v>103</v>
      </c>
    </row>
    <row r="661" spans="1:5" hidden="1" x14ac:dyDescent="0.3">
      <c r="A661" s="325" t="s">
        <v>1875</v>
      </c>
      <c r="B661" s="319">
        <v>721810</v>
      </c>
      <c r="D661" s="326">
        <v>1322.94</v>
      </c>
      <c r="E661" s="303" t="str">
        <f t="shared" si="10"/>
        <v>103</v>
      </c>
    </row>
    <row r="662" spans="1:5" hidden="1" x14ac:dyDescent="0.3">
      <c r="A662" s="325" t="s">
        <v>1883</v>
      </c>
      <c r="B662" s="319">
        <v>721810</v>
      </c>
      <c r="D662" s="326">
        <v>551.29</v>
      </c>
      <c r="E662" s="303" t="str">
        <f t="shared" si="10"/>
        <v>103</v>
      </c>
    </row>
    <row r="663" spans="1:5" hidden="1" x14ac:dyDescent="0.3">
      <c r="A663" s="325" t="s">
        <v>1892</v>
      </c>
      <c r="B663" s="319">
        <v>721810</v>
      </c>
      <c r="D663" s="326">
        <v>2800.22</v>
      </c>
      <c r="E663" s="303" t="str">
        <f t="shared" si="10"/>
        <v>103</v>
      </c>
    </row>
    <row r="664" spans="1:5" hidden="1" x14ac:dyDescent="0.3">
      <c r="A664" s="325" t="s">
        <v>1900</v>
      </c>
      <c r="B664" s="319">
        <v>721810</v>
      </c>
      <c r="D664" s="326">
        <v>1077.81</v>
      </c>
      <c r="E664" s="303" t="str">
        <f t="shared" si="10"/>
        <v>103</v>
      </c>
    </row>
    <row r="665" spans="1:5" hidden="1" x14ac:dyDescent="0.3">
      <c r="A665" s="325" t="s">
        <v>1920</v>
      </c>
      <c r="B665" s="319">
        <v>721810</v>
      </c>
      <c r="D665" s="326">
        <v>1905.06</v>
      </c>
      <c r="E665" s="303" t="str">
        <f t="shared" si="10"/>
        <v>103</v>
      </c>
    </row>
    <row r="666" spans="1:5" hidden="1" x14ac:dyDescent="0.3">
      <c r="A666" s="325" t="s">
        <v>2117</v>
      </c>
      <c r="B666" s="319">
        <v>721810</v>
      </c>
      <c r="D666" s="326">
        <v>1400.39</v>
      </c>
      <c r="E666" s="303" t="str">
        <f t="shared" si="10"/>
        <v>103</v>
      </c>
    </row>
    <row r="667" spans="1:5" hidden="1" x14ac:dyDescent="0.3">
      <c r="A667" s="325" t="s">
        <v>2139</v>
      </c>
      <c r="B667" s="319">
        <v>721810</v>
      </c>
      <c r="D667" s="326">
        <v>2523.15</v>
      </c>
      <c r="E667" s="303" t="str">
        <f t="shared" si="10"/>
        <v>103</v>
      </c>
    </row>
    <row r="668" spans="1:5" hidden="1" x14ac:dyDescent="0.3">
      <c r="A668" s="325" t="s">
        <v>2442</v>
      </c>
      <c r="B668" s="319">
        <v>721810</v>
      </c>
      <c r="D668" s="326">
        <v>123.6</v>
      </c>
      <c r="E668" s="303" t="str">
        <f t="shared" si="10"/>
        <v>103</v>
      </c>
    </row>
    <row r="669" spans="1:5" hidden="1" x14ac:dyDescent="0.3">
      <c r="A669" s="325" t="s">
        <v>2157</v>
      </c>
      <c r="B669" s="319">
        <v>721810</v>
      </c>
      <c r="D669" s="326">
        <v>1000931.42</v>
      </c>
      <c r="E669" s="303" t="str">
        <f t="shared" si="10"/>
        <v>103</v>
      </c>
    </row>
    <row r="670" spans="1:5" hidden="1" x14ac:dyDescent="0.3">
      <c r="A670" s="325" t="s">
        <v>2167</v>
      </c>
      <c r="B670" s="319">
        <v>721810</v>
      </c>
      <c r="D670" s="326">
        <v>-359.95</v>
      </c>
      <c r="E670" s="303" t="str">
        <f t="shared" si="10"/>
        <v>103</v>
      </c>
    </row>
    <row r="671" spans="1:5" hidden="1" x14ac:dyDescent="0.3">
      <c r="A671" s="325" t="s">
        <v>2182</v>
      </c>
      <c r="B671" s="319">
        <v>721810</v>
      </c>
      <c r="D671" s="326">
        <v>21</v>
      </c>
      <c r="E671" s="303" t="str">
        <f t="shared" si="10"/>
        <v>103</v>
      </c>
    </row>
    <row r="672" spans="1:5" hidden="1" x14ac:dyDescent="0.3">
      <c r="A672" s="325" t="s">
        <v>2207</v>
      </c>
      <c r="B672" s="319">
        <v>721810</v>
      </c>
      <c r="D672" s="326">
        <v>1488.02</v>
      </c>
      <c r="E672" s="303" t="str">
        <f t="shared" si="10"/>
        <v>103</v>
      </c>
    </row>
    <row r="673" spans="1:5" hidden="1" x14ac:dyDescent="0.3">
      <c r="A673" s="325" t="s">
        <v>2238</v>
      </c>
      <c r="B673" s="319">
        <v>721810</v>
      </c>
      <c r="D673" s="326">
        <v>96081.1</v>
      </c>
      <c r="E673" s="303" t="str">
        <f t="shared" si="10"/>
        <v>103</v>
      </c>
    </row>
    <row r="674" spans="1:5" hidden="1" x14ac:dyDescent="0.3">
      <c r="A674" s="325" t="s">
        <v>2313</v>
      </c>
      <c r="B674" s="319">
        <v>721810</v>
      </c>
      <c r="D674" s="326">
        <v>695</v>
      </c>
      <c r="E674" s="303" t="str">
        <f t="shared" si="10"/>
        <v>103</v>
      </c>
    </row>
    <row r="675" spans="1:5" hidden="1" x14ac:dyDescent="0.3">
      <c r="A675" s="325" t="s">
        <v>2333</v>
      </c>
      <c r="B675" s="319">
        <v>721810</v>
      </c>
      <c r="D675" s="326">
        <v>0</v>
      </c>
      <c r="E675" s="303" t="str">
        <f t="shared" si="10"/>
        <v>103</v>
      </c>
    </row>
    <row r="676" spans="1:5" hidden="1" x14ac:dyDescent="0.3">
      <c r="A676" s="325" t="s">
        <v>2352</v>
      </c>
      <c r="B676" s="319">
        <v>721810</v>
      </c>
      <c r="D676" s="326">
        <v>4772.97</v>
      </c>
      <c r="E676" s="303" t="str">
        <f t="shared" si="10"/>
        <v>933</v>
      </c>
    </row>
    <row r="677" spans="1:5" hidden="1" x14ac:dyDescent="0.3">
      <c r="A677" s="325" t="s">
        <v>1631</v>
      </c>
      <c r="B677" s="319">
        <v>721830</v>
      </c>
      <c r="D677" s="326">
        <v>7954.54</v>
      </c>
      <c r="E677" s="303" t="str">
        <f t="shared" si="10"/>
        <v>103</v>
      </c>
    </row>
    <row r="678" spans="1:5" hidden="1" x14ac:dyDescent="0.3">
      <c r="A678" s="325" t="s">
        <v>1656</v>
      </c>
      <c r="B678" s="319">
        <v>721830</v>
      </c>
      <c r="D678" s="326">
        <v>15575.42</v>
      </c>
      <c r="E678" s="303" t="str">
        <f t="shared" si="10"/>
        <v>103</v>
      </c>
    </row>
    <row r="679" spans="1:5" hidden="1" x14ac:dyDescent="0.3">
      <c r="A679" s="325" t="s">
        <v>1667</v>
      </c>
      <c r="B679" s="319">
        <v>721830</v>
      </c>
      <c r="D679" s="326">
        <v>-62.4</v>
      </c>
      <c r="E679" s="303" t="str">
        <f t="shared" si="10"/>
        <v>103</v>
      </c>
    </row>
    <row r="680" spans="1:5" hidden="1" x14ac:dyDescent="0.3">
      <c r="A680" s="325" t="s">
        <v>1673</v>
      </c>
      <c r="B680" s="319">
        <v>721830</v>
      </c>
      <c r="D680" s="326">
        <v>4249.74</v>
      </c>
      <c r="E680" s="303" t="str">
        <f t="shared" si="10"/>
        <v>103</v>
      </c>
    </row>
    <row r="681" spans="1:5" hidden="1" x14ac:dyDescent="0.3">
      <c r="A681" s="325" t="s">
        <v>1679</v>
      </c>
      <c r="B681" s="319">
        <v>721830</v>
      </c>
      <c r="D681" s="326">
        <v>6319.96</v>
      </c>
      <c r="E681" s="303" t="str">
        <f t="shared" si="10"/>
        <v>103</v>
      </c>
    </row>
    <row r="682" spans="1:5" hidden="1" x14ac:dyDescent="0.3">
      <c r="A682" s="325" t="s">
        <v>1685</v>
      </c>
      <c r="B682" s="319">
        <v>721830</v>
      </c>
      <c r="D682" s="326">
        <v>6044.54</v>
      </c>
      <c r="E682" s="303" t="str">
        <f t="shared" si="10"/>
        <v>103</v>
      </c>
    </row>
    <row r="683" spans="1:5" hidden="1" x14ac:dyDescent="0.3">
      <c r="A683" s="325" t="s">
        <v>1699</v>
      </c>
      <c r="B683" s="319">
        <v>721830</v>
      </c>
      <c r="D683" s="326">
        <v>12881.72</v>
      </c>
      <c r="E683" s="303" t="str">
        <f t="shared" si="10"/>
        <v>103</v>
      </c>
    </row>
    <row r="684" spans="1:5" hidden="1" x14ac:dyDescent="0.3">
      <c r="A684" s="325" t="s">
        <v>1722</v>
      </c>
      <c r="B684" s="319">
        <v>721830</v>
      </c>
      <c r="D684" s="326">
        <v>1417.94</v>
      </c>
      <c r="E684" s="303" t="str">
        <f t="shared" si="10"/>
        <v>103</v>
      </c>
    </row>
    <row r="685" spans="1:5" hidden="1" x14ac:dyDescent="0.3">
      <c r="A685" s="325" t="s">
        <v>1751</v>
      </c>
      <c r="B685" s="319">
        <v>721830</v>
      </c>
      <c r="D685" s="326">
        <v>9685.3799999999992</v>
      </c>
      <c r="E685" s="303" t="str">
        <f t="shared" si="10"/>
        <v>103</v>
      </c>
    </row>
    <row r="686" spans="1:5" hidden="1" x14ac:dyDescent="0.3">
      <c r="A686" s="325" t="s">
        <v>1768</v>
      </c>
      <c r="B686" s="319">
        <v>721830</v>
      </c>
      <c r="D686" s="326">
        <v>2351.09</v>
      </c>
      <c r="E686" s="303" t="str">
        <f t="shared" si="10"/>
        <v>103</v>
      </c>
    </row>
    <row r="687" spans="1:5" hidden="1" x14ac:dyDescent="0.3">
      <c r="A687" s="325" t="s">
        <v>2479</v>
      </c>
      <c r="B687" s="319">
        <v>721830</v>
      </c>
      <c r="D687" s="326">
        <v>319.14</v>
      </c>
      <c r="E687" s="303" t="str">
        <f t="shared" si="10"/>
        <v>103</v>
      </c>
    </row>
    <row r="688" spans="1:5" hidden="1" x14ac:dyDescent="0.3">
      <c r="A688" s="325" t="s">
        <v>1777</v>
      </c>
      <c r="B688" s="319">
        <v>721830</v>
      </c>
      <c r="D688" s="326">
        <v>8533</v>
      </c>
      <c r="E688" s="303" t="str">
        <f t="shared" si="10"/>
        <v>103</v>
      </c>
    </row>
    <row r="689" spans="1:5" hidden="1" x14ac:dyDescent="0.3">
      <c r="A689" s="325" t="s">
        <v>1794</v>
      </c>
      <c r="B689" s="319">
        <v>721830</v>
      </c>
      <c r="D689" s="326">
        <v>4250.51</v>
      </c>
      <c r="E689" s="303" t="str">
        <f t="shared" si="10"/>
        <v>103</v>
      </c>
    </row>
    <row r="690" spans="1:5" hidden="1" x14ac:dyDescent="0.3">
      <c r="A690" s="325" t="s">
        <v>1815</v>
      </c>
      <c r="B690" s="319">
        <v>721830</v>
      </c>
      <c r="D690" s="326">
        <v>-21430.84</v>
      </c>
      <c r="E690" s="303" t="str">
        <f t="shared" si="10"/>
        <v>103</v>
      </c>
    </row>
    <row r="691" spans="1:5" hidden="1" x14ac:dyDescent="0.3">
      <c r="A691" s="325" t="s">
        <v>1824</v>
      </c>
      <c r="B691" s="319">
        <v>721830</v>
      </c>
      <c r="D691" s="326">
        <v>2883.77</v>
      </c>
      <c r="E691" s="303" t="str">
        <f t="shared" si="10"/>
        <v>103</v>
      </c>
    </row>
    <row r="692" spans="1:5" hidden="1" x14ac:dyDescent="0.3">
      <c r="A692" s="325" t="s">
        <v>1842</v>
      </c>
      <c r="B692" s="319">
        <v>721830</v>
      </c>
      <c r="D692" s="326">
        <v>267.81</v>
      </c>
      <c r="E692" s="303" t="str">
        <f t="shared" si="10"/>
        <v>103</v>
      </c>
    </row>
    <row r="693" spans="1:5" hidden="1" x14ac:dyDescent="0.3">
      <c r="A693" s="325" t="s">
        <v>1849</v>
      </c>
      <c r="B693" s="319">
        <v>721830</v>
      </c>
      <c r="D693" s="326">
        <v>3376.28</v>
      </c>
      <c r="E693" s="303" t="str">
        <f t="shared" si="10"/>
        <v>103</v>
      </c>
    </row>
    <row r="694" spans="1:5" hidden="1" x14ac:dyDescent="0.3">
      <c r="A694" s="325" t="s">
        <v>1856</v>
      </c>
      <c r="B694" s="319">
        <v>721830</v>
      </c>
      <c r="D694" s="326">
        <v>184.38</v>
      </c>
      <c r="E694" s="303" t="str">
        <f t="shared" si="10"/>
        <v>103</v>
      </c>
    </row>
    <row r="695" spans="1:5" hidden="1" x14ac:dyDescent="0.3">
      <c r="A695" s="325" t="s">
        <v>1866</v>
      </c>
      <c r="B695" s="319">
        <v>721830</v>
      </c>
      <c r="D695" s="326">
        <v>39.24</v>
      </c>
      <c r="E695" s="303" t="str">
        <f t="shared" si="10"/>
        <v>103</v>
      </c>
    </row>
    <row r="696" spans="1:5" hidden="1" x14ac:dyDescent="0.3">
      <c r="A696" s="325" t="s">
        <v>1883</v>
      </c>
      <c r="B696" s="319">
        <v>721830</v>
      </c>
      <c r="D696" s="326">
        <v>1978.12</v>
      </c>
      <c r="E696" s="303" t="str">
        <f t="shared" si="10"/>
        <v>103</v>
      </c>
    </row>
    <row r="697" spans="1:5" hidden="1" x14ac:dyDescent="0.3">
      <c r="A697" s="325" t="s">
        <v>1892</v>
      </c>
      <c r="B697" s="319">
        <v>721830</v>
      </c>
      <c r="D697" s="326">
        <v>1122.3599999999999</v>
      </c>
      <c r="E697" s="303" t="str">
        <f t="shared" si="10"/>
        <v>103</v>
      </c>
    </row>
    <row r="698" spans="1:5" hidden="1" x14ac:dyDescent="0.3">
      <c r="A698" s="325" t="s">
        <v>1900</v>
      </c>
      <c r="B698" s="319">
        <v>721830</v>
      </c>
      <c r="D698" s="326">
        <v>4698.91</v>
      </c>
      <c r="E698" s="303" t="str">
        <f t="shared" si="10"/>
        <v>103</v>
      </c>
    </row>
    <row r="699" spans="1:5" hidden="1" x14ac:dyDescent="0.3">
      <c r="A699" s="325" t="s">
        <v>1911</v>
      </c>
      <c r="B699" s="319">
        <v>721830</v>
      </c>
      <c r="D699" s="326">
        <v>352.56</v>
      </c>
      <c r="E699" s="303" t="str">
        <f t="shared" si="10"/>
        <v>103</v>
      </c>
    </row>
    <row r="700" spans="1:5" hidden="1" x14ac:dyDescent="0.3">
      <c r="A700" s="325" t="s">
        <v>1920</v>
      </c>
      <c r="B700" s="319">
        <v>721830</v>
      </c>
      <c r="D700" s="326">
        <v>709.77</v>
      </c>
      <c r="E700" s="303" t="str">
        <f t="shared" si="10"/>
        <v>103</v>
      </c>
    </row>
    <row r="701" spans="1:5" hidden="1" x14ac:dyDescent="0.3">
      <c r="A701" s="325" t="s">
        <v>2480</v>
      </c>
      <c r="B701" s="319">
        <v>721830</v>
      </c>
      <c r="D701" s="326">
        <v>-40.47</v>
      </c>
      <c r="E701" s="303" t="str">
        <f t="shared" si="10"/>
        <v>103</v>
      </c>
    </row>
    <row r="702" spans="1:5" hidden="1" x14ac:dyDescent="0.3">
      <c r="A702" s="325" t="s">
        <v>2411</v>
      </c>
      <c r="B702" s="319">
        <v>721830</v>
      </c>
      <c r="D702" s="326">
        <v>359.6</v>
      </c>
      <c r="E702" s="303" t="str">
        <f t="shared" si="10"/>
        <v>103</v>
      </c>
    </row>
    <row r="703" spans="1:5" hidden="1" x14ac:dyDescent="0.3">
      <c r="A703" s="325" t="s">
        <v>2117</v>
      </c>
      <c r="B703" s="319">
        <v>721830</v>
      </c>
      <c r="D703" s="326">
        <v>2797.8</v>
      </c>
      <c r="E703" s="303" t="str">
        <f t="shared" si="10"/>
        <v>103</v>
      </c>
    </row>
    <row r="704" spans="1:5" hidden="1" x14ac:dyDescent="0.3">
      <c r="A704" s="325" t="s">
        <v>2139</v>
      </c>
      <c r="B704" s="319">
        <v>721830</v>
      </c>
      <c r="D704" s="326">
        <v>302.74</v>
      </c>
      <c r="E704" s="303" t="str">
        <f t="shared" si="10"/>
        <v>103</v>
      </c>
    </row>
    <row r="705" spans="1:5" hidden="1" x14ac:dyDescent="0.3">
      <c r="A705" s="325" t="s">
        <v>2157</v>
      </c>
      <c r="B705" s="319">
        <v>721830</v>
      </c>
      <c r="D705" s="326">
        <v>7321.18</v>
      </c>
      <c r="E705" s="303" t="str">
        <f t="shared" si="10"/>
        <v>103</v>
      </c>
    </row>
    <row r="706" spans="1:5" hidden="1" x14ac:dyDescent="0.3">
      <c r="A706" s="325" t="s">
        <v>2167</v>
      </c>
      <c r="B706" s="319">
        <v>721830</v>
      </c>
      <c r="D706" s="326">
        <v>3856.94</v>
      </c>
      <c r="E706" s="303" t="str">
        <f t="shared" ref="E706:E769" si="11">RIGHT(A706,3)</f>
        <v>103</v>
      </c>
    </row>
    <row r="707" spans="1:5" hidden="1" x14ac:dyDescent="0.3">
      <c r="A707" s="325" t="s">
        <v>2182</v>
      </c>
      <c r="B707" s="319">
        <v>721830</v>
      </c>
      <c r="D707" s="326">
        <v>9245.5400000000009</v>
      </c>
      <c r="E707" s="303" t="str">
        <f t="shared" si="11"/>
        <v>103</v>
      </c>
    </row>
    <row r="708" spans="1:5" hidden="1" x14ac:dyDescent="0.3">
      <c r="A708" s="325" t="s">
        <v>2187</v>
      </c>
      <c r="B708" s="319">
        <v>721830</v>
      </c>
      <c r="D708" s="326">
        <v>91.1</v>
      </c>
      <c r="E708" s="303" t="str">
        <f t="shared" si="11"/>
        <v>103</v>
      </c>
    </row>
    <row r="709" spans="1:5" hidden="1" x14ac:dyDescent="0.3">
      <c r="A709" s="325" t="s">
        <v>2238</v>
      </c>
      <c r="B709" s="319">
        <v>721830</v>
      </c>
      <c r="D709" s="326">
        <v>3358.79</v>
      </c>
      <c r="E709" s="303" t="str">
        <f t="shared" si="11"/>
        <v>103</v>
      </c>
    </row>
    <row r="710" spans="1:5" hidden="1" x14ac:dyDescent="0.3">
      <c r="A710" s="325" t="s">
        <v>2460</v>
      </c>
      <c r="B710" s="319">
        <v>721830</v>
      </c>
      <c r="D710" s="326">
        <v>0</v>
      </c>
      <c r="E710" s="303" t="str">
        <f t="shared" si="11"/>
        <v>103</v>
      </c>
    </row>
    <row r="711" spans="1:5" hidden="1" x14ac:dyDescent="0.3">
      <c r="A711" s="325" t="s">
        <v>2286</v>
      </c>
      <c r="B711" s="319">
        <v>721830</v>
      </c>
      <c r="D711" s="326">
        <v>359.53</v>
      </c>
      <c r="E711" s="303" t="str">
        <f t="shared" si="11"/>
        <v>103</v>
      </c>
    </row>
    <row r="712" spans="1:5" hidden="1" x14ac:dyDescent="0.3">
      <c r="A712" s="325" t="s">
        <v>2333</v>
      </c>
      <c r="B712" s="319">
        <v>721830</v>
      </c>
      <c r="D712" s="326">
        <v>0</v>
      </c>
      <c r="E712" s="303" t="str">
        <f t="shared" si="11"/>
        <v>103</v>
      </c>
    </row>
    <row r="713" spans="1:5" hidden="1" x14ac:dyDescent="0.3">
      <c r="A713" s="325" t="s">
        <v>2352</v>
      </c>
      <c r="B713" s="319">
        <v>721830</v>
      </c>
      <c r="D713" s="326">
        <v>77959.91</v>
      </c>
      <c r="E713" s="303" t="str">
        <f t="shared" si="11"/>
        <v>933</v>
      </c>
    </row>
    <row r="714" spans="1:5" hidden="1" x14ac:dyDescent="0.3">
      <c r="A714" s="325" t="s">
        <v>1631</v>
      </c>
      <c r="B714" s="319">
        <v>721835</v>
      </c>
      <c r="D714" s="326">
        <v>897.25</v>
      </c>
      <c r="E714" s="303" t="str">
        <f t="shared" si="11"/>
        <v>103</v>
      </c>
    </row>
    <row r="715" spans="1:5" hidden="1" x14ac:dyDescent="0.3">
      <c r="A715" s="325" t="s">
        <v>1656</v>
      </c>
      <c r="B715" s="319">
        <v>721835</v>
      </c>
      <c r="D715" s="326">
        <v>1016.86</v>
      </c>
      <c r="E715" s="303" t="str">
        <f t="shared" si="11"/>
        <v>103</v>
      </c>
    </row>
    <row r="716" spans="1:5" hidden="1" x14ac:dyDescent="0.3">
      <c r="A716" s="325" t="s">
        <v>1673</v>
      </c>
      <c r="B716" s="319">
        <v>721835</v>
      </c>
      <c r="D716" s="326">
        <v>86.74</v>
      </c>
      <c r="E716" s="303" t="str">
        <f t="shared" si="11"/>
        <v>103</v>
      </c>
    </row>
    <row r="717" spans="1:5" hidden="1" x14ac:dyDescent="0.3">
      <c r="A717" s="325" t="s">
        <v>1679</v>
      </c>
      <c r="B717" s="319">
        <v>721835</v>
      </c>
      <c r="D717" s="326">
        <v>950.4</v>
      </c>
      <c r="E717" s="303" t="str">
        <f t="shared" si="11"/>
        <v>103</v>
      </c>
    </row>
    <row r="718" spans="1:5" hidden="1" x14ac:dyDescent="0.3">
      <c r="A718" s="325" t="s">
        <v>1685</v>
      </c>
      <c r="B718" s="319">
        <v>721835</v>
      </c>
      <c r="D718" s="326">
        <v>952.96</v>
      </c>
      <c r="E718" s="303" t="str">
        <f t="shared" si="11"/>
        <v>103</v>
      </c>
    </row>
    <row r="719" spans="1:5" hidden="1" x14ac:dyDescent="0.3">
      <c r="A719" s="325" t="s">
        <v>1699</v>
      </c>
      <c r="B719" s="319">
        <v>721835</v>
      </c>
      <c r="D719" s="326">
        <v>494.38</v>
      </c>
      <c r="E719" s="303" t="str">
        <f t="shared" si="11"/>
        <v>103</v>
      </c>
    </row>
    <row r="720" spans="1:5" hidden="1" x14ac:dyDescent="0.3">
      <c r="A720" s="325" t="s">
        <v>1722</v>
      </c>
      <c r="B720" s="319">
        <v>721835</v>
      </c>
      <c r="D720" s="326">
        <v>17</v>
      </c>
      <c r="E720" s="303" t="str">
        <f t="shared" si="11"/>
        <v>103</v>
      </c>
    </row>
    <row r="721" spans="1:5" hidden="1" x14ac:dyDescent="0.3">
      <c r="A721" s="325" t="s">
        <v>1751</v>
      </c>
      <c r="B721" s="319">
        <v>721835</v>
      </c>
      <c r="D721" s="326">
        <v>496.4</v>
      </c>
      <c r="E721" s="303" t="str">
        <f t="shared" si="11"/>
        <v>103</v>
      </c>
    </row>
    <row r="722" spans="1:5" hidden="1" x14ac:dyDescent="0.3">
      <c r="A722" s="325" t="s">
        <v>1768</v>
      </c>
      <c r="B722" s="319">
        <v>721835</v>
      </c>
      <c r="D722" s="326">
        <v>671.5</v>
      </c>
      <c r="E722" s="303" t="str">
        <f t="shared" si="11"/>
        <v>103</v>
      </c>
    </row>
    <row r="723" spans="1:5" hidden="1" x14ac:dyDescent="0.3">
      <c r="A723" s="325" t="s">
        <v>1777</v>
      </c>
      <c r="B723" s="319">
        <v>721835</v>
      </c>
      <c r="D723" s="326">
        <v>0.5</v>
      </c>
      <c r="E723" s="303" t="str">
        <f t="shared" si="11"/>
        <v>103</v>
      </c>
    </row>
    <row r="724" spans="1:5" hidden="1" x14ac:dyDescent="0.3">
      <c r="A724" s="325" t="s">
        <v>1794</v>
      </c>
      <c r="B724" s="319">
        <v>721835</v>
      </c>
      <c r="D724" s="326">
        <v>20.95</v>
      </c>
      <c r="E724" s="303" t="str">
        <f t="shared" si="11"/>
        <v>103</v>
      </c>
    </row>
    <row r="725" spans="1:5" hidden="1" x14ac:dyDescent="0.3">
      <c r="A725" s="325" t="s">
        <v>1824</v>
      </c>
      <c r="B725" s="319">
        <v>721835</v>
      </c>
      <c r="D725" s="326">
        <v>7.5</v>
      </c>
      <c r="E725" s="303" t="str">
        <f t="shared" si="11"/>
        <v>103</v>
      </c>
    </row>
    <row r="726" spans="1:5" hidden="1" x14ac:dyDescent="0.3">
      <c r="A726" s="325" t="s">
        <v>1849</v>
      </c>
      <c r="B726" s="319">
        <v>721835</v>
      </c>
      <c r="D726" s="326">
        <v>668.79</v>
      </c>
      <c r="E726" s="303" t="str">
        <f t="shared" si="11"/>
        <v>103</v>
      </c>
    </row>
    <row r="727" spans="1:5" hidden="1" x14ac:dyDescent="0.3">
      <c r="A727" s="325" t="s">
        <v>1892</v>
      </c>
      <c r="B727" s="319">
        <v>721835</v>
      </c>
      <c r="D727" s="326">
        <v>238.01</v>
      </c>
      <c r="E727" s="303" t="str">
        <f t="shared" si="11"/>
        <v>103</v>
      </c>
    </row>
    <row r="728" spans="1:5" hidden="1" x14ac:dyDescent="0.3">
      <c r="A728" s="325" t="s">
        <v>1900</v>
      </c>
      <c r="B728" s="319">
        <v>721835</v>
      </c>
      <c r="D728" s="326">
        <v>33.65</v>
      </c>
      <c r="E728" s="303" t="str">
        <f t="shared" si="11"/>
        <v>103</v>
      </c>
    </row>
    <row r="729" spans="1:5" hidden="1" x14ac:dyDescent="0.3">
      <c r="A729" s="325" t="s">
        <v>1911</v>
      </c>
      <c r="B729" s="319">
        <v>721835</v>
      </c>
      <c r="D729" s="326">
        <v>0.5</v>
      </c>
      <c r="E729" s="303" t="str">
        <f t="shared" si="11"/>
        <v>103</v>
      </c>
    </row>
    <row r="730" spans="1:5" hidden="1" x14ac:dyDescent="0.3">
      <c r="A730" s="325" t="s">
        <v>2117</v>
      </c>
      <c r="B730" s="319">
        <v>721835</v>
      </c>
      <c r="D730" s="326">
        <v>240.66</v>
      </c>
      <c r="E730" s="303" t="str">
        <f t="shared" si="11"/>
        <v>103</v>
      </c>
    </row>
    <row r="731" spans="1:5" hidden="1" x14ac:dyDescent="0.3">
      <c r="A731" s="325" t="s">
        <v>2157</v>
      </c>
      <c r="B731" s="319">
        <v>721835</v>
      </c>
      <c r="D731" s="326">
        <v>19.190000000000001</v>
      </c>
      <c r="E731" s="303" t="str">
        <f t="shared" si="11"/>
        <v>103</v>
      </c>
    </row>
    <row r="732" spans="1:5" hidden="1" x14ac:dyDescent="0.3">
      <c r="A732" s="325" t="s">
        <v>2182</v>
      </c>
      <c r="B732" s="319">
        <v>721835</v>
      </c>
      <c r="D732" s="326">
        <v>4005.09</v>
      </c>
      <c r="E732" s="303" t="str">
        <f t="shared" si="11"/>
        <v>103</v>
      </c>
    </row>
    <row r="733" spans="1:5" hidden="1" x14ac:dyDescent="0.3">
      <c r="A733" s="325" t="s">
        <v>2207</v>
      </c>
      <c r="B733" s="319">
        <v>721835</v>
      </c>
      <c r="D733" s="326">
        <v>3.11</v>
      </c>
      <c r="E733" s="303" t="str">
        <f t="shared" si="11"/>
        <v>103</v>
      </c>
    </row>
    <row r="734" spans="1:5" hidden="1" x14ac:dyDescent="0.3">
      <c r="A734" s="325" t="s">
        <v>2238</v>
      </c>
      <c r="B734" s="319">
        <v>721835</v>
      </c>
      <c r="D734" s="326">
        <v>100.08</v>
      </c>
      <c r="E734" s="303" t="str">
        <f t="shared" si="11"/>
        <v>103</v>
      </c>
    </row>
    <row r="735" spans="1:5" hidden="1" x14ac:dyDescent="0.3">
      <c r="A735" s="325" t="s">
        <v>2456</v>
      </c>
      <c r="B735" s="319">
        <v>721835</v>
      </c>
      <c r="D735" s="326">
        <v>16.989999999999998</v>
      </c>
      <c r="E735" s="303" t="str">
        <f t="shared" si="11"/>
        <v>103</v>
      </c>
    </row>
    <row r="736" spans="1:5" hidden="1" x14ac:dyDescent="0.3">
      <c r="A736" s="325" t="s">
        <v>2333</v>
      </c>
      <c r="B736" s="319">
        <v>721835</v>
      </c>
      <c r="D736" s="326">
        <v>0</v>
      </c>
      <c r="E736" s="303" t="str">
        <f t="shared" si="11"/>
        <v>103</v>
      </c>
    </row>
    <row r="737" spans="1:5" hidden="1" x14ac:dyDescent="0.3">
      <c r="A737" s="325" t="s">
        <v>2352</v>
      </c>
      <c r="B737" s="319">
        <v>721835</v>
      </c>
      <c r="D737" s="326">
        <v>6937.97</v>
      </c>
      <c r="E737" s="303" t="str">
        <f t="shared" si="11"/>
        <v>933</v>
      </c>
    </row>
    <row r="738" spans="1:5" hidden="1" x14ac:dyDescent="0.3">
      <c r="A738" s="325" t="s">
        <v>2139</v>
      </c>
      <c r="B738" s="319">
        <v>721850</v>
      </c>
      <c r="D738" s="326">
        <v>0</v>
      </c>
      <c r="E738" s="303" t="str">
        <f t="shared" si="11"/>
        <v>103</v>
      </c>
    </row>
    <row r="739" spans="1:5" hidden="1" x14ac:dyDescent="0.3">
      <c r="A739" s="325" t="s">
        <v>1631</v>
      </c>
      <c r="B739" s="319">
        <v>721870</v>
      </c>
      <c r="D739" s="326">
        <v>6934.47</v>
      </c>
      <c r="E739" s="303" t="str">
        <f t="shared" si="11"/>
        <v>103</v>
      </c>
    </row>
    <row r="740" spans="1:5" hidden="1" x14ac:dyDescent="0.3">
      <c r="A740" s="325" t="s">
        <v>1656</v>
      </c>
      <c r="B740" s="319">
        <v>721870</v>
      </c>
      <c r="D740" s="326">
        <v>6456.34</v>
      </c>
      <c r="E740" s="303" t="str">
        <f t="shared" si="11"/>
        <v>103</v>
      </c>
    </row>
    <row r="741" spans="1:5" hidden="1" x14ac:dyDescent="0.3">
      <c r="A741" s="325" t="s">
        <v>1660</v>
      </c>
      <c r="B741" s="319">
        <v>721870</v>
      </c>
      <c r="D741" s="326">
        <v>81.3</v>
      </c>
      <c r="E741" s="303" t="str">
        <f t="shared" si="11"/>
        <v>103</v>
      </c>
    </row>
    <row r="742" spans="1:5" hidden="1" x14ac:dyDescent="0.3">
      <c r="A742" s="325" t="s">
        <v>1673</v>
      </c>
      <c r="B742" s="319">
        <v>721870</v>
      </c>
      <c r="D742" s="326">
        <v>20.7</v>
      </c>
      <c r="E742" s="303" t="str">
        <f t="shared" si="11"/>
        <v>103</v>
      </c>
    </row>
    <row r="743" spans="1:5" hidden="1" x14ac:dyDescent="0.3">
      <c r="A743" s="325" t="s">
        <v>1679</v>
      </c>
      <c r="B743" s="319">
        <v>721870</v>
      </c>
      <c r="D743" s="326">
        <v>4872.8599999999997</v>
      </c>
      <c r="E743" s="303" t="str">
        <f t="shared" si="11"/>
        <v>103</v>
      </c>
    </row>
    <row r="744" spans="1:5" hidden="1" x14ac:dyDescent="0.3">
      <c r="A744" s="325" t="s">
        <v>1685</v>
      </c>
      <c r="B744" s="319">
        <v>721870</v>
      </c>
      <c r="D744" s="326">
        <v>3118.22</v>
      </c>
      <c r="E744" s="303" t="str">
        <f t="shared" si="11"/>
        <v>103</v>
      </c>
    </row>
    <row r="745" spans="1:5" hidden="1" x14ac:dyDescent="0.3">
      <c r="A745" s="325" t="s">
        <v>1699</v>
      </c>
      <c r="B745" s="319">
        <v>721870</v>
      </c>
      <c r="D745" s="326">
        <v>24259.8</v>
      </c>
      <c r="E745" s="303" t="str">
        <f t="shared" si="11"/>
        <v>103</v>
      </c>
    </row>
    <row r="746" spans="1:5" hidden="1" x14ac:dyDescent="0.3">
      <c r="A746" s="325" t="s">
        <v>1722</v>
      </c>
      <c r="B746" s="319">
        <v>721870</v>
      </c>
      <c r="D746" s="326">
        <v>668</v>
      </c>
      <c r="E746" s="303" t="str">
        <f t="shared" si="11"/>
        <v>103</v>
      </c>
    </row>
    <row r="747" spans="1:5" hidden="1" x14ac:dyDescent="0.3">
      <c r="A747" s="325" t="s">
        <v>1751</v>
      </c>
      <c r="B747" s="319">
        <v>721870</v>
      </c>
      <c r="D747" s="326">
        <v>13370.44</v>
      </c>
      <c r="E747" s="303" t="str">
        <f t="shared" si="11"/>
        <v>103</v>
      </c>
    </row>
    <row r="748" spans="1:5" hidden="1" x14ac:dyDescent="0.3">
      <c r="A748" s="325" t="s">
        <v>1768</v>
      </c>
      <c r="B748" s="319">
        <v>721870</v>
      </c>
      <c r="D748" s="326">
        <v>2532.56</v>
      </c>
      <c r="E748" s="303" t="str">
        <f t="shared" si="11"/>
        <v>103</v>
      </c>
    </row>
    <row r="749" spans="1:5" hidden="1" x14ac:dyDescent="0.3">
      <c r="A749" s="325" t="s">
        <v>2479</v>
      </c>
      <c r="B749" s="319">
        <v>721870</v>
      </c>
      <c r="D749" s="326">
        <v>91.04</v>
      </c>
      <c r="E749" s="303" t="str">
        <f t="shared" si="11"/>
        <v>103</v>
      </c>
    </row>
    <row r="750" spans="1:5" hidden="1" x14ac:dyDescent="0.3">
      <c r="A750" s="325" t="s">
        <v>1777</v>
      </c>
      <c r="B750" s="319">
        <v>721870</v>
      </c>
      <c r="D750" s="326">
        <v>4022.39</v>
      </c>
      <c r="E750" s="303" t="str">
        <f t="shared" si="11"/>
        <v>103</v>
      </c>
    </row>
    <row r="751" spans="1:5" hidden="1" x14ac:dyDescent="0.3">
      <c r="A751" s="325" t="s">
        <v>1783</v>
      </c>
      <c r="B751" s="319">
        <v>721870</v>
      </c>
      <c r="D751" s="326">
        <v>2627.32</v>
      </c>
      <c r="E751" s="303" t="str">
        <f t="shared" si="11"/>
        <v>103</v>
      </c>
    </row>
    <row r="752" spans="1:5" hidden="1" x14ac:dyDescent="0.3">
      <c r="A752" s="325" t="s">
        <v>1794</v>
      </c>
      <c r="B752" s="319">
        <v>721870</v>
      </c>
      <c r="D752" s="326">
        <v>1100.1600000000001</v>
      </c>
      <c r="E752" s="303" t="str">
        <f t="shared" si="11"/>
        <v>103</v>
      </c>
    </row>
    <row r="753" spans="1:5" hidden="1" x14ac:dyDescent="0.3">
      <c r="A753" s="325" t="s">
        <v>1806</v>
      </c>
      <c r="B753" s="319">
        <v>721870</v>
      </c>
      <c r="D753" s="326">
        <v>0</v>
      </c>
      <c r="E753" s="303" t="str">
        <f t="shared" si="11"/>
        <v>103</v>
      </c>
    </row>
    <row r="754" spans="1:5" hidden="1" x14ac:dyDescent="0.3">
      <c r="A754" s="325" t="s">
        <v>1815</v>
      </c>
      <c r="B754" s="319">
        <v>721870</v>
      </c>
      <c r="D754" s="326">
        <v>38.450000000000003</v>
      </c>
      <c r="E754" s="303" t="str">
        <f t="shared" si="11"/>
        <v>103</v>
      </c>
    </row>
    <row r="755" spans="1:5" hidden="1" x14ac:dyDescent="0.3">
      <c r="A755" s="325" t="s">
        <v>1824</v>
      </c>
      <c r="B755" s="319">
        <v>721870</v>
      </c>
      <c r="D755" s="326">
        <v>3499.61</v>
      </c>
      <c r="E755" s="303" t="str">
        <f t="shared" si="11"/>
        <v>103</v>
      </c>
    </row>
    <row r="756" spans="1:5" hidden="1" x14ac:dyDescent="0.3">
      <c r="A756" s="325" t="s">
        <v>1833</v>
      </c>
      <c r="B756" s="319">
        <v>721870</v>
      </c>
      <c r="D756" s="326">
        <v>645.61</v>
      </c>
      <c r="E756" s="303" t="str">
        <f t="shared" si="11"/>
        <v>103</v>
      </c>
    </row>
    <row r="757" spans="1:5" hidden="1" x14ac:dyDescent="0.3">
      <c r="A757" s="325" t="s">
        <v>1842</v>
      </c>
      <c r="B757" s="319">
        <v>721870</v>
      </c>
      <c r="D757" s="326">
        <v>618.08000000000004</v>
      </c>
      <c r="E757" s="303" t="str">
        <f t="shared" si="11"/>
        <v>103</v>
      </c>
    </row>
    <row r="758" spans="1:5" hidden="1" x14ac:dyDescent="0.3">
      <c r="A758" s="325" t="s">
        <v>1856</v>
      </c>
      <c r="B758" s="319">
        <v>721870</v>
      </c>
      <c r="D758" s="326">
        <v>94.48</v>
      </c>
      <c r="E758" s="303" t="str">
        <f t="shared" si="11"/>
        <v>103</v>
      </c>
    </row>
    <row r="759" spans="1:5" hidden="1" x14ac:dyDescent="0.3">
      <c r="A759" s="325" t="s">
        <v>1866</v>
      </c>
      <c r="B759" s="319">
        <v>721870</v>
      </c>
      <c r="D759" s="326">
        <v>4.8</v>
      </c>
      <c r="E759" s="303" t="str">
        <f t="shared" si="11"/>
        <v>103</v>
      </c>
    </row>
    <row r="760" spans="1:5" hidden="1" x14ac:dyDescent="0.3">
      <c r="A760" s="325" t="s">
        <v>1883</v>
      </c>
      <c r="B760" s="319">
        <v>721870</v>
      </c>
      <c r="D760" s="326">
        <v>6.88</v>
      </c>
      <c r="E760" s="303" t="str">
        <f t="shared" si="11"/>
        <v>103</v>
      </c>
    </row>
    <row r="761" spans="1:5" hidden="1" x14ac:dyDescent="0.3">
      <c r="A761" s="325" t="s">
        <v>1892</v>
      </c>
      <c r="B761" s="319">
        <v>721870</v>
      </c>
      <c r="D761" s="326">
        <v>1411.81</v>
      </c>
      <c r="E761" s="303" t="str">
        <f t="shared" si="11"/>
        <v>103</v>
      </c>
    </row>
    <row r="762" spans="1:5" hidden="1" x14ac:dyDescent="0.3">
      <c r="A762" s="325" t="s">
        <v>1900</v>
      </c>
      <c r="B762" s="319">
        <v>721870</v>
      </c>
      <c r="D762" s="326">
        <v>4568.0200000000004</v>
      </c>
      <c r="E762" s="303" t="str">
        <f t="shared" si="11"/>
        <v>103</v>
      </c>
    </row>
    <row r="763" spans="1:5" hidden="1" x14ac:dyDescent="0.3">
      <c r="A763" s="325" t="s">
        <v>1911</v>
      </c>
      <c r="B763" s="319">
        <v>721870</v>
      </c>
      <c r="D763" s="326">
        <v>913.43</v>
      </c>
      <c r="E763" s="303" t="str">
        <f t="shared" si="11"/>
        <v>103</v>
      </c>
    </row>
    <row r="764" spans="1:5" hidden="1" x14ac:dyDescent="0.3">
      <c r="A764" s="325" t="s">
        <v>1920</v>
      </c>
      <c r="B764" s="319">
        <v>721870</v>
      </c>
      <c r="D764" s="326">
        <v>242.05</v>
      </c>
      <c r="E764" s="303" t="str">
        <f t="shared" si="11"/>
        <v>103</v>
      </c>
    </row>
    <row r="765" spans="1:5" hidden="1" x14ac:dyDescent="0.3">
      <c r="A765" s="325" t="s">
        <v>2404</v>
      </c>
      <c r="B765" s="319">
        <v>721870</v>
      </c>
      <c r="D765" s="326">
        <v>25.7</v>
      </c>
      <c r="E765" s="303" t="str">
        <f t="shared" si="11"/>
        <v>103</v>
      </c>
    </row>
    <row r="766" spans="1:5" hidden="1" x14ac:dyDescent="0.3">
      <c r="A766" s="325" t="s">
        <v>2117</v>
      </c>
      <c r="B766" s="319">
        <v>721870</v>
      </c>
      <c r="D766" s="326">
        <v>138493.42000000001</v>
      </c>
      <c r="E766" s="303" t="str">
        <f t="shared" si="11"/>
        <v>103</v>
      </c>
    </row>
    <row r="767" spans="1:5" hidden="1" x14ac:dyDescent="0.3">
      <c r="A767" s="325" t="s">
        <v>2139</v>
      </c>
      <c r="B767" s="319">
        <v>721870</v>
      </c>
      <c r="D767" s="326">
        <v>43.8</v>
      </c>
      <c r="E767" s="303" t="str">
        <f t="shared" si="11"/>
        <v>103</v>
      </c>
    </row>
    <row r="768" spans="1:5" hidden="1" x14ac:dyDescent="0.3">
      <c r="A768" s="325" t="s">
        <v>2442</v>
      </c>
      <c r="B768" s="319">
        <v>721870</v>
      </c>
      <c r="D768" s="326">
        <v>10.35</v>
      </c>
      <c r="E768" s="303" t="str">
        <f t="shared" si="11"/>
        <v>103</v>
      </c>
    </row>
    <row r="769" spans="1:5" hidden="1" x14ac:dyDescent="0.3">
      <c r="A769" s="325" t="s">
        <v>2157</v>
      </c>
      <c r="B769" s="319">
        <v>721870</v>
      </c>
      <c r="D769" s="326">
        <v>25914.91</v>
      </c>
      <c r="E769" s="303" t="str">
        <f t="shared" si="11"/>
        <v>103</v>
      </c>
    </row>
    <row r="770" spans="1:5" hidden="1" x14ac:dyDescent="0.3">
      <c r="A770" s="325" t="s">
        <v>2167</v>
      </c>
      <c r="B770" s="319">
        <v>721870</v>
      </c>
      <c r="D770" s="326">
        <v>780.12</v>
      </c>
      <c r="E770" s="303" t="str">
        <f t="shared" ref="E770:E833" si="12">RIGHT(A770,3)</f>
        <v>103</v>
      </c>
    </row>
    <row r="771" spans="1:5" hidden="1" x14ac:dyDescent="0.3">
      <c r="A771" s="325" t="s">
        <v>2182</v>
      </c>
      <c r="B771" s="319">
        <v>721870</v>
      </c>
      <c r="D771" s="326">
        <v>262.99</v>
      </c>
      <c r="E771" s="303" t="str">
        <f t="shared" si="12"/>
        <v>103</v>
      </c>
    </row>
    <row r="772" spans="1:5" hidden="1" x14ac:dyDescent="0.3">
      <c r="A772" s="325" t="s">
        <v>2238</v>
      </c>
      <c r="B772" s="319">
        <v>721870</v>
      </c>
      <c r="D772" s="326">
        <v>68.849999999999994</v>
      </c>
      <c r="E772" s="303" t="str">
        <f t="shared" si="12"/>
        <v>103</v>
      </c>
    </row>
    <row r="773" spans="1:5" hidden="1" x14ac:dyDescent="0.3">
      <c r="A773" s="325" t="s">
        <v>2352</v>
      </c>
      <c r="B773" s="319">
        <v>721870</v>
      </c>
      <c r="D773" s="326">
        <v>26475.53</v>
      </c>
      <c r="E773" s="303" t="str">
        <f t="shared" si="12"/>
        <v>933</v>
      </c>
    </row>
    <row r="774" spans="1:5" hidden="1" x14ac:dyDescent="0.3">
      <c r="A774" s="325" t="s">
        <v>2117</v>
      </c>
      <c r="B774" s="319">
        <v>721880</v>
      </c>
      <c r="D774" s="326">
        <v>7766.09</v>
      </c>
      <c r="E774" s="303" t="str">
        <f t="shared" si="12"/>
        <v>103</v>
      </c>
    </row>
    <row r="775" spans="1:5" hidden="1" x14ac:dyDescent="0.3">
      <c r="A775" s="325" t="s">
        <v>2352</v>
      </c>
      <c r="B775" s="319">
        <v>721880</v>
      </c>
      <c r="D775" s="326">
        <v>9.93</v>
      </c>
      <c r="E775" s="303" t="str">
        <f t="shared" si="12"/>
        <v>933</v>
      </c>
    </row>
    <row r="776" spans="1:5" hidden="1" x14ac:dyDescent="0.3">
      <c r="A776" s="325" t="s">
        <v>1631</v>
      </c>
      <c r="B776" s="319">
        <v>721910</v>
      </c>
      <c r="C776" s="319">
        <v>1000</v>
      </c>
      <c r="D776" s="326">
        <v>20.51</v>
      </c>
      <c r="E776" s="303" t="str">
        <f t="shared" si="12"/>
        <v>103</v>
      </c>
    </row>
    <row r="777" spans="1:5" hidden="1" x14ac:dyDescent="0.3">
      <c r="A777" s="325" t="s">
        <v>1656</v>
      </c>
      <c r="B777" s="319">
        <v>721910</v>
      </c>
      <c r="C777" s="319">
        <v>1000</v>
      </c>
      <c r="D777" s="326">
        <v>3.92</v>
      </c>
      <c r="E777" s="303" t="str">
        <f t="shared" si="12"/>
        <v>103</v>
      </c>
    </row>
    <row r="778" spans="1:5" hidden="1" x14ac:dyDescent="0.3">
      <c r="A778" s="325" t="s">
        <v>1679</v>
      </c>
      <c r="B778" s="319">
        <v>721910</v>
      </c>
      <c r="C778" s="319">
        <v>1000</v>
      </c>
      <c r="D778" s="326">
        <v>2.91</v>
      </c>
      <c r="E778" s="303" t="str">
        <f t="shared" si="12"/>
        <v>103</v>
      </c>
    </row>
    <row r="779" spans="1:5" hidden="1" x14ac:dyDescent="0.3">
      <c r="A779" s="325" t="s">
        <v>1685</v>
      </c>
      <c r="B779" s="319">
        <v>721910</v>
      </c>
      <c r="C779" s="319">
        <v>1000</v>
      </c>
      <c r="D779" s="326">
        <v>1140.46</v>
      </c>
      <c r="E779" s="303" t="str">
        <f t="shared" si="12"/>
        <v>103</v>
      </c>
    </row>
    <row r="780" spans="1:5" hidden="1" x14ac:dyDescent="0.3">
      <c r="A780" s="325" t="s">
        <v>1699</v>
      </c>
      <c r="B780" s="319">
        <v>721910</v>
      </c>
      <c r="C780" s="319">
        <v>1000</v>
      </c>
      <c r="D780" s="326">
        <v>12877.55</v>
      </c>
      <c r="E780" s="303" t="str">
        <f t="shared" si="12"/>
        <v>103</v>
      </c>
    </row>
    <row r="781" spans="1:5" hidden="1" x14ac:dyDescent="0.3">
      <c r="A781" s="325" t="s">
        <v>1751</v>
      </c>
      <c r="B781" s="319">
        <v>721910</v>
      </c>
      <c r="C781" s="319">
        <v>1000</v>
      </c>
      <c r="D781" s="326">
        <v>193057.84</v>
      </c>
      <c r="E781" s="303" t="str">
        <f t="shared" si="12"/>
        <v>103</v>
      </c>
    </row>
    <row r="782" spans="1:5" hidden="1" x14ac:dyDescent="0.3">
      <c r="A782" s="325" t="s">
        <v>1768</v>
      </c>
      <c r="B782" s="319">
        <v>721910</v>
      </c>
      <c r="C782" s="319">
        <v>1000</v>
      </c>
      <c r="D782" s="326">
        <v>617.03</v>
      </c>
      <c r="E782" s="303" t="str">
        <f t="shared" si="12"/>
        <v>103</v>
      </c>
    </row>
    <row r="783" spans="1:5" hidden="1" x14ac:dyDescent="0.3">
      <c r="A783" s="325" t="s">
        <v>1777</v>
      </c>
      <c r="B783" s="319">
        <v>721910</v>
      </c>
      <c r="C783" s="319">
        <v>1000</v>
      </c>
      <c r="D783" s="326">
        <v>97817.51</v>
      </c>
      <c r="E783" s="303" t="str">
        <f t="shared" si="12"/>
        <v>103</v>
      </c>
    </row>
    <row r="784" spans="1:5" hidden="1" x14ac:dyDescent="0.3">
      <c r="A784" s="325" t="s">
        <v>1783</v>
      </c>
      <c r="B784" s="319">
        <v>721910</v>
      </c>
      <c r="C784" s="319">
        <v>1000</v>
      </c>
      <c r="D784" s="326">
        <v>206.95</v>
      </c>
      <c r="E784" s="303" t="str">
        <f t="shared" si="12"/>
        <v>103</v>
      </c>
    </row>
    <row r="785" spans="1:5" hidden="1" x14ac:dyDescent="0.3">
      <c r="A785" s="325" t="s">
        <v>1815</v>
      </c>
      <c r="B785" s="319">
        <v>721910</v>
      </c>
      <c r="C785" s="319">
        <v>1000</v>
      </c>
      <c r="D785" s="326">
        <v>3245.65</v>
      </c>
      <c r="E785" s="303" t="str">
        <f t="shared" si="12"/>
        <v>103</v>
      </c>
    </row>
    <row r="786" spans="1:5" hidden="1" x14ac:dyDescent="0.3">
      <c r="A786" s="325" t="s">
        <v>1824</v>
      </c>
      <c r="B786" s="319">
        <v>721910</v>
      </c>
      <c r="C786" s="319">
        <v>1000</v>
      </c>
      <c r="D786" s="326">
        <v>12043.68</v>
      </c>
      <c r="E786" s="303" t="str">
        <f t="shared" si="12"/>
        <v>103</v>
      </c>
    </row>
    <row r="787" spans="1:5" hidden="1" x14ac:dyDescent="0.3">
      <c r="A787" s="325" t="s">
        <v>1842</v>
      </c>
      <c r="B787" s="319">
        <v>721910</v>
      </c>
      <c r="C787" s="319">
        <v>1000</v>
      </c>
      <c r="D787" s="326">
        <v>3851.97</v>
      </c>
      <c r="E787" s="303" t="str">
        <f t="shared" si="12"/>
        <v>103</v>
      </c>
    </row>
    <row r="788" spans="1:5" hidden="1" x14ac:dyDescent="0.3">
      <c r="A788" s="325" t="s">
        <v>1856</v>
      </c>
      <c r="B788" s="319">
        <v>721910</v>
      </c>
      <c r="C788" s="319">
        <v>1000</v>
      </c>
      <c r="D788" s="326">
        <v>70.2</v>
      </c>
      <c r="E788" s="303" t="str">
        <f t="shared" si="12"/>
        <v>103</v>
      </c>
    </row>
    <row r="789" spans="1:5" hidden="1" x14ac:dyDescent="0.3">
      <c r="A789" s="325" t="s">
        <v>1883</v>
      </c>
      <c r="B789" s="319">
        <v>721910</v>
      </c>
      <c r="C789" s="319">
        <v>1000</v>
      </c>
      <c r="D789" s="326">
        <v>39.200000000000003</v>
      </c>
      <c r="E789" s="303" t="str">
        <f t="shared" si="12"/>
        <v>103</v>
      </c>
    </row>
    <row r="790" spans="1:5" hidden="1" x14ac:dyDescent="0.3">
      <c r="A790" s="325" t="s">
        <v>1892</v>
      </c>
      <c r="B790" s="319">
        <v>721910</v>
      </c>
      <c r="C790" s="319">
        <v>1000</v>
      </c>
      <c r="D790" s="326">
        <v>-50.75</v>
      </c>
      <c r="E790" s="303" t="str">
        <f t="shared" si="12"/>
        <v>103</v>
      </c>
    </row>
    <row r="791" spans="1:5" hidden="1" x14ac:dyDescent="0.3">
      <c r="A791" s="325" t="s">
        <v>2167</v>
      </c>
      <c r="B791" s="319">
        <v>721910</v>
      </c>
      <c r="C791" s="319">
        <v>1000</v>
      </c>
      <c r="D791" s="326">
        <v>19.059999999999999</v>
      </c>
      <c r="E791" s="303" t="str">
        <f t="shared" si="12"/>
        <v>103</v>
      </c>
    </row>
    <row r="792" spans="1:5" hidden="1" x14ac:dyDescent="0.3">
      <c r="A792" s="325" t="s">
        <v>2352</v>
      </c>
      <c r="B792" s="319">
        <v>721910</v>
      </c>
      <c r="C792" s="319">
        <v>1000</v>
      </c>
      <c r="D792" s="326">
        <v>449.28</v>
      </c>
      <c r="E792" s="303" t="str">
        <f t="shared" si="12"/>
        <v>933</v>
      </c>
    </row>
    <row r="793" spans="1:5" hidden="1" x14ac:dyDescent="0.3">
      <c r="A793" s="325" t="s">
        <v>1631</v>
      </c>
      <c r="B793" s="319">
        <v>721910</v>
      </c>
      <c r="D793" s="326">
        <v>42643.19</v>
      </c>
      <c r="E793" s="303" t="str">
        <f t="shared" si="12"/>
        <v>103</v>
      </c>
    </row>
    <row r="794" spans="1:5" hidden="1" x14ac:dyDescent="0.3">
      <c r="A794" s="325" t="s">
        <v>1656</v>
      </c>
      <c r="B794" s="319">
        <v>721910</v>
      </c>
      <c r="D794" s="326">
        <v>41514.17</v>
      </c>
      <c r="E794" s="303" t="str">
        <f t="shared" si="12"/>
        <v>103</v>
      </c>
    </row>
    <row r="795" spans="1:5" hidden="1" x14ac:dyDescent="0.3">
      <c r="A795" s="325" t="s">
        <v>1660</v>
      </c>
      <c r="B795" s="319">
        <v>721910</v>
      </c>
      <c r="D795" s="326">
        <v>40.82</v>
      </c>
      <c r="E795" s="303" t="str">
        <f t="shared" si="12"/>
        <v>103</v>
      </c>
    </row>
    <row r="796" spans="1:5" hidden="1" x14ac:dyDescent="0.3">
      <c r="A796" s="325" t="s">
        <v>1667</v>
      </c>
      <c r="B796" s="319">
        <v>721910</v>
      </c>
      <c r="D796" s="326">
        <v>252.84</v>
      </c>
      <c r="E796" s="303" t="str">
        <f t="shared" si="12"/>
        <v>103</v>
      </c>
    </row>
    <row r="797" spans="1:5" hidden="1" x14ac:dyDescent="0.3">
      <c r="A797" s="325" t="s">
        <v>1679</v>
      </c>
      <c r="B797" s="319">
        <v>721910</v>
      </c>
      <c r="D797" s="326">
        <v>56647.55</v>
      </c>
      <c r="E797" s="303" t="str">
        <f t="shared" si="12"/>
        <v>103</v>
      </c>
    </row>
    <row r="798" spans="1:5" hidden="1" x14ac:dyDescent="0.3">
      <c r="A798" s="325" t="s">
        <v>1685</v>
      </c>
      <c r="B798" s="319">
        <v>721910</v>
      </c>
      <c r="D798" s="326">
        <v>35531.47</v>
      </c>
      <c r="E798" s="303" t="str">
        <f t="shared" si="12"/>
        <v>103</v>
      </c>
    </row>
    <row r="799" spans="1:5" hidden="1" x14ac:dyDescent="0.3">
      <c r="A799" s="325" t="s">
        <v>1699</v>
      </c>
      <c r="B799" s="319">
        <v>721910</v>
      </c>
      <c r="D799" s="326">
        <v>32623.07</v>
      </c>
      <c r="E799" s="303" t="str">
        <f t="shared" si="12"/>
        <v>103</v>
      </c>
    </row>
    <row r="800" spans="1:5" hidden="1" x14ac:dyDescent="0.3">
      <c r="A800" s="325" t="s">
        <v>1722</v>
      </c>
      <c r="B800" s="319">
        <v>721910</v>
      </c>
      <c r="D800" s="326">
        <v>1069.4100000000001</v>
      </c>
      <c r="E800" s="303" t="str">
        <f t="shared" si="12"/>
        <v>103</v>
      </c>
    </row>
    <row r="801" spans="1:5" hidden="1" x14ac:dyDescent="0.3">
      <c r="A801" s="325" t="s">
        <v>1751</v>
      </c>
      <c r="B801" s="319">
        <v>721910</v>
      </c>
      <c r="D801" s="326">
        <v>134457.72</v>
      </c>
      <c r="E801" s="303" t="str">
        <f t="shared" si="12"/>
        <v>103</v>
      </c>
    </row>
    <row r="802" spans="1:5" hidden="1" x14ac:dyDescent="0.3">
      <c r="A802" s="325" t="s">
        <v>1768</v>
      </c>
      <c r="B802" s="319">
        <v>721910</v>
      </c>
      <c r="D802" s="326">
        <v>2071.64</v>
      </c>
      <c r="E802" s="303" t="str">
        <f t="shared" si="12"/>
        <v>103</v>
      </c>
    </row>
    <row r="803" spans="1:5" hidden="1" x14ac:dyDescent="0.3">
      <c r="A803" s="325" t="s">
        <v>2479</v>
      </c>
      <c r="B803" s="319">
        <v>721910</v>
      </c>
      <c r="D803" s="326">
        <v>7.2</v>
      </c>
      <c r="E803" s="303" t="str">
        <f t="shared" si="12"/>
        <v>103</v>
      </c>
    </row>
    <row r="804" spans="1:5" hidden="1" x14ac:dyDescent="0.3">
      <c r="A804" s="325" t="s">
        <v>1777</v>
      </c>
      <c r="B804" s="319">
        <v>721910</v>
      </c>
      <c r="D804" s="326">
        <v>35830.839999999997</v>
      </c>
      <c r="E804" s="303" t="str">
        <f t="shared" si="12"/>
        <v>103</v>
      </c>
    </row>
    <row r="805" spans="1:5" hidden="1" x14ac:dyDescent="0.3">
      <c r="A805" s="325" t="s">
        <v>1783</v>
      </c>
      <c r="B805" s="319">
        <v>721910</v>
      </c>
      <c r="D805" s="326">
        <v>5646.99</v>
      </c>
      <c r="E805" s="303" t="str">
        <f t="shared" si="12"/>
        <v>103</v>
      </c>
    </row>
    <row r="806" spans="1:5" hidden="1" x14ac:dyDescent="0.3">
      <c r="A806" s="325" t="s">
        <v>1794</v>
      </c>
      <c r="B806" s="319">
        <v>721910</v>
      </c>
      <c r="D806" s="326">
        <v>9688.58</v>
      </c>
      <c r="E806" s="303" t="str">
        <f t="shared" si="12"/>
        <v>103</v>
      </c>
    </row>
    <row r="807" spans="1:5" hidden="1" x14ac:dyDescent="0.3">
      <c r="A807" s="325" t="s">
        <v>1806</v>
      </c>
      <c r="B807" s="319">
        <v>721910</v>
      </c>
      <c r="D807" s="326">
        <v>0</v>
      </c>
      <c r="E807" s="303" t="str">
        <f t="shared" si="12"/>
        <v>103</v>
      </c>
    </row>
    <row r="808" spans="1:5" hidden="1" x14ac:dyDescent="0.3">
      <c r="A808" s="325" t="s">
        <v>1815</v>
      </c>
      <c r="B808" s="319">
        <v>721910</v>
      </c>
      <c r="D808" s="326">
        <v>331.98</v>
      </c>
      <c r="E808" s="303" t="str">
        <f t="shared" si="12"/>
        <v>103</v>
      </c>
    </row>
    <row r="809" spans="1:5" hidden="1" x14ac:dyDescent="0.3">
      <c r="A809" s="325" t="s">
        <v>1824</v>
      </c>
      <c r="B809" s="319">
        <v>721910</v>
      </c>
      <c r="D809" s="326">
        <v>9371.8700000000008</v>
      </c>
      <c r="E809" s="303" t="str">
        <f t="shared" si="12"/>
        <v>103</v>
      </c>
    </row>
    <row r="810" spans="1:5" hidden="1" x14ac:dyDescent="0.3">
      <c r="A810" s="325" t="s">
        <v>1833</v>
      </c>
      <c r="B810" s="319">
        <v>721910</v>
      </c>
      <c r="D810" s="326">
        <v>179.88</v>
      </c>
      <c r="E810" s="303" t="str">
        <f t="shared" si="12"/>
        <v>103</v>
      </c>
    </row>
    <row r="811" spans="1:5" hidden="1" x14ac:dyDescent="0.3">
      <c r="A811" s="325" t="s">
        <v>1842</v>
      </c>
      <c r="B811" s="319">
        <v>721910</v>
      </c>
      <c r="D811" s="326">
        <v>4.88</v>
      </c>
      <c r="E811" s="303" t="str">
        <f t="shared" si="12"/>
        <v>103</v>
      </c>
    </row>
    <row r="812" spans="1:5" hidden="1" x14ac:dyDescent="0.3">
      <c r="A812" s="325" t="s">
        <v>1856</v>
      </c>
      <c r="B812" s="319">
        <v>721910</v>
      </c>
      <c r="D812" s="326">
        <v>740.33</v>
      </c>
      <c r="E812" s="303" t="str">
        <f t="shared" si="12"/>
        <v>103</v>
      </c>
    </row>
    <row r="813" spans="1:5" hidden="1" x14ac:dyDescent="0.3">
      <c r="A813" s="325" t="s">
        <v>1866</v>
      </c>
      <c r="B813" s="319">
        <v>721910</v>
      </c>
      <c r="D813" s="326">
        <v>0.17</v>
      </c>
      <c r="E813" s="303" t="str">
        <f t="shared" si="12"/>
        <v>103</v>
      </c>
    </row>
    <row r="814" spans="1:5" hidden="1" x14ac:dyDescent="0.3">
      <c r="A814" s="325" t="s">
        <v>1883</v>
      </c>
      <c r="B814" s="319">
        <v>721910</v>
      </c>
      <c r="D814" s="326">
        <v>6671.18</v>
      </c>
      <c r="E814" s="303" t="str">
        <f t="shared" si="12"/>
        <v>103</v>
      </c>
    </row>
    <row r="815" spans="1:5" hidden="1" x14ac:dyDescent="0.3">
      <c r="A815" s="325" t="s">
        <v>1892</v>
      </c>
      <c r="B815" s="319">
        <v>721910</v>
      </c>
      <c r="D815" s="326">
        <v>782.76</v>
      </c>
      <c r="E815" s="303" t="str">
        <f t="shared" si="12"/>
        <v>103</v>
      </c>
    </row>
    <row r="816" spans="1:5" hidden="1" x14ac:dyDescent="0.3">
      <c r="A816" s="325" t="s">
        <v>1900</v>
      </c>
      <c r="B816" s="319">
        <v>721910</v>
      </c>
      <c r="D816" s="326">
        <v>11563.44</v>
      </c>
      <c r="E816" s="303" t="str">
        <f t="shared" si="12"/>
        <v>103</v>
      </c>
    </row>
    <row r="817" spans="1:5" hidden="1" x14ac:dyDescent="0.3">
      <c r="A817" s="325" t="s">
        <v>1911</v>
      </c>
      <c r="B817" s="319">
        <v>721910</v>
      </c>
      <c r="D817" s="326">
        <v>28.08</v>
      </c>
      <c r="E817" s="303" t="str">
        <f t="shared" si="12"/>
        <v>103</v>
      </c>
    </row>
    <row r="818" spans="1:5" hidden="1" x14ac:dyDescent="0.3">
      <c r="A818" s="325" t="s">
        <v>1920</v>
      </c>
      <c r="B818" s="319">
        <v>721910</v>
      </c>
      <c r="D818" s="326">
        <v>4278.96</v>
      </c>
      <c r="E818" s="303" t="str">
        <f t="shared" si="12"/>
        <v>103</v>
      </c>
    </row>
    <row r="819" spans="1:5" hidden="1" x14ac:dyDescent="0.3">
      <c r="A819" s="325" t="s">
        <v>2117</v>
      </c>
      <c r="B819" s="319">
        <v>721910</v>
      </c>
      <c r="D819" s="326">
        <v>8146.81</v>
      </c>
      <c r="E819" s="303" t="str">
        <f t="shared" si="12"/>
        <v>103</v>
      </c>
    </row>
    <row r="820" spans="1:5" hidden="1" x14ac:dyDescent="0.3">
      <c r="A820" s="325" t="s">
        <v>2139</v>
      </c>
      <c r="B820" s="319">
        <v>721910</v>
      </c>
      <c r="D820" s="326">
        <v>6782.55</v>
      </c>
      <c r="E820" s="303" t="str">
        <f t="shared" si="12"/>
        <v>103</v>
      </c>
    </row>
    <row r="821" spans="1:5" hidden="1" x14ac:dyDescent="0.3">
      <c r="A821" s="325" t="s">
        <v>2442</v>
      </c>
      <c r="B821" s="319">
        <v>721910</v>
      </c>
      <c r="D821" s="326">
        <v>0.64</v>
      </c>
      <c r="E821" s="303" t="str">
        <f t="shared" si="12"/>
        <v>103</v>
      </c>
    </row>
    <row r="822" spans="1:5" hidden="1" x14ac:dyDescent="0.3">
      <c r="A822" s="325" t="s">
        <v>2157</v>
      </c>
      <c r="B822" s="319">
        <v>721910</v>
      </c>
      <c r="D822" s="326">
        <v>20469.62</v>
      </c>
      <c r="E822" s="303" t="str">
        <f t="shared" si="12"/>
        <v>103</v>
      </c>
    </row>
    <row r="823" spans="1:5" hidden="1" x14ac:dyDescent="0.3">
      <c r="A823" s="325" t="s">
        <v>2167</v>
      </c>
      <c r="B823" s="319">
        <v>721910</v>
      </c>
      <c r="D823" s="326">
        <v>136.91</v>
      </c>
      <c r="E823" s="303" t="str">
        <f t="shared" si="12"/>
        <v>103</v>
      </c>
    </row>
    <row r="824" spans="1:5" hidden="1" x14ac:dyDescent="0.3">
      <c r="A824" s="325" t="s">
        <v>2182</v>
      </c>
      <c r="B824" s="319">
        <v>721910</v>
      </c>
      <c r="D824" s="326">
        <v>7789.61</v>
      </c>
      <c r="E824" s="303" t="str">
        <f t="shared" si="12"/>
        <v>103</v>
      </c>
    </row>
    <row r="825" spans="1:5" hidden="1" x14ac:dyDescent="0.3">
      <c r="A825" s="325" t="s">
        <v>2352</v>
      </c>
      <c r="B825" s="319">
        <v>721910</v>
      </c>
      <c r="D825" s="326">
        <v>22522.080000000002</v>
      </c>
      <c r="E825" s="303" t="str">
        <f t="shared" si="12"/>
        <v>933</v>
      </c>
    </row>
    <row r="826" spans="1:5" hidden="1" x14ac:dyDescent="0.3">
      <c r="A826" s="325" t="s">
        <v>1631</v>
      </c>
      <c r="B826" s="319">
        <v>721980</v>
      </c>
      <c r="D826" s="326">
        <v>1452.62</v>
      </c>
      <c r="E826" s="303" t="str">
        <f t="shared" si="12"/>
        <v>103</v>
      </c>
    </row>
    <row r="827" spans="1:5" hidden="1" x14ac:dyDescent="0.3">
      <c r="A827" s="325" t="s">
        <v>1656</v>
      </c>
      <c r="B827" s="319">
        <v>721980</v>
      </c>
      <c r="D827" s="326">
        <v>2976.62</v>
      </c>
      <c r="E827" s="303" t="str">
        <f t="shared" si="12"/>
        <v>103</v>
      </c>
    </row>
    <row r="828" spans="1:5" hidden="1" x14ac:dyDescent="0.3">
      <c r="A828" s="325" t="s">
        <v>1667</v>
      </c>
      <c r="B828" s="319">
        <v>721980</v>
      </c>
      <c r="D828" s="326">
        <v>2185.92</v>
      </c>
      <c r="E828" s="303" t="str">
        <f t="shared" si="12"/>
        <v>103</v>
      </c>
    </row>
    <row r="829" spans="1:5" hidden="1" x14ac:dyDescent="0.3">
      <c r="A829" s="325" t="s">
        <v>1673</v>
      </c>
      <c r="B829" s="319">
        <v>721980</v>
      </c>
      <c r="D829" s="326">
        <v>397.41</v>
      </c>
      <c r="E829" s="303" t="str">
        <f t="shared" si="12"/>
        <v>103</v>
      </c>
    </row>
    <row r="830" spans="1:5" hidden="1" x14ac:dyDescent="0.3">
      <c r="A830" s="325" t="s">
        <v>1679</v>
      </c>
      <c r="B830" s="319">
        <v>721980</v>
      </c>
      <c r="D830" s="326">
        <v>3189.13</v>
      </c>
      <c r="E830" s="303" t="str">
        <f t="shared" si="12"/>
        <v>103</v>
      </c>
    </row>
    <row r="831" spans="1:5" hidden="1" x14ac:dyDescent="0.3">
      <c r="A831" s="325" t="s">
        <v>1685</v>
      </c>
      <c r="B831" s="319">
        <v>721980</v>
      </c>
      <c r="D831" s="326">
        <v>5630</v>
      </c>
      <c r="E831" s="303" t="str">
        <f t="shared" si="12"/>
        <v>103</v>
      </c>
    </row>
    <row r="832" spans="1:5" hidden="1" x14ac:dyDescent="0.3">
      <c r="A832" s="325" t="s">
        <v>1699</v>
      </c>
      <c r="B832" s="319">
        <v>721980</v>
      </c>
      <c r="D832" s="326">
        <v>27449.64</v>
      </c>
      <c r="E832" s="303" t="str">
        <f t="shared" si="12"/>
        <v>103</v>
      </c>
    </row>
    <row r="833" spans="1:5" hidden="1" x14ac:dyDescent="0.3">
      <c r="A833" s="325" t="s">
        <v>1722</v>
      </c>
      <c r="B833" s="319">
        <v>721980</v>
      </c>
      <c r="D833" s="326">
        <v>-111.23</v>
      </c>
      <c r="E833" s="303" t="str">
        <f t="shared" si="12"/>
        <v>103</v>
      </c>
    </row>
    <row r="834" spans="1:5" hidden="1" x14ac:dyDescent="0.3">
      <c r="A834" s="325" t="s">
        <v>1734</v>
      </c>
      <c r="B834" s="319">
        <v>721980</v>
      </c>
      <c r="D834" s="326">
        <v>423.75</v>
      </c>
      <c r="E834" s="303" t="str">
        <f t="shared" ref="E834:E897" si="13">RIGHT(A834,3)</f>
        <v>103</v>
      </c>
    </row>
    <row r="835" spans="1:5" hidden="1" x14ac:dyDescent="0.3">
      <c r="A835" s="325" t="s">
        <v>1737</v>
      </c>
      <c r="B835" s="319">
        <v>721980</v>
      </c>
      <c r="D835" s="326">
        <v>22.51</v>
      </c>
      <c r="E835" s="303" t="str">
        <f t="shared" si="13"/>
        <v>103</v>
      </c>
    </row>
    <row r="836" spans="1:5" hidden="1" x14ac:dyDescent="0.3">
      <c r="A836" s="325" t="s">
        <v>1751</v>
      </c>
      <c r="B836" s="319">
        <v>721980</v>
      </c>
      <c r="D836" s="326">
        <v>17214.53</v>
      </c>
      <c r="E836" s="303" t="str">
        <f t="shared" si="13"/>
        <v>103</v>
      </c>
    </row>
    <row r="837" spans="1:5" hidden="1" x14ac:dyDescent="0.3">
      <c r="A837" s="325" t="s">
        <v>1777</v>
      </c>
      <c r="B837" s="319">
        <v>721980</v>
      </c>
      <c r="D837" s="326">
        <v>3941.2</v>
      </c>
      <c r="E837" s="303" t="str">
        <f t="shared" si="13"/>
        <v>103</v>
      </c>
    </row>
    <row r="838" spans="1:5" hidden="1" x14ac:dyDescent="0.3">
      <c r="A838" s="325" t="s">
        <v>1783</v>
      </c>
      <c r="B838" s="319">
        <v>721980</v>
      </c>
      <c r="D838" s="326">
        <v>698.42</v>
      </c>
      <c r="E838" s="303" t="str">
        <f t="shared" si="13"/>
        <v>103</v>
      </c>
    </row>
    <row r="839" spans="1:5" hidden="1" x14ac:dyDescent="0.3">
      <c r="A839" s="325" t="s">
        <v>1794</v>
      </c>
      <c r="B839" s="319">
        <v>721980</v>
      </c>
      <c r="D839" s="326">
        <v>1543.36</v>
      </c>
      <c r="E839" s="303" t="str">
        <f t="shared" si="13"/>
        <v>103</v>
      </c>
    </row>
    <row r="840" spans="1:5" hidden="1" x14ac:dyDescent="0.3">
      <c r="A840" s="325" t="s">
        <v>1806</v>
      </c>
      <c r="B840" s="319">
        <v>721980</v>
      </c>
      <c r="D840" s="326">
        <v>0</v>
      </c>
      <c r="E840" s="303" t="str">
        <f t="shared" si="13"/>
        <v>103</v>
      </c>
    </row>
    <row r="841" spans="1:5" hidden="1" x14ac:dyDescent="0.3">
      <c r="A841" s="325" t="s">
        <v>1815</v>
      </c>
      <c r="B841" s="319">
        <v>721980</v>
      </c>
      <c r="D841" s="326">
        <v>205.86</v>
      </c>
      <c r="E841" s="303" t="str">
        <f t="shared" si="13"/>
        <v>103</v>
      </c>
    </row>
    <row r="842" spans="1:5" hidden="1" x14ac:dyDescent="0.3">
      <c r="A842" s="325" t="s">
        <v>1824</v>
      </c>
      <c r="B842" s="319">
        <v>721980</v>
      </c>
      <c r="D842" s="326">
        <v>3417.17</v>
      </c>
      <c r="E842" s="303" t="str">
        <f t="shared" si="13"/>
        <v>103</v>
      </c>
    </row>
    <row r="843" spans="1:5" hidden="1" x14ac:dyDescent="0.3">
      <c r="A843" s="325" t="s">
        <v>1833</v>
      </c>
      <c r="B843" s="319">
        <v>721980</v>
      </c>
      <c r="D843" s="326">
        <v>321.77999999999997</v>
      </c>
      <c r="E843" s="303" t="str">
        <f t="shared" si="13"/>
        <v>103</v>
      </c>
    </row>
    <row r="844" spans="1:5" hidden="1" x14ac:dyDescent="0.3">
      <c r="A844" s="325" t="s">
        <v>1849</v>
      </c>
      <c r="B844" s="319">
        <v>721980</v>
      </c>
      <c r="D844" s="326">
        <v>106.38</v>
      </c>
      <c r="E844" s="303" t="str">
        <f t="shared" si="13"/>
        <v>103</v>
      </c>
    </row>
    <row r="845" spans="1:5" hidden="1" x14ac:dyDescent="0.3">
      <c r="A845" s="325" t="s">
        <v>1856</v>
      </c>
      <c r="B845" s="319">
        <v>721980</v>
      </c>
      <c r="D845" s="326">
        <v>-466.78</v>
      </c>
      <c r="E845" s="303" t="str">
        <f t="shared" si="13"/>
        <v>103</v>
      </c>
    </row>
    <row r="846" spans="1:5" hidden="1" x14ac:dyDescent="0.3">
      <c r="A846" s="325" t="s">
        <v>1866</v>
      </c>
      <c r="B846" s="319">
        <v>721980</v>
      </c>
      <c r="D846" s="326">
        <v>1289.9100000000001</v>
      </c>
      <c r="E846" s="303" t="str">
        <f t="shared" si="13"/>
        <v>103</v>
      </c>
    </row>
    <row r="847" spans="1:5" hidden="1" x14ac:dyDescent="0.3">
      <c r="A847" s="325" t="s">
        <v>1892</v>
      </c>
      <c r="B847" s="319">
        <v>721980</v>
      </c>
      <c r="D847" s="326">
        <v>6765.29</v>
      </c>
      <c r="E847" s="303" t="str">
        <f t="shared" si="13"/>
        <v>103</v>
      </c>
    </row>
    <row r="848" spans="1:5" hidden="1" x14ac:dyDescent="0.3">
      <c r="A848" s="325" t="s">
        <v>1900</v>
      </c>
      <c r="B848" s="319">
        <v>721980</v>
      </c>
      <c r="D848" s="326">
        <v>10326.42</v>
      </c>
      <c r="E848" s="303" t="str">
        <f t="shared" si="13"/>
        <v>103</v>
      </c>
    </row>
    <row r="849" spans="1:5" hidden="1" x14ac:dyDescent="0.3">
      <c r="A849" s="325" t="s">
        <v>2117</v>
      </c>
      <c r="B849" s="319">
        <v>721980</v>
      </c>
      <c r="D849" s="326">
        <v>151.82</v>
      </c>
      <c r="E849" s="303" t="str">
        <f t="shared" si="13"/>
        <v>103</v>
      </c>
    </row>
    <row r="850" spans="1:5" hidden="1" x14ac:dyDescent="0.3">
      <c r="A850" s="325" t="s">
        <v>2139</v>
      </c>
      <c r="B850" s="319">
        <v>721980</v>
      </c>
      <c r="D850" s="326">
        <v>3777.47</v>
      </c>
      <c r="E850" s="303" t="str">
        <f t="shared" si="13"/>
        <v>103</v>
      </c>
    </row>
    <row r="851" spans="1:5" hidden="1" x14ac:dyDescent="0.3">
      <c r="A851" s="325" t="s">
        <v>2157</v>
      </c>
      <c r="B851" s="319">
        <v>721980</v>
      </c>
      <c r="D851" s="326">
        <v>64582.71</v>
      </c>
      <c r="E851" s="303" t="str">
        <f t="shared" si="13"/>
        <v>103</v>
      </c>
    </row>
    <row r="852" spans="1:5" hidden="1" x14ac:dyDescent="0.3">
      <c r="A852" s="325" t="s">
        <v>2167</v>
      </c>
      <c r="B852" s="319">
        <v>721980</v>
      </c>
      <c r="D852" s="326">
        <v>42323.69</v>
      </c>
      <c r="E852" s="303" t="str">
        <f t="shared" si="13"/>
        <v>103</v>
      </c>
    </row>
    <row r="853" spans="1:5" hidden="1" x14ac:dyDescent="0.3">
      <c r="A853" s="325" t="s">
        <v>2238</v>
      </c>
      <c r="B853" s="319">
        <v>721980</v>
      </c>
      <c r="D853" s="326">
        <v>1508.49</v>
      </c>
      <c r="E853" s="303" t="str">
        <f t="shared" si="13"/>
        <v>103</v>
      </c>
    </row>
    <row r="854" spans="1:5" hidden="1" x14ac:dyDescent="0.3">
      <c r="A854" s="325" t="s">
        <v>2286</v>
      </c>
      <c r="B854" s="319">
        <v>721980</v>
      </c>
      <c r="D854" s="326">
        <v>0</v>
      </c>
      <c r="E854" s="303" t="str">
        <f t="shared" si="13"/>
        <v>103</v>
      </c>
    </row>
    <row r="855" spans="1:5" hidden="1" x14ac:dyDescent="0.3">
      <c r="A855" s="325" t="s">
        <v>2313</v>
      </c>
      <c r="B855" s="319">
        <v>721980</v>
      </c>
      <c r="D855" s="326">
        <v>36118.379999999997</v>
      </c>
      <c r="E855" s="303" t="str">
        <f t="shared" si="13"/>
        <v>103</v>
      </c>
    </row>
    <row r="856" spans="1:5" hidden="1" x14ac:dyDescent="0.3">
      <c r="A856" s="325" t="s">
        <v>2333</v>
      </c>
      <c r="B856" s="319">
        <v>721980</v>
      </c>
      <c r="D856" s="326">
        <v>0</v>
      </c>
      <c r="E856" s="303" t="str">
        <f t="shared" si="13"/>
        <v>103</v>
      </c>
    </row>
    <row r="857" spans="1:5" hidden="1" x14ac:dyDescent="0.3">
      <c r="A857" s="325" t="s">
        <v>2352</v>
      </c>
      <c r="B857" s="319">
        <v>721980</v>
      </c>
      <c r="D857" s="326">
        <v>3096.95</v>
      </c>
      <c r="E857" s="303" t="str">
        <f t="shared" si="13"/>
        <v>933</v>
      </c>
    </row>
    <row r="858" spans="1:5" hidden="1" x14ac:dyDescent="0.3">
      <c r="A858" s="325" t="s">
        <v>1842</v>
      </c>
      <c r="B858" s="319">
        <v>722000</v>
      </c>
      <c r="C858" s="319">
        <v>1005</v>
      </c>
      <c r="D858" s="326">
        <v>7535</v>
      </c>
      <c r="E858" s="303" t="str">
        <f t="shared" si="13"/>
        <v>103</v>
      </c>
    </row>
    <row r="859" spans="1:5" hidden="1" x14ac:dyDescent="0.3">
      <c r="A859" s="325" t="s">
        <v>1631</v>
      </c>
      <c r="B859" s="319">
        <v>722000</v>
      </c>
      <c r="C859" s="319">
        <v>1000</v>
      </c>
      <c r="D859" s="326">
        <v>50</v>
      </c>
      <c r="E859" s="303" t="str">
        <f t="shared" si="13"/>
        <v>103</v>
      </c>
    </row>
    <row r="860" spans="1:5" hidden="1" x14ac:dyDescent="0.3">
      <c r="A860" s="325" t="s">
        <v>1751</v>
      </c>
      <c r="B860" s="319">
        <v>722000</v>
      </c>
      <c r="C860" s="319">
        <v>1000</v>
      </c>
      <c r="D860" s="326">
        <v>21.23</v>
      </c>
      <c r="E860" s="303" t="str">
        <f t="shared" si="13"/>
        <v>103</v>
      </c>
    </row>
    <row r="861" spans="1:5" hidden="1" x14ac:dyDescent="0.3">
      <c r="A861" s="325" t="s">
        <v>1777</v>
      </c>
      <c r="B861" s="319">
        <v>722000</v>
      </c>
      <c r="C861" s="319">
        <v>1000</v>
      </c>
      <c r="D861" s="326">
        <v>107.92</v>
      </c>
      <c r="E861" s="303" t="str">
        <f t="shared" si="13"/>
        <v>103</v>
      </c>
    </row>
    <row r="862" spans="1:5" hidden="1" x14ac:dyDescent="0.3">
      <c r="A862" s="325" t="s">
        <v>2167</v>
      </c>
      <c r="B862" s="319">
        <v>722000</v>
      </c>
      <c r="C862" s="319">
        <v>1000</v>
      </c>
      <c r="D862" s="326">
        <v>75</v>
      </c>
      <c r="E862" s="303" t="str">
        <f t="shared" si="13"/>
        <v>103</v>
      </c>
    </row>
    <row r="863" spans="1:5" hidden="1" x14ac:dyDescent="0.3">
      <c r="A863" s="325" t="s">
        <v>1631</v>
      </c>
      <c r="B863" s="319">
        <v>722000</v>
      </c>
      <c r="D863" s="326">
        <v>559.53</v>
      </c>
      <c r="E863" s="303" t="str">
        <f t="shared" si="13"/>
        <v>103</v>
      </c>
    </row>
    <row r="864" spans="1:5" hidden="1" x14ac:dyDescent="0.3">
      <c r="A864" s="325" t="s">
        <v>1656</v>
      </c>
      <c r="B864" s="319">
        <v>722000</v>
      </c>
      <c r="D864" s="326">
        <v>290.76</v>
      </c>
      <c r="E864" s="303" t="str">
        <f t="shared" si="13"/>
        <v>103</v>
      </c>
    </row>
    <row r="865" spans="1:5" hidden="1" x14ac:dyDescent="0.3">
      <c r="A865" s="325" t="s">
        <v>1667</v>
      </c>
      <c r="B865" s="319">
        <v>722000</v>
      </c>
      <c r="D865" s="326">
        <v>202.81</v>
      </c>
      <c r="E865" s="303" t="str">
        <f t="shared" si="13"/>
        <v>103</v>
      </c>
    </row>
    <row r="866" spans="1:5" hidden="1" x14ac:dyDescent="0.3">
      <c r="A866" s="325" t="s">
        <v>1673</v>
      </c>
      <c r="B866" s="319">
        <v>722000</v>
      </c>
      <c r="D866" s="326">
        <v>124.24</v>
      </c>
      <c r="E866" s="303" t="str">
        <f t="shared" si="13"/>
        <v>103</v>
      </c>
    </row>
    <row r="867" spans="1:5" hidden="1" x14ac:dyDescent="0.3">
      <c r="A867" s="325" t="s">
        <v>1679</v>
      </c>
      <c r="B867" s="319">
        <v>722000</v>
      </c>
      <c r="D867" s="326">
        <v>889.85</v>
      </c>
      <c r="E867" s="303" t="str">
        <f t="shared" si="13"/>
        <v>103</v>
      </c>
    </row>
    <row r="868" spans="1:5" hidden="1" x14ac:dyDescent="0.3">
      <c r="A868" s="325" t="s">
        <v>1685</v>
      </c>
      <c r="B868" s="319">
        <v>722000</v>
      </c>
      <c r="D868" s="326">
        <v>438.77</v>
      </c>
      <c r="E868" s="303" t="str">
        <f t="shared" si="13"/>
        <v>103</v>
      </c>
    </row>
    <row r="869" spans="1:5" hidden="1" x14ac:dyDescent="0.3">
      <c r="A869" s="325" t="s">
        <v>1699</v>
      </c>
      <c r="B869" s="319">
        <v>722000</v>
      </c>
      <c r="D869" s="326">
        <v>939.44</v>
      </c>
      <c r="E869" s="303" t="str">
        <f t="shared" si="13"/>
        <v>103</v>
      </c>
    </row>
    <row r="870" spans="1:5" hidden="1" x14ac:dyDescent="0.3">
      <c r="A870" s="325" t="s">
        <v>1722</v>
      </c>
      <c r="B870" s="319">
        <v>722000</v>
      </c>
      <c r="D870" s="326">
        <v>70.180000000000007</v>
      </c>
      <c r="E870" s="303" t="str">
        <f t="shared" si="13"/>
        <v>103</v>
      </c>
    </row>
    <row r="871" spans="1:5" hidden="1" x14ac:dyDescent="0.3">
      <c r="A871" s="325" t="s">
        <v>1734</v>
      </c>
      <c r="B871" s="319">
        <v>722000</v>
      </c>
      <c r="D871" s="326">
        <v>29.54</v>
      </c>
      <c r="E871" s="303" t="str">
        <f t="shared" si="13"/>
        <v>103</v>
      </c>
    </row>
    <row r="872" spans="1:5" hidden="1" x14ac:dyDescent="0.3">
      <c r="A872" s="325" t="s">
        <v>1751</v>
      </c>
      <c r="B872" s="319">
        <v>722000</v>
      </c>
      <c r="D872" s="326">
        <v>20444.27</v>
      </c>
      <c r="E872" s="303" t="str">
        <f t="shared" si="13"/>
        <v>103</v>
      </c>
    </row>
    <row r="873" spans="1:5" hidden="1" x14ac:dyDescent="0.3">
      <c r="A873" s="325" t="s">
        <v>1768</v>
      </c>
      <c r="B873" s="319">
        <v>722000</v>
      </c>
      <c r="D873" s="326">
        <v>99.09</v>
      </c>
      <c r="E873" s="303" t="str">
        <f t="shared" si="13"/>
        <v>103</v>
      </c>
    </row>
    <row r="874" spans="1:5" hidden="1" x14ac:dyDescent="0.3">
      <c r="A874" s="325" t="s">
        <v>1777</v>
      </c>
      <c r="B874" s="319">
        <v>722000</v>
      </c>
      <c r="D874" s="326">
        <v>3721.86</v>
      </c>
      <c r="E874" s="303" t="str">
        <f t="shared" si="13"/>
        <v>103</v>
      </c>
    </row>
    <row r="875" spans="1:5" hidden="1" x14ac:dyDescent="0.3">
      <c r="A875" s="325" t="s">
        <v>1783</v>
      </c>
      <c r="B875" s="319">
        <v>722000</v>
      </c>
      <c r="D875" s="326">
        <v>1216.18</v>
      </c>
      <c r="E875" s="303" t="str">
        <f t="shared" si="13"/>
        <v>103</v>
      </c>
    </row>
    <row r="876" spans="1:5" hidden="1" x14ac:dyDescent="0.3">
      <c r="A876" s="325" t="s">
        <v>1794</v>
      </c>
      <c r="B876" s="319">
        <v>722000</v>
      </c>
      <c r="D876" s="326">
        <v>25559.13</v>
      </c>
      <c r="E876" s="303" t="str">
        <f t="shared" si="13"/>
        <v>103</v>
      </c>
    </row>
    <row r="877" spans="1:5" hidden="1" x14ac:dyDescent="0.3">
      <c r="A877" s="325" t="s">
        <v>1806</v>
      </c>
      <c r="B877" s="319">
        <v>722000</v>
      </c>
      <c r="D877" s="326">
        <v>0</v>
      </c>
      <c r="E877" s="303" t="str">
        <f t="shared" si="13"/>
        <v>103</v>
      </c>
    </row>
    <row r="878" spans="1:5" hidden="1" x14ac:dyDescent="0.3">
      <c r="A878" s="325" t="s">
        <v>1815</v>
      </c>
      <c r="B878" s="319">
        <v>722000</v>
      </c>
      <c r="D878" s="326">
        <v>1576.35</v>
      </c>
      <c r="E878" s="303" t="str">
        <f t="shared" si="13"/>
        <v>103</v>
      </c>
    </row>
    <row r="879" spans="1:5" hidden="1" x14ac:dyDescent="0.3">
      <c r="A879" s="325" t="s">
        <v>1824</v>
      </c>
      <c r="B879" s="319">
        <v>722000</v>
      </c>
      <c r="D879" s="326">
        <v>5455.62</v>
      </c>
      <c r="E879" s="303" t="str">
        <f t="shared" si="13"/>
        <v>103</v>
      </c>
    </row>
    <row r="880" spans="1:5" hidden="1" x14ac:dyDescent="0.3">
      <c r="A880" s="325" t="s">
        <v>1833</v>
      </c>
      <c r="B880" s="319">
        <v>722000</v>
      </c>
      <c r="D880" s="326">
        <v>85.25</v>
      </c>
      <c r="E880" s="303" t="str">
        <f t="shared" si="13"/>
        <v>103</v>
      </c>
    </row>
    <row r="881" spans="1:5" hidden="1" x14ac:dyDescent="0.3">
      <c r="A881" s="325" t="s">
        <v>1842</v>
      </c>
      <c r="B881" s="319">
        <v>722000</v>
      </c>
      <c r="D881" s="326">
        <v>14379.33</v>
      </c>
      <c r="E881" s="303" t="str">
        <f t="shared" si="13"/>
        <v>103</v>
      </c>
    </row>
    <row r="882" spans="1:5" hidden="1" x14ac:dyDescent="0.3">
      <c r="A882" s="325" t="s">
        <v>1856</v>
      </c>
      <c r="B882" s="319">
        <v>722000</v>
      </c>
      <c r="D882" s="326">
        <v>558.23</v>
      </c>
      <c r="E882" s="303" t="str">
        <f t="shared" si="13"/>
        <v>103</v>
      </c>
    </row>
    <row r="883" spans="1:5" hidden="1" x14ac:dyDescent="0.3">
      <c r="A883" s="325" t="s">
        <v>1883</v>
      </c>
      <c r="B883" s="319">
        <v>722000</v>
      </c>
      <c r="D883" s="326">
        <v>2516.4299999999998</v>
      </c>
      <c r="E883" s="303" t="str">
        <f t="shared" si="13"/>
        <v>103</v>
      </c>
    </row>
    <row r="884" spans="1:5" hidden="1" x14ac:dyDescent="0.3">
      <c r="A884" s="325" t="s">
        <v>1892</v>
      </c>
      <c r="B884" s="319">
        <v>722000</v>
      </c>
      <c r="D884" s="326">
        <v>2261.0700000000002</v>
      </c>
      <c r="E884" s="303" t="str">
        <f t="shared" si="13"/>
        <v>103</v>
      </c>
    </row>
    <row r="885" spans="1:5" hidden="1" x14ac:dyDescent="0.3">
      <c r="A885" s="325" t="s">
        <v>1900</v>
      </c>
      <c r="B885" s="319">
        <v>722000</v>
      </c>
      <c r="D885" s="326">
        <v>1676.72</v>
      </c>
      <c r="E885" s="303" t="str">
        <f t="shared" si="13"/>
        <v>103</v>
      </c>
    </row>
    <row r="886" spans="1:5" hidden="1" x14ac:dyDescent="0.3">
      <c r="A886" s="325" t="s">
        <v>1920</v>
      </c>
      <c r="B886" s="319">
        <v>722000</v>
      </c>
      <c r="D886" s="326">
        <v>136.15</v>
      </c>
      <c r="E886" s="303" t="str">
        <f t="shared" si="13"/>
        <v>103</v>
      </c>
    </row>
    <row r="887" spans="1:5" hidden="1" x14ac:dyDescent="0.3">
      <c r="A887" s="325" t="s">
        <v>2404</v>
      </c>
      <c r="B887" s="319">
        <v>722000</v>
      </c>
      <c r="D887" s="326">
        <v>79.819999999999993</v>
      </c>
      <c r="E887" s="303" t="str">
        <f t="shared" si="13"/>
        <v>103</v>
      </c>
    </row>
    <row r="888" spans="1:5" hidden="1" x14ac:dyDescent="0.3">
      <c r="A888" s="325" t="s">
        <v>2117</v>
      </c>
      <c r="B888" s="319">
        <v>722000</v>
      </c>
      <c r="D888" s="326">
        <v>2488.44</v>
      </c>
      <c r="E888" s="303" t="str">
        <f t="shared" si="13"/>
        <v>103</v>
      </c>
    </row>
    <row r="889" spans="1:5" hidden="1" x14ac:dyDescent="0.3">
      <c r="A889" s="325" t="s">
        <v>2139</v>
      </c>
      <c r="B889" s="319">
        <v>722000</v>
      </c>
      <c r="D889" s="326">
        <v>980.17</v>
      </c>
      <c r="E889" s="303" t="str">
        <f t="shared" si="13"/>
        <v>103</v>
      </c>
    </row>
    <row r="890" spans="1:5" hidden="1" x14ac:dyDescent="0.3">
      <c r="A890" s="325" t="s">
        <v>2442</v>
      </c>
      <c r="B890" s="319">
        <v>722000</v>
      </c>
      <c r="D890" s="326">
        <v>71.86</v>
      </c>
      <c r="E890" s="303" t="str">
        <f t="shared" si="13"/>
        <v>103</v>
      </c>
    </row>
    <row r="891" spans="1:5" hidden="1" x14ac:dyDescent="0.3">
      <c r="A891" s="325" t="s">
        <v>2157</v>
      </c>
      <c r="B891" s="319">
        <v>722000</v>
      </c>
      <c r="D891" s="326">
        <v>224.6</v>
      </c>
      <c r="E891" s="303" t="str">
        <f t="shared" si="13"/>
        <v>103</v>
      </c>
    </row>
    <row r="892" spans="1:5" hidden="1" x14ac:dyDescent="0.3">
      <c r="A892" s="325" t="s">
        <v>2167</v>
      </c>
      <c r="B892" s="319">
        <v>722000</v>
      </c>
      <c r="D892" s="326">
        <v>52877.9</v>
      </c>
      <c r="E892" s="303" t="str">
        <f t="shared" si="13"/>
        <v>103</v>
      </c>
    </row>
    <row r="893" spans="1:5" hidden="1" x14ac:dyDescent="0.3">
      <c r="A893" s="325" t="s">
        <v>2182</v>
      </c>
      <c r="B893" s="319">
        <v>722000</v>
      </c>
      <c r="D893" s="326">
        <v>9.39</v>
      </c>
      <c r="E893" s="303" t="str">
        <f t="shared" si="13"/>
        <v>103</v>
      </c>
    </row>
    <row r="894" spans="1:5" hidden="1" x14ac:dyDescent="0.3">
      <c r="A894" s="325" t="s">
        <v>2238</v>
      </c>
      <c r="B894" s="319">
        <v>722000</v>
      </c>
      <c r="D894" s="326">
        <v>2.37</v>
      </c>
      <c r="E894" s="303" t="str">
        <f t="shared" si="13"/>
        <v>103</v>
      </c>
    </row>
    <row r="895" spans="1:5" hidden="1" x14ac:dyDescent="0.3">
      <c r="A895" s="325" t="s">
        <v>2286</v>
      </c>
      <c r="B895" s="319">
        <v>722000</v>
      </c>
      <c r="D895" s="326">
        <v>9371.52</v>
      </c>
      <c r="E895" s="303" t="str">
        <f t="shared" si="13"/>
        <v>103</v>
      </c>
    </row>
    <row r="896" spans="1:5" hidden="1" x14ac:dyDescent="0.3">
      <c r="A896" s="325" t="s">
        <v>2313</v>
      </c>
      <c r="B896" s="319">
        <v>722000</v>
      </c>
      <c r="D896" s="326">
        <v>1609.29</v>
      </c>
      <c r="E896" s="303" t="str">
        <f t="shared" si="13"/>
        <v>103</v>
      </c>
    </row>
    <row r="897" spans="1:5" hidden="1" x14ac:dyDescent="0.3">
      <c r="A897" s="325" t="s">
        <v>2333</v>
      </c>
      <c r="B897" s="319">
        <v>722000</v>
      </c>
      <c r="D897" s="326">
        <v>0</v>
      </c>
      <c r="E897" s="303" t="str">
        <f t="shared" si="13"/>
        <v>103</v>
      </c>
    </row>
    <row r="898" spans="1:5" hidden="1" x14ac:dyDescent="0.3">
      <c r="A898" s="325" t="s">
        <v>2352</v>
      </c>
      <c r="B898" s="319">
        <v>722000</v>
      </c>
      <c r="D898" s="326">
        <v>2007.79</v>
      </c>
      <c r="E898" s="303" t="str">
        <f t="shared" ref="E898:E961" si="14">RIGHT(A898,3)</f>
        <v>933</v>
      </c>
    </row>
    <row r="899" spans="1:5" hidden="1" x14ac:dyDescent="0.3">
      <c r="A899" s="325" t="s">
        <v>2167</v>
      </c>
      <c r="B899" s="319">
        <v>722010</v>
      </c>
      <c r="C899" s="319">
        <v>1000</v>
      </c>
      <c r="D899" s="326">
        <v>49647.78</v>
      </c>
      <c r="E899" s="303" t="str">
        <f t="shared" si="14"/>
        <v>103</v>
      </c>
    </row>
    <row r="900" spans="1:5" hidden="1" x14ac:dyDescent="0.3">
      <c r="A900" s="325" t="s">
        <v>1751</v>
      </c>
      <c r="B900" s="319">
        <v>723000</v>
      </c>
      <c r="D900" s="326">
        <v>-21962.09</v>
      </c>
      <c r="E900" s="303" t="str">
        <f t="shared" si="14"/>
        <v>103</v>
      </c>
    </row>
    <row r="901" spans="1:5" hidden="1" x14ac:dyDescent="0.3">
      <c r="A901" s="325" t="s">
        <v>1794</v>
      </c>
      <c r="B901" s="319">
        <v>723000</v>
      </c>
      <c r="D901" s="326">
        <v>-3024.43</v>
      </c>
      <c r="E901" s="303" t="str">
        <f t="shared" si="14"/>
        <v>103</v>
      </c>
    </row>
    <row r="902" spans="1:5" hidden="1" x14ac:dyDescent="0.3">
      <c r="A902" s="325" t="s">
        <v>1824</v>
      </c>
      <c r="B902" s="319">
        <v>723000</v>
      </c>
      <c r="D902" s="326">
        <v>-3137.4</v>
      </c>
      <c r="E902" s="303" t="str">
        <f t="shared" si="14"/>
        <v>103</v>
      </c>
    </row>
    <row r="903" spans="1:5" hidden="1" x14ac:dyDescent="0.3">
      <c r="A903" s="325" t="s">
        <v>1883</v>
      </c>
      <c r="B903" s="319">
        <v>723000</v>
      </c>
      <c r="D903" s="326">
        <v>-21.17</v>
      </c>
      <c r="E903" s="303" t="str">
        <f t="shared" si="14"/>
        <v>103</v>
      </c>
    </row>
    <row r="904" spans="1:5" hidden="1" x14ac:dyDescent="0.3">
      <c r="A904" s="325" t="s">
        <v>1900</v>
      </c>
      <c r="B904" s="319">
        <v>723000</v>
      </c>
      <c r="D904" s="326">
        <v>-16839.23</v>
      </c>
      <c r="E904" s="303" t="str">
        <f t="shared" si="14"/>
        <v>103</v>
      </c>
    </row>
    <row r="905" spans="1:5" hidden="1" x14ac:dyDescent="0.3">
      <c r="A905" s="325" t="s">
        <v>2157</v>
      </c>
      <c r="B905" s="319">
        <v>723000</v>
      </c>
      <c r="D905" s="326">
        <v>-56807.71</v>
      </c>
      <c r="E905" s="303" t="str">
        <f t="shared" si="14"/>
        <v>103</v>
      </c>
    </row>
    <row r="906" spans="1:5" hidden="1" x14ac:dyDescent="0.3">
      <c r="A906" s="325" t="s">
        <v>2167</v>
      </c>
      <c r="B906" s="319">
        <v>723000</v>
      </c>
      <c r="D906" s="326">
        <v>-531756.01</v>
      </c>
      <c r="E906" s="303" t="str">
        <f t="shared" si="14"/>
        <v>103</v>
      </c>
    </row>
    <row r="907" spans="1:5" hidden="1" x14ac:dyDescent="0.3">
      <c r="A907" s="325" t="s">
        <v>2286</v>
      </c>
      <c r="B907" s="319">
        <v>723000</v>
      </c>
      <c r="D907" s="326">
        <v>-288.02999999999997</v>
      </c>
      <c r="E907" s="303" t="str">
        <f t="shared" si="14"/>
        <v>103</v>
      </c>
    </row>
    <row r="908" spans="1:5" hidden="1" x14ac:dyDescent="0.3">
      <c r="A908" s="325" t="s">
        <v>2333</v>
      </c>
      <c r="B908" s="319">
        <v>723000</v>
      </c>
      <c r="D908" s="326">
        <v>0</v>
      </c>
      <c r="E908" s="303" t="str">
        <f t="shared" si="14"/>
        <v>103</v>
      </c>
    </row>
    <row r="909" spans="1:5" hidden="1" x14ac:dyDescent="0.3">
      <c r="A909" s="325" t="s">
        <v>2352</v>
      </c>
      <c r="B909" s="319">
        <v>723000</v>
      </c>
      <c r="D909" s="326">
        <v>-25590.95</v>
      </c>
      <c r="E909" s="303" t="str">
        <f t="shared" si="14"/>
        <v>933</v>
      </c>
    </row>
    <row r="910" spans="1:5" hidden="1" x14ac:dyDescent="0.3">
      <c r="A910" s="325" t="s">
        <v>2167</v>
      </c>
      <c r="B910" s="319">
        <v>723001</v>
      </c>
      <c r="D910" s="326">
        <v>20748.36</v>
      </c>
      <c r="E910" s="303" t="str">
        <f t="shared" si="14"/>
        <v>103</v>
      </c>
    </row>
    <row r="911" spans="1:5" hidden="1" x14ac:dyDescent="0.3">
      <c r="A911" s="325" t="s">
        <v>2167</v>
      </c>
      <c r="B911" s="319">
        <v>723002</v>
      </c>
      <c r="D911" s="326">
        <v>-3179.87</v>
      </c>
      <c r="E911" s="303" t="str">
        <f t="shared" si="14"/>
        <v>103</v>
      </c>
    </row>
    <row r="912" spans="1:5" hidden="1" x14ac:dyDescent="0.3">
      <c r="A912" s="325" t="s">
        <v>2286</v>
      </c>
      <c r="B912" s="319">
        <v>723500</v>
      </c>
      <c r="D912" s="326">
        <v>-47.89</v>
      </c>
      <c r="E912" s="303" t="str">
        <f t="shared" si="14"/>
        <v>103</v>
      </c>
    </row>
    <row r="913" spans="1:5" hidden="1" x14ac:dyDescent="0.3">
      <c r="A913" s="325" t="s">
        <v>2352</v>
      </c>
      <c r="B913" s="319">
        <v>723500</v>
      </c>
      <c r="D913" s="326">
        <v>-409.69</v>
      </c>
      <c r="E913" s="303" t="str">
        <f t="shared" si="14"/>
        <v>933</v>
      </c>
    </row>
    <row r="914" spans="1:5" hidden="1" x14ac:dyDescent="0.3">
      <c r="A914" s="325" t="s">
        <v>2167</v>
      </c>
      <c r="B914" s="319">
        <v>724000</v>
      </c>
      <c r="D914" s="326">
        <v>-19834.740000000002</v>
      </c>
      <c r="E914" s="303" t="str">
        <f t="shared" si="14"/>
        <v>103</v>
      </c>
    </row>
    <row r="915" spans="1:5" hidden="1" x14ac:dyDescent="0.3">
      <c r="A915" s="325" t="s">
        <v>2352</v>
      </c>
      <c r="B915" s="319">
        <v>724000</v>
      </c>
      <c r="D915" s="326">
        <v>-115.56</v>
      </c>
      <c r="E915" s="303" t="str">
        <f t="shared" si="14"/>
        <v>933</v>
      </c>
    </row>
    <row r="916" spans="1:5" hidden="1" x14ac:dyDescent="0.3">
      <c r="A916" s="325" t="s">
        <v>2167</v>
      </c>
      <c r="B916" s="319">
        <v>724001</v>
      </c>
      <c r="D916" s="326">
        <v>79.319999999999993</v>
      </c>
      <c r="E916" s="303" t="str">
        <f t="shared" si="14"/>
        <v>103</v>
      </c>
    </row>
    <row r="917" spans="1:5" hidden="1" x14ac:dyDescent="0.3">
      <c r="A917" s="325" t="s">
        <v>2167</v>
      </c>
      <c r="B917" s="319">
        <v>724002</v>
      </c>
      <c r="D917" s="326">
        <v>-18757.759999999998</v>
      </c>
      <c r="E917" s="303" t="str">
        <f t="shared" si="14"/>
        <v>103</v>
      </c>
    </row>
    <row r="918" spans="1:5" hidden="1" x14ac:dyDescent="0.3">
      <c r="A918" s="325" t="s">
        <v>2167</v>
      </c>
      <c r="B918" s="319">
        <v>724005</v>
      </c>
      <c r="D918" s="326">
        <v>3624.94</v>
      </c>
      <c r="E918" s="303" t="str">
        <f t="shared" si="14"/>
        <v>103</v>
      </c>
    </row>
    <row r="919" spans="1:5" hidden="1" x14ac:dyDescent="0.3">
      <c r="A919" s="325" t="s">
        <v>1673</v>
      </c>
      <c r="B919" s="319">
        <v>730010</v>
      </c>
      <c r="C919" s="319">
        <v>2200</v>
      </c>
      <c r="D919" s="326">
        <v>11312.3</v>
      </c>
      <c r="E919" s="303" t="str">
        <f t="shared" si="14"/>
        <v>103</v>
      </c>
    </row>
    <row r="920" spans="1:5" hidden="1" x14ac:dyDescent="0.3">
      <c r="A920" s="325" t="s">
        <v>1722</v>
      </c>
      <c r="B920" s="319">
        <v>730010</v>
      </c>
      <c r="C920" s="319">
        <v>2200</v>
      </c>
      <c r="D920" s="326">
        <v>44761.88</v>
      </c>
      <c r="E920" s="303" t="str">
        <f t="shared" si="14"/>
        <v>103</v>
      </c>
    </row>
    <row r="921" spans="1:5" hidden="1" x14ac:dyDescent="0.3">
      <c r="A921" s="325" t="s">
        <v>1833</v>
      </c>
      <c r="B921" s="319">
        <v>730010</v>
      </c>
      <c r="C921" s="319">
        <v>2200</v>
      </c>
      <c r="D921" s="326">
        <v>38867.65</v>
      </c>
      <c r="E921" s="303" t="str">
        <f t="shared" si="14"/>
        <v>103</v>
      </c>
    </row>
    <row r="922" spans="1:5" hidden="1" x14ac:dyDescent="0.3">
      <c r="A922" s="325" t="s">
        <v>1892</v>
      </c>
      <c r="B922" s="319">
        <v>730010</v>
      </c>
      <c r="C922" s="319">
        <v>2200</v>
      </c>
      <c r="D922" s="326">
        <v>48510.62</v>
      </c>
      <c r="E922" s="303" t="str">
        <f t="shared" si="14"/>
        <v>103</v>
      </c>
    </row>
    <row r="923" spans="1:5" hidden="1" x14ac:dyDescent="0.3">
      <c r="A923" s="325" t="s">
        <v>1911</v>
      </c>
      <c r="B923" s="319">
        <v>730010</v>
      </c>
      <c r="C923" s="319">
        <v>2200</v>
      </c>
      <c r="D923" s="326">
        <v>17409.57</v>
      </c>
      <c r="E923" s="303" t="str">
        <f t="shared" si="14"/>
        <v>103</v>
      </c>
    </row>
    <row r="924" spans="1:5" hidden="1" x14ac:dyDescent="0.3">
      <c r="A924" s="325" t="s">
        <v>1920</v>
      </c>
      <c r="B924" s="319">
        <v>730010</v>
      </c>
      <c r="C924" s="319">
        <v>2200</v>
      </c>
      <c r="D924" s="326">
        <v>39426.03</v>
      </c>
      <c r="E924" s="303" t="str">
        <f t="shared" si="14"/>
        <v>103</v>
      </c>
    </row>
    <row r="925" spans="1:5" hidden="1" x14ac:dyDescent="0.3">
      <c r="A925" s="325" t="s">
        <v>2238</v>
      </c>
      <c r="B925" s="319">
        <v>730010</v>
      </c>
      <c r="C925" s="319">
        <v>2200</v>
      </c>
      <c r="D925" s="326">
        <v>64329.24</v>
      </c>
      <c r="E925" s="303" t="str">
        <f t="shared" si="14"/>
        <v>103</v>
      </c>
    </row>
    <row r="926" spans="1:5" hidden="1" x14ac:dyDescent="0.3">
      <c r="A926" s="325" t="s">
        <v>2286</v>
      </c>
      <c r="B926" s="319">
        <v>730010</v>
      </c>
      <c r="C926" s="319">
        <v>2200</v>
      </c>
      <c r="D926" s="326">
        <v>-29558.92</v>
      </c>
      <c r="E926" s="303" t="str">
        <f t="shared" si="14"/>
        <v>103</v>
      </c>
    </row>
    <row r="927" spans="1:5" hidden="1" x14ac:dyDescent="0.3">
      <c r="A927" s="325" t="s">
        <v>2352</v>
      </c>
      <c r="B927" s="319">
        <v>730010</v>
      </c>
      <c r="C927" s="319">
        <v>2200</v>
      </c>
      <c r="D927" s="326">
        <v>596671.96</v>
      </c>
      <c r="E927" s="303" t="str">
        <f t="shared" si="14"/>
        <v>933</v>
      </c>
    </row>
    <row r="928" spans="1:5" hidden="1" x14ac:dyDescent="0.3">
      <c r="A928" s="325" t="s">
        <v>1673</v>
      </c>
      <c r="B928" s="319">
        <v>730010</v>
      </c>
      <c r="D928" s="326">
        <v>15362.99</v>
      </c>
      <c r="E928" s="303" t="str">
        <f t="shared" si="14"/>
        <v>103</v>
      </c>
    </row>
    <row r="929" spans="1:5" hidden="1" x14ac:dyDescent="0.3">
      <c r="A929" s="325" t="s">
        <v>1722</v>
      </c>
      <c r="B929" s="319">
        <v>730010</v>
      </c>
      <c r="D929" s="326">
        <v>170556.64</v>
      </c>
      <c r="E929" s="303" t="str">
        <f t="shared" si="14"/>
        <v>103</v>
      </c>
    </row>
    <row r="930" spans="1:5" hidden="1" x14ac:dyDescent="0.3">
      <c r="A930" s="325" t="s">
        <v>1806</v>
      </c>
      <c r="B930" s="319">
        <v>730010</v>
      </c>
      <c r="D930" s="326">
        <v>0</v>
      </c>
      <c r="E930" s="303" t="str">
        <f t="shared" si="14"/>
        <v>103</v>
      </c>
    </row>
    <row r="931" spans="1:5" hidden="1" x14ac:dyDescent="0.3">
      <c r="A931" s="325" t="s">
        <v>1815</v>
      </c>
      <c r="B931" s="319">
        <v>730010</v>
      </c>
      <c r="D931" s="326">
        <v>29853.95</v>
      </c>
      <c r="E931" s="303" t="str">
        <f t="shared" si="14"/>
        <v>103</v>
      </c>
    </row>
    <row r="932" spans="1:5" hidden="1" x14ac:dyDescent="0.3">
      <c r="A932" s="325" t="s">
        <v>1824</v>
      </c>
      <c r="B932" s="319">
        <v>730010</v>
      </c>
      <c r="D932" s="326">
        <v>89047.14</v>
      </c>
      <c r="E932" s="303" t="str">
        <f t="shared" si="14"/>
        <v>103</v>
      </c>
    </row>
    <row r="933" spans="1:5" hidden="1" x14ac:dyDescent="0.3">
      <c r="A933" s="325" t="s">
        <v>1833</v>
      </c>
      <c r="B933" s="319">
        <v>730010</v>
      </c>
      <c r="D933" s="326">
        <v>138351.79</v>
      </c>
      <c r="E933" s="303" t="str">
        <f t="shared" si="14"/>
        <v>103</v>
      </c>
    </row>
    <row r="934" spans="1:5" hidden="1" x14ac:dyDescent="0.3">
      <c r="A934" s="325" t="s">
        <v>1856</v>
      </c>
      <c r="B934" s="319">
        <v>730010</v>
      </c>
      <c r="D934" s="326">
        <v>11884.84</v>
      </c>
      <c r="E934" s="303" t="str">
        <f t="shared" si="14"/>
        <v>103</v>
      </c>
    </row>
    <row r="935" spans="1:5" hidden="1" x14ac:dyDescent="0.3">
      <c r="A935" s="325" t="s">
        <v>1892</v>
      </c>
      <c r="B935" s="319">
        <v>730010</v>
      </c>
      <c r="D935" s="326">
        <v>208480.08</v>
      </c>
      <c r="E935" s="303" t="str">
        <f t="shared" si="14"/>
        <v>103</v>
      </c>
    </row>
    <row r="936" spans="1:5" hidden="1" x14ac:dyDescent="0.3">
      <c r="A936" s="325" t="s">
        <v>1911</v>
      </c>
      <c r="B936" s="319">
        <v>730010</v>
      </c>
      <c r="D936" s="326">
        <v>23567.599999999999</v>
      </c>
      <c r="E936" s="303" t="str">
        <f t="shared" si="14"/>
        <v>103</v>
      </c>
    </row>
    <row r="937" spans="1:5" hidden="1" x14ac:dyDescent="0.3">
      <c r="A937" s="325" t="s">
        <v>1920</v>
      </c>
      <c r="B937" s="319">
        <v>730010</v>
      </c>
      <c r="D937" s="326">
        <v>150225.39000000001</v>
      </c>
      <c r="E937" s="303" t="str">
        <f t="shared" si="14"/>
        <v>103</v>
      </c>
    </row>
    <row r="938" spans="1:5" hidden="1" x14ac:dyDescent="0.3">
      <c r="A938" s="325" t="s">
        <v>2157</v>
      </c>
      <c r="B938" s="319">
        <v>730010</v>
      </c>
      <c r="D938" s="326">
        <v>1869</v>
      </c>
      <c r="E938" s="303" t="str">
        <f t="shared" si="14"/>
        <v>103</v>
      </c>
    </row>
    <row r="939" spans="1:5" hidden="1" x14ac:dyDescent="0.3">
      <c r="A939" s="325" t="s">
        <v>2238</v>
      </c>
      <c r="B939" s="319">
        <v>730010</v>
      </c>
      <c r="D939" s="326">
        <v>87338.04</v>
      </c>
      <c r="E939" s="303" t="str">
        <f t="shared" si="14"/>
        <v>103</v>
      </c>
    </row>
    <row r="940" spans="1:5" hidden="1" x14ac:dyDescent="0.3">
      <c r="A940" s="325" t="s">
        <v>2460</v>
      </c>
      <c r="B940" s="319">
        <v>730010</v>
      </c>
      <c r="D940" s="326">
        <v>0</v>
      </c>
      <c r="E940" s="303" t="str">
        <f t="shared" si="14"/>
        <v>103</v>
      </c>
    </row>
    <row r="941" spans="1:5" hidden="1" x14ac:dyDescent="0.3">
      <c r="A941" s="325" t="s">
        <v>2286</v>
      </c>
      <c r="B941" s="319">
        <v>730010</v>
      </c>
      <c r="D941" s="326">
        <v>24660.07</v>
      </c>
      <c r="E941" s="303" t="str">
        <f t="shared" si="14"/>
        <v>103</v>
      </c>
    </row>
    <row r="942" spans="1:5" hidden="1" x14ac:dyDescent="0.3">
      <c r="A942" s="325" t="s">
        <v>2352</v>
      </c>
      <c r="B942" s="319">
        <v>730010</v>
      </c>
      <c r="D942" s="326">
        <v>1269795.22</v>
      </c>
      <c r="E942" s="303" t="str">
        <f t="shared" si="14"/>
        <v>933</v>
      </c>
    </row>
    <row r="943" spans="1:5" hidden="1" x14ac:dyDescent="0.3">
      <c r="A943" s="325" t="s">
        <v>1631</v>
      </c>
      <c r="B943" s="319">
        <v>730020</v>
      </c>
      <c r="C943" s="319">
        <v>5100</v>
      </c>
      <c r="D943" s="326">
        <v>6041.46</v>
      </c>
      <c r="E943" s="303" t="str">
        <f t="shared" si="14"/>
        <v>103</v>
      </c>
    </row>
    <row r="944" spans="1:5" hidden="1" x14ac:dyDescent="0.3">
      <c r="A944" s="325" t="s">
        <v>1656</v>
      </c>
      <c r="B944" s="319">
        <v>730020</v>
      </c>
      <c r="C944" s="319">
        <v>5100</v>
      </c>
      <c r="D944" s="326">
        <v>5345.92</v>
      </c>
      <c r="E944" s="303" t="str">
        <f t="shared" si="14"/>
        <v>103</v>
      </c>
    </row>
    <row r="945" spans="1:5" hidden="1" x14ac:dyDescent="0.3">
      <c r="A945" s="325" t="s">
        <v>1673</v>
      </c>
      <c r="B945" s="319">
        <v>730020</v>
      </c>
      <c r="C945" s="319">
        <v>5100</v>
      </c>
      <c r="D945" s="326">
        <v>292.95</v>
      </c>
      <c r="E945" s="303" t="str">
        <f t="shared" si="14"/>
        <v>103</v>
      </c>
    </row>
    <row r="946" spans="1:5" hidden="1" x14ac:dyDescent="0.3">
      <c r="A946" s="325" t="s">
        <v>1679</v>
      </c>
      <c r="B946" s="319">
        <v>730020</v>
      </c>
      <c r="C946" s="319">
        <v>5100</v>
      </c>
      <c r="D946" s="326">
        <v>990.63</v>
      </c>
      <c r="E946" s="303" t="str">
        <f t="shared" si="14"/>
        <v>103</v>
      </c>
    </row>
    <row r="947" spans="1:5" hidden="1" x14ac:dyDescent="0.3">
      <c r="A947" s="325" t="s">
        <v>1685</v>
      </c>
      <c r="B947" s="319">
        <v>730020</v>
      </c>
      <c r="C947" s="319">
        <v>5100</v>
      </c>
      <c r="D947" s="326">
        <v>6332.41</v>
      </c>
      <c r="E947" s="303" t="str">
        <f t="shared" si="14"/>
        <v>103</v>
      </c>
    </row>
    <row r="948" spans="1:5" hidden="1" x14ac:dyDescent="0.3">
      <c r="A948" s="325" t="s">
        <v>1699</v>
      </c>
      <c r="B948" s="319">
        <v>730020</v>
      </c>
      <c r="C948" s="319">
        <v>5100</v>
      </c>
      <c r="D948" s="326">
        <v>6110.04</v>
      </c>
      <c r="E948" s="303" t="str">
        <f t="shared" si="14"/>
        <v>103</v>
      </c>
    </row>
    <row r="949" spans="1:5" hidden="1" x14ac:dyDescent="0.3">
      <c r="A949" s="325" t="s">
        <v>1722</v>
      </c>
      <c r="B949" s="319">
        <v>730020</v>
      </c>
      <c r="C949" s="319">
        <v>5100</v>
      </c>
      <c r="D949" s="326">
        <v>3656.75</v>
      </c>
      <c r="E949" s="303" t="str">
        <f t="shared" si="14"/>
        <v>103</v>
      </c>
    </row>
    <row r="950" spans="1:5" hidden="1" x14ac:dyDescent="0.3">
      <c r="A950" s="325" t="s">
        <v>1745</v>
      </c>
      <c r="B950" s="319">
        <v>730020</v>
      </c>
      <c r="C950" s="319">
        <v>5100</v>
      </c>
      <c r="D950" s="326">
        <v>335.43</v>
      </c>
      <c r="E950" s="303" t="str">
        <f t="shared" si="14"/>
        <v>103</v>
      </c>
    </row>
    <row r="951" spans="1:5" hidden="1" x14ac:dyDescent="0.3">
      <c r="A951" s="325" t="s">
        <v>1751</v>
      </c>
      <c r="B951" s="319">
        <v>730020</v>
      </c>
      <c r="C951" s="319">
        <v>5100</v>
      </c>
      <c r="D951" s="326">
        <v>4709.49</v>
      </c>
      <c r="E951" s="303" t="str">
        <f t="shared" si="14"/>
        <v>103</v>
      </c>
    </row>
    <row r="952" spans="1:5" hidden="1" x14ac:dyDescent="0.3">
      <c r="A952" s="325" t="s">
        <v>1768</v>
      </c>
      <c r="B952" s="319">
        <v>730020</v>
      </c>
      <c r="C952" s="319">
        <v>5100</v>
      </c>
      <c r="D952" s="326">
        <v>1325.25</v>
      </c>
      <c r="E952" s="303" t="str">
        <f t="shared" si="14"/>
        <v>103</v>
      </c>
    </row>
    <row r="953" spans="1:5" hidden="1" x14ac:dyDescent="0.3">
      <c r="A953" s="325" t="s">
        <v>2479</v>
      </c>
      <c r="B953" s="319">
        <v>730020</v>
      </c>
      <c r="C953" s="319">
        <v>5100</v>
      </c>
      <c r="D953" s="326">
        <v>864.02</v>
      </c>
      <c r="E953" s="303" t="str">
        <f t="shared" si="14"/>
        <v>103</v>
      </c>
    </row>
    <row r="954" spans="1:5" hidden="1" x14ac:dyDescent="0.3">
      <c r="A954" s="325" t="s">
        <v>1777</v>
      </c>
      <c r="B954" s="319">
        <v>730020</v>
      </c>
      <c r="C954" s="319">
        <v>5100</v>
      </c>
      <c r="D954" s="326">
        <v>381.41</v>
      </c>
      <c r="E954" s="303" t="str">
        <f t="shared" si="14"/>
        <v>103</v>
      </c>
    </row>
    <row r="955" spans="1:5" hidden="1" x14ac:dyDescent="0.3">
      <c r="A955" s="325" t="s">
        <v>1783</v>
      </c>
      <c r="B955" s="319">
        <v>730020</v>
      </c>
      <c r="C955" s="319">
        <v>5100</v>
      </c>
      <c r="D955" s="326">
        <v>322.05</v>
      </c>
      <c r="E955" s="303" t="str">
        <f t="shared" si="14"/>
        <v>103</v>
      </c>
    </row>
    <row r="956" spans="1:5" hidden="1" x14ac:dyDescent="0.3">
      <c r="A956" s="325" t="s">
        <v>1794</v>
      </c>
      <c r="B956" s="319">
        <v>730020</v>
      </c>
      <c r="C956" s="319">
        <v>5100</v>
      </c>
      <c r="D956" s="326">
        <v>3285.89</v>
      </c>
      <c r="E956" s="303" t="str">
        <f t="shared" si="14"/>
        <v>103</v>
      </c>
    </row>
    <row r="957" spans="1:5" hidden="1" x14ac:dyDescent="0.3">
      <c r="A957" s="325" t="s">
        <v>1824</v>
      </c>
      <c r="B957" s="319">
        <v>730020</v>
      </c>
      <c r="C957" s="319">
        <v>5100</v>
      </c>
      <c r="D957" s="326">
        <v>8318.76</v>
      </c>
      <c r="E957" s="303" t="str">
        <f t="shared" si="14"/>
        <v>103</v>
      </c>
    </row>
    <row r="958" spans="1:5" hidden="1" x14ac:dyDescent="0.3">
      <c r="A958" s="325" t="s">
        <v>1875</v>
      </c>
      <c r="B958" s="319">
        <v>730020</v>
      </c>
      <c r="C958" s="319">
        <v>5100</v>
      </c>
      <c r="D958" s="326">
        <v>2360.58</v>
      </c>
      <c r="E958" s="303" t="str">
        <f t="shared" si="14"/>
        <v>103</v>
      </c>
    </row>
    <row r="959" spans="1:5" hidden="1" x14ac:dyDescent="0.3">
      <c r="A959" s="325" t="s">
        <v>1892</v>
      </c>
      <c r="B959" s="319">
        <v>730020</v>
      </c>
      <c r="C959" s="319">
        <v>5100</v>
      </c>
      <c r="D959" s="326">
        <v>2912.92</v>
      </c>
      <c r="E959" s="303" t="str">
        <f t="shared" si="14"/>
        <v>103</v>
      </c>
    </row>
    <row r="960" spans="1:5" hidden="1" x14ac:dyDescent="0.3">
      <c r="A960" s="325" t="s">
        <v>1900</v>
      </c>
      <c r="B960" s="319">
        <v>730020</v>
      </c>
      <c r="C960" s="319">
        <v>5100</v>
      </c>
      <c r="D960" s="326">
        <v>7556.49</v>
      </c>
      <c r="E960" s="303" t="str">
        <f t="shared" si="14"/>
        <v>103</v>
      </c>
    </row>
    <row r="961" spans="1:5" hidden="1" x14ac:dyDescent="0.3">
      <c r="A961" s="325" t="s">
        <v>1911</v>
      </c>
      <c r="B961" s="319">
        <v>730020</v>
      </c>
      <c r="C961" s="319">
        <v>5100</v>
      </c>
      <c r="D961" s="326">
        <v>5190.3</v>
      </c>
      <c r="E961" s="303" t="str">
        <f t="shared" si="14"/>
        <v>103</v>
      </c>
    </row>
    <row r="962" spans="1:5" hidden="1" x14ac:dyDescent="0.3">
      <c r="A962" s="325" t="s">
        <v>1920</v>
      </c>
      <c r="B962" s="319">
        <v>730020</v>
      </c>
      <c r="C962" s="319">
        <v>5100</v>
      </c>
      <c r="D962" s="326">
        <v>2728.08</v>
      </c>
      <c r="E962" s="303" t="str">
        <f t="shared" ref="E962:E1025" si="15">RIGHT(A962,3)</f>
        <v>103</v>
      </c>
    </row>
    <row r="963" spans="1:5" hidden="1" x14ac:dyDescent="0.3">
      <c r="A963" s="325" t="s">
        <v>2480</v>
      </c>
      <c r="B963" s="319">
        <v>730020</v>
      </c>
      <c r="C963" s="319">
        <v>5100</v>
      </c>
      <c r="D963" s="326">
        <v>-825.34</v>
      </c>
      <c r="E963" s="303" t="str">
        <f t="shared" si="15"/>
        <v>103</v>
      </c>
    </row>
    <row r="964" spans="1:5" hidden="1" x14ac:dyDescent="0.3">
      <c r="A964" s="325" t="s">
        <v>2411</v>
      </c>
      <c r="B964" s="319">
        <v>730020</v>
      </c>
      <c r="C964" s="319">
        <v>5100</v>
      </c>
      <c r="D964" s="326">
        <v>684.48</v>
      </c>
      <c r="E964" s="303" t="str">
        <f t="shared" si="15"/>
        <v>103</v>
      </c>
    </row>
    <row r="965" spans="1:5" hidden="1" x14ac:dyDescent="0.3">
      <c r="A965" s="325" t="s">
        <v>2117</v>
      </c>
      <c r="B965" s="319">
        <v>730020</v>
      </c>
      <c r="C965" s="319">
        <v>5100</v>
      </c>
      <c r="D965" s="326">
        <v>613.97</v>
      </c>
      <c r="E965" s="303" t="str">
        <f t="shared" si="15"/>
        <v>103</v>
      </c>
    </row>
    <row r="966" spans="1:5" hidden="1" x14ac:dyDescent="0.3">
      <c r="A966" s="325" t="s">
        <v>2139</v>
      </c>
      <c r="B966" s="319">
        <v>730020</v>
      </c>
      <c r="C966" s="319">
        <v>5100</v>
      </c>
      <c r="D966" s="326">
        <v>1642.11</v>
      </c>
      <c r="E966" s="303" t="str">
        <f t="shared" si="15"/>
        <v>103</v>
      </c>
    </row>
    <row r="967" spans="1:5" hidden="1" x14ac:dyDescent="0.3">
      <c r="A967" s="325" t="s">
        <v>2442</v>
      </c>
      <c r="B967" s="319">
        <v>730020</v>
      </c>
      <c r="C967" s="319">
        <v>5100</v>
      </c>
      <c r="D967" s="326">
        <v>390</v>
      </c>
      <c r="E967" s="303" t="str">
        <f t="shared" si="15"/>
        <v>103</v>
      </c>
    </row>
    <row r="968" spans="1:5" hidden="1" x14ac:dyDescent="0.3">
      <c r="A968" s="325" t="s">
        <v>2157</v>
      </c>
      <c r="B968" s="319">
        <v>730020</v>
      </c>
      <c r="C968" s="319">
        <v>5100</v>
      </c>
      <c r="D968" s="326">
        <v>2391.2800000000002</v>
      </c>
      <c r="E968" s="303" t="str">
        <f t="shared" si="15"/>
        <v>103</v>
      </c>
    </row>
    <row r="969" spans="1:5" hidden="1" x14ac:dyDescent="0.3">
      <c r="A969" s="325" t="s">
        <v>2167</v>
      </c>
      <c r="B969" s="319">
        <v>730020</v>
      </c>
      <c r="C969" s="319">
        <v>5100</v>
      </c>
      <c r="D969" s="326">
        <v>2059.56</v>
      </c>
      <c r="E969" s="303" t="str">
        <f t="shared" si="15"/>
        <v>103</v>
      </c>
    </row>
    <row r="970" spans="1:5" hidden="1" x14ac:dyDescent="0.3">
      <c r="A970" s="325" t="s">
        <v>2182</v>
      </c>
      <c r="B970" s="319">
        <v>730020</v>
      </c>
      <c r="C970" s="319">
        <v>5100</v>
      </c>
      <c r="D970" s="326">
        <v>6292.57</v>
      </c>
      <c r="E970" s="303" t="str">
        <f t="shared" si="15"/>
        <v>103</v>
      </c>
    </row>
    <row r="971" spans="1:5" hidden="1" x14ac:dyDescent="0.3">
      <c r="A971" s="325" t="s">
        <v>2187</v>
      </c>
      <c r="B971" s="319">
        <v>730020</v>
      </c>
      <c r="C971" s="319">
        <v>5100</v>
      </c>
      <c r="D971" s="326">
        <v>4905.45</v>
      </c>
      <c r="E971" s="303" t="str">
        <f t="shared" si="15"/>
        <v>103</v>
      </c>
    </row>
    <row r="972" spans="1:5" hidden="1" x14ac:dyDescent="0.3">
      <c r="A972" s="325" t="s">
        <v>2238</v>
      </c>
      <c r="B972" s="319">
        <v>730020</v>
      </c>
      <c r="C972" s="319">
        <v>5100</v>
      </c>
      <c r="D972" s="326">
        <v>4878.3100000000004</v>
      </c>
      <c r="E972" s="303" t="str">
        <f t="shared" si="15"/>
        <v>103</v>
      </c>
    </row>
    <row r="973" spans="1:5" hidden="1" x14ac:dyDescent="0.3">
      <c r="A973" s="325" t="s">
        <v>2286</v>
      </c>
      <c r="B973" s="319">
        <v>730020</v>
      </c>
      <c r="C973" s="319">
        <v>5100</v>
      </c>
      <c r="D973" s="326">
        <v>2344.71</v>
      </c>
      <c r="E973" s="303" t="str">
        <f t="shared" si="15"/>
        <v>103</v>
      </c>
    </row>
    <row r="974" spans="1:5" hidden="1" x14ac:dyDescent="0.3">
      <c r="A974" s="325" t="s">
        <v>2313</v>
      </c>
      <c r="B974" s="319">
        <v>730020</v>
      </c>
      <c r="C974" s="319">
        <v>5100</v>
      </c>
      <c r="D974" s="326">
        <v>573.97</v>
      </c>
      <c r="E974" s="303" t="str">
        <f t="shared" si="15"/>
        <v>103</v>
      </c>
    </row>
    <row r="975" spans="1:5" hidden="1" x14ac:dyDescent="0.3">
      <c r="A975" s="325" t="s">
        <v>2333</v>
      </c>
      <c r="B975" s="319">
        <v>730020</v>
      </c>
      <c r="C975" s="319">
        <v>5100</v>
      </c>
      <c r="D975" s="326">
        <v>395.21</v>
      </c>
      <c r="E975" s="303" t="str">
        <f t="shared" si="15"/>
        <v>103</v>
      </c>
    </row>
    <row r="976" spans="1:5" hidden="1" x14ac:dyDescent="0.3">
      <c r="A976" s="325" t="s">
        <v>2352</v>
      </c>
      <c r="B976" s="319">
        <v>730020</v>
      </c>
      <c r="C976" s="319">
        <v>5100</v>
      </c>
      <c r="D976" s="326">
        <v>92682.34</v>
      </c>
      <c r="E976" s="303" t="str">
        <f t="shared" si="15"/>
        <v>933</v>
      </c>
    </row>
    <row r="977" spans="1:5" hidden="1" x14ac:dyDescent="0.3">
      <c r="A977" s="325" t="s">
        <v>1631</v>
      </c>
      <c r="B977" s="319">
        <v>730020</v>
      </c>
      <c r="D977" s="326">
        <v>-7629.05</v>
      </c>
      <c r="E977" s="303" t="str">
        <f t="shared" si="15"/>
        <v>103</v>
      </c>
    </row>
    <row r="978" spans="1:5" hidden="1" x14ac:dyDescent="0.3">
      <c r="A978" s="325" t="s">
        <v>1656</v>
      </c>
      <c r="B978" s="319">
        <v>730020</v>
      </c>
      <c r="D978" s="326">
        <v>-4191.8100000000004</v>
      </c>
      <c r="E978" s="303" t="str">
        <f t="shared" si="15"/>
        <v>103</v>
      </c>
    </row>
    <row r="979" spans="1:5" hidden="1" x14ac:dyDescent="0.3">
      <c r="A979" s="325" t="s">
        <v>1679</v>
      </c>
      <c r="B979" s="319">
        <v>730020</v>
      </c>
      <c r="D979" s="326">
        <v>-2150.6799999999998</v>
      </c>
      <c r="E979" s="303" t="str">
        <f t="shared" si="15"/>
        <v>103</v>
      </c>
    </row>
    <row r="980" spans="1:5" hidden="1" x14ac:dyDescent="0.3">
      <c r="A980" s="325" t="s">
        <v>1685</v>
      </c>
      <c r="B980" s="319">
        <v>730020</v>
      </c>
      <c r="D980" s="326">
        <v>-2860.67</v>
      </c>
      <c r="E980" s="303" t="str">
        <f t="shared" si="15"/>
        <v>103</v>
      </c>
    </row>
    <row r="981" spans="1:5" hidden="1" x14ac:dyDescent="0.3">
      <c r="A981" s="325" t="s">
        <v>1751</v>
      </c>
      <c r="B981" s="319">
        <v>730020</v>
      </c>
      <c r="D981" s="326">
        <v>112100.92</v>
      </c>
      <c r="E981" s="303" t="str">
        <f t="shared" si="15"/>
        <v>103</v>
      </c>
    </row>
    <row r="982" spans="1:5" hidden="1" x14ac:dyDescent="0.3">
      <c r="A982" s="325" t="s">
        <v>1777</v>
      </c>
      <c r="B982" s="319">
        <v>730020</v>
      </c>
      <c r="D982" s="326">
        <v>2000</v>
      </c>
      <c r="E982" s="303" t="str">
        <f t="shared" si="15"/>
        <v>103</v>
      </c>
    </row>
    <row r="983" spans="1:5" hidden="1" x14ac:dyDescent="0.3">
      <c r="A983" s="325" t="s">
        <v>1794</v>
      </c>
      <c r="B983" s="319">
        <v>730020</v>
      </c>
      <c r="D983" s="326">
        <v>156313.34</v>
      </c>
      <c r="E983" s="303" t="str">
        <f t="shared" si="15"/>
        <v>103</v>
      </c>
    </row>
    <row r="984" spans="1:5" hidden="1" x14ac:dyDescent="0.3">
      <c r="A984" s="325" t="s">
        <v>1883</v>
      </c>
      <c r="B984" s="319">
        <v>730020</v>
      </c>
      <c r="D984" s="326">
        <v>-1175.3</v>
      </c>
      <c r="E984" s="303" t="str">
        <f t="shared" si="15"/>
        <v>103</v>
      </c>
    </row>
    <row r="985" spans="1:5" hidden="1" x14ac:dyDescent="0.3">
      <c r="A985" s="325" t="s">
        <v>1892</v>
      </c>
      <c r="B985" s="319">
        <v>730020</v>
      </c>
      <c r="D985" s="326">
        <v>-2312.0700000000002</v>
      </c>
      <c r="E985" s="303" t="str">
        <f t="shared" si="15"/>
        <v>103</v>
      </c>
    </row>
    <row r="986" spans="1:5" hidden="1" x14ac:dyDescent="0.3">
      <c r="A986" s="325" t="s">
        <v>1900</v>
      </c>
      <c r="B986" s="319">
        <v>730020</v>
      </c>
      <c r="D986" s="326">
        <v>9532.2900000000009</v>
      </c>
      <c r="E986" s="303" t="str">
        <f t="shared" si="15"/>
        <v>103</v>
      </c>
    </row>
    <row r="987" spans="1:5" hidden="1" x14ac:dyDescent="0.3">
      <c r="A987" s="325" t="s">
        <v>2157</v>
      </c>
      <c r="B987" s="319">
        <v>730020</v>
      </c>
      <c r="D987" s="326">
        <v>2906.86</v>
      </c>
      <c r="E987" s="303" t="str">
        <f t="shared" si="15"/>
        <v>103</v>
      </c>
    </row>
    <row r="988" spans="1:5" hidden="1" x14ac:dyDescent="0.3">
      <c r="A988" s="325" t="s">
        <v>2167</v>
      </c>
      <c r="B988" s="319">
        <v>730020</v>
      </c>
      <c r="D988" s="326">
        <v>25138.81</v>
      </c>
      <c r="E988" s="303" t="str">
        <f t="shared" si="15"/>
        <v>103</v>
      </c>
    </row>
    <row r="989" spans="1:5" hidden="1" x14ac:dyDescent="0.3">
      <c r="A989" s="325" t="s">
        <v>2481</v>
      </c>
      <c r="B989" s="319">
        <v>730020</v>
      </c>
      <c r="D989" s="326">
        <v>404249.17</v>
      </c>
      <c r="E989" s="303" t="str">
        <f t="shared" si="15"/>
        <v>103</v>
      </c>
    </row>
    <row r="990" spans="1:5" hidden="1" x14ac:dyDescent="0.3">
      <c r="A990" s="325" t="s">
        <v>2286</v>
      </c>
      <c r="B990" s="319">
        <v>730020</v>
      </c>
      <c r="D990" s="326">
        <v>1120.76</v>
      </c>
      <c r="E990" s="303" t="str">
        <f t="shared" si="15"/>
        <v>103</v>
      </c>
    </row>
    <row r="991" spans="1:5" hidden="1" x14ac:dyDescent="0.3">
      <c r="A991" s="325" t="s">
        <v>2352</v>
      </c>
      <c r="B991" s="319">
        <v>730020</v>
      </c>
      <c r="D991" s="326">
        <v>2399.62</v>
      </c>
      <c r="E991" s="303" t="str">
        <f t="shared" si="15"/>
        <v>933</v>
      </c>
    </row>
    <row r="992" spans="1:5" hidden="1" x14ac:dyDescent="0.3">
      <c r="A992" s="325" t="s">
        <v>1673</v>
      </c>
      <c r="B992" s="319">
        <v>730040</v>
      </c>
      <c r="D992" s="326">
        <v>2573.06</v>
      </c>
      <c r="E992" s="303" t="str">
        <f t="shared" si="15"/>
        <v>103</v>
      </c>
    </row>
    <row r="993" spans="1:5" hidden="1" x14ac:dyDescent="0.3">
      <c r="A993" s="325" t="s">
        <v>1722</v>
      </c>
      <c r="B993" s="319">
        <v>730040</v>
      </c>
      <c r="D993" s="326">
        <v>20572.62</v>
      </c>
      <c r="E993" s="303" t="str">
        <f t="shared" si="15"/>
        <v>103</v>
      </c>
    </row>
    <row r="994" spans="1:5" hidden="1" x14ac:dyDescent="0.3">
      <c r="A994" s="325" t="s">
        <v>1833</v>
      </c>
      <c r="B994" s="319">
        <v>730040</v>
      </c>
      <c r="D994" s="326">
        <v>29428.39</v>
      </c>
      <c r="E994" s="303" t="str">
        <f t="shared" si="15"/>
        <v>103</v>
      </c>
    </row>
    <row r="995" spans="1:5" hidden="1" x14ac:dyDescent="0.3">
      <c r="A995" s="325" t="s">
        <v>1892</v>
      </c>
      <c r="B995" s="319">
        <v>730040</v>
      </c>
      <c r="D995" s="326">
        <v>23811.41</v>
      </c>
      <c r="E995" s="303" t="str">
        <f t="shared" si="15"/>
        <v>103</v>
      </c>
    </row>
    <row r="996" spans="1:5" hidden="1" x14ac:dyDescent="0.3">
      <c r="A996" s="325" t="s">
        <v>1911</v>
      </c>
      <c r="B996" s="319">
        <v>730040</v>
      </c>
      <c r="D996" s="326">
        <v>3959.93</v>
      </c>
      <c r="E996" s="303" t="str">
        <f t="shared" si="15"/>
        <v>103</v>
      </c>
    </row>
    <row r="997" spans="1:5" hidden="1" x14ac:dyDescent="0.3">
      <c r="A997" s="325" t="s">
        <v>1920</v>
      </c>
      <c r="B997" s="319">
        <v>730040</v>
      </c>
      <c r="D997" s="326">
        <v>18120.259999999998</v>
      </c>
      <c r="E997" s="303" t="str">
        <f t="shared" si="15"/>
        <v>103</v>
      </c>
    </row>
    <row r="998" spans="1:5" hidden="1" x14ac:dyDescent="0.3">
      <c r="A998" s="325" t="s">
        <v>2238</v>
      </c>
      <c r="B998" s="319">
        <v>730040</v>
      </c>
      <c r="D998" s="326">
        <v>14629.59</v>
      </c>
      <c r="E998" s="303" t="str">
        <f t="shared" si="15"/>
        <v>103</v>
      </c>
    </row>
    <row r="999" spans="1:5" hidden="1" x14ac:dyDescent="0.3">
      <c r="A999" s="325" t="s">
        <v>2352</v>
      </c>
      <c r="B999" s="319">
        <v>730040</v>
      </c>
      <c r="D999" s="326">
        <v>199003.73</v>
      </c>
      <c r="E999" s="303" t="str">
        <f t="shared" si="15"/>
        <v>933</v>
      </c>
    </row>
    <row r="1000" spans="1:5" hidden="1" x14ac:dyDescent="0.3">
      <c r="A1000" s="325" t="s">
        <v>2139</v>
      </c>
      <c r="B1000" s="319">
        <v>731010</v>
      </c>
      <c r="D1000" s="326">
        <v>123830.11</v>
      </c>
      <c r="E1000" s="303" t="str">
        <f t="shared" si="15"/>
        <v>103</v>
      </c>
    </row>
    <row r="1001" spans="1:5" hidden="1" x14ac:dyDescent="0.3">
      <c r="A1001" s="325" t="s">
        <v>1722</v>
      </c>
      <c r="B1001" s="319">
        <v>731020</v>
      </c>
      <c r="D1001" s="326">
        <v>7378.78</v>
      </c>
      <c r="E1001" s="303" t="str">
        <f t="shared" si="15"/>
        <v>103</v>
      </c>
    </row>
    <row r="1002" spans="1:5" hidden="1" x14ac:dyDescent="0.3">
      <c r="A1002" s="325" t="s">
        <v>1806</v>
      </c>
      <c r="B1002" s="319">
        <v>731020</v>
      </c>
      <c r="D1002" s="326">
        <v>0</v>
      </c>
      <c r="E1002" s="303" t="str">
        <f t="shared" si="15"/>
        <v>103</v>
      </c>
    </row>
    <row r="1003" spans="1:5" hidden="1" x14ac:dyDescent="0.3">
      <c r="A1003" s="325" t="s">
        <v>1815</v>
      </c>
      <c r="B1003" s="319">
        <v>731020</v>
      </c>
      <c r="D1003" s="326">
        <v>1398.46</v>
      </c>
      <c r="E1003" s="303" t="str">
        <f t="shared" si="15"/>
        <v>103</v>
      </c>
    </row>
    <row r="1004" spans="1:5" hidden="1" x14ac:dyDescent="0.3">
      <c r="A1004" s="325" t="s">
        <v>1824</v>
      </c>
      <c r="B1004" s="319">
        <v>731020</v>
      </c>
      <c r="D1004" s="326">
        <v>4096.17</v>
      </c>
      <c r="E1004" s="303" t="str">
        <f t="shared" si="15"/>
        <v>103</v>
      </c>
    </row>
    <row r="1005" spans="1:5" hidden="1" x14ac:dyDescent="0.3">
      <c r="A1005" s="325" t="s">
        <v>1833</v>
      </c>
      <c r="B1005" s="319">
        <v>731020</v>
      </c>
      <c r="D1005" s="326">
        <v>3909.89</v>
      </c>
      <c r="E1005" s="303" t="str">
        <f t="shared" si="15"/>
        <v>103</v>
      </c>
    </row>
    <row r="1006" spans="1:5" hidden="1" x14ac:dyDescent="0.3">
      <c r="A1006" s="325" t="s">
        <v>1856</v>
      </c>
      <c r="B1006" s="319">
        <v>731020</v>
      </c>
      <c r="D1006" s="326">
        <v>613.04999999999995</v>
      </c>
      <c r="E1006" s="303" t="str">
        <f t="shared" si="15"/>
        <v>103</v>
      </c>
    </row>
    <row r="1007" spans="1:5" hidden="1" x14ac:dyDescent="0.3">
      <c r="A1007" s="325" t="s">
        <v>1920</v>
      </c>
      <c r="B1007" s="319">
        <v>731020</v>
      </c>
      <c r="D1007" s="326">
        <v>6499.2</v>
      </c>
      <c r="E1007" s="303" t="str">
        <f t="shared" si="15"/>
        <v>103</v>
      </c>
    </row>
    <row r="1008" spans="1:5" hidden="1" x14ac:dyDescent="0.3">
      <c r="A1008" s="325" t="s">
        <v>2411</v>
      </c>
      <c r="B1008" s="319">
        <v>731020</v>
      </c>
      <c r="D1008" s="326">
        <v>537.52</v>
      </c>
      <c r="E1008" s="303" t="str">
        <f t="shared" si="15"/>
        <v>103</v>
      </c>
    </row>
    <row r="1009" spans="1:5" hidden="1" x14ac:dyDescent="0.3">
      <c r="A1009" s="325" t="s">
        <v>2139</v>
      </c>
      <c r="B1009" s="319">
        <v>731020</v>
      </c>
      <c r="D1009" s="326">
        <v>329759.96999999997</v>
      </c>
      <c r="E1009" s="303" t="str">
        <f t="shared" si="15"/>
        <v>103</v>
      </c>
    </row>
    <row r="1010" spans="1:5" hidden="1" x14ac:dyDescent="0.3">
      <c r="A1010" s="325" t="s">
        <v>2460</v>
      </c>
      <c r="B1010" s="319">
        <v>731020</v>
      </c>
      <c r="D1010" s="326">
        <v>0</v>
      </c>
      <c r="E1010" s="303" t="str">
        <f t="shared" si="15"/>
        <v>103</v>
      </c>
    </row>
    <row r="1011" spans="1:5" hidden="1" x14ac:dyDescent="0.3">
      <c r="A1011" s="325" t="s">
        <v>2286</v>
      </c>
      <c r="B1011" s="319">
        <v>731020</v>
      </c>
      <c r="D1011" s="326">
        <v>0</v>
      </c>
      <c r="E1011" s="303" t="str">
        <f t="shared" si="15"/>
        <v>103</v>
      </c>
    </row>
    <row r="1012" spans="1:5" hidden="1" x14ac:dyDescent="0.3">
      <c r="A1012" s="325" t="s">
        <v>2352</v>
      </c>
      <c r="B1012" s="319">
        <v>731020</v>
      </c>
      <c r="D1012" s="326">
        <v>6406.36</v>
      </c>
      <c r="E1012" s="303" t="str">
        <f t="shared" si="15"/>
        <v>933</v>
      </c>
    </row>
    <row r="1013" spans="1:5" hidden="1" x14ac:dyDescent="0.3">
      <c r="A1013" s="325" t="s">
        <v>2139</v>
      </c>
      <c r="B1013" s="319">
        <v>731030</v>
      </c>
      <c r="D1013" s="326">
        <v>63305.85</v>
      </c>
      <c r="E1013" s="303" t="str">
        <f t="shared" si="15"/>
        <v>103</v>
      </c>
    </row>
    <row r="1014" spans="1:5" hidden="1" x14ac:dyDescent="0.3">
      <c r="A1014" s="325" t="s">
        <v>2352</v>
      </c>
      <c r="B1014" s="319">
        <v>731030</v>
      </c>
      <c r="D1014" s="326">
        <v>825.63</v>
      </c>
      <c r="E1014" s="303" t="str">
        <f t="shared" si="15"/>
        <v>933</v>
      </c>
    </row>
    <row r="1015" spans="1:5" hidden="1" x14ac:dyDescent="0.3">
      <c r="A1015" s="325" t="s">
        <v>2139</v>
      </c>
      <c r="B1015" s="319">
        <v>731040</v>
      </c>
      <c r="D1015" s="326">
        <v>120886.83</v>
      </c>
      <c r="E1015" s="303" t="str">
        <f t="shared" si="15"/>
        <v>103</v>
      </c>
    </row>
    <row r="1016" spans="1:5" hidden="1" x14ac:dyDescent="0.3">
      <c r="A1016" s="325" t="s">
        <v>2139</v>
      </c>
      <c r="B1016" s="319">
        <v>731050</v>
      </c>
      <c r="D1016" s="326">
        <v>128567.43</v>
      </c>
      <c r="E1016" s="303" t="str">
        <f t="shared" si="15"/>
        <v>103</v>
      </c>
    </row>
    <row r="1017" spans="1:5" hidden="1" x14ac:dyDescent="0.3">
      <c r="A1017" s="325" t="s">
        <v>2352</v>
      </c>
      <c r="B1017" s="319">
        <v>731050</v>
      </c>
      <c r="D1017" s="326">
        <v>133.29</v>
      </c>
      <c r="E1017" s="303" t="str">
        <f t="shared" si="15"/>
        <v>933</v>
      </c>
    </row>
    <row r="1018" spans="1:5" hidden="1" x14ac:dyDescent="0.3">
      <c r="A1018" s="325" t="s">
        <v>1631</v>
      </c>
      <c r="B1018" s="319">
        <v>731060</v>
      </c>
      <c r="C1018" s="319">
        <v>1002</v>
      </c>
      <c r="D1018" s="326">
        <v>97.38</v>
      </c>
      <c r="E1018" s="303" t="str">
        <f t="shared" si="15"/>
        <v>103</v>
      </c>
    </row>
    <row r="1019" spans="1:5" hidden="1" x14ac:dyDescent="0.3">
      <c r="A1019" s="325" t="s">
        <v>1656</v>
      </c>
      <c r="B1019" s="319">
        <v>731060</v>
      </c>
      <c r="C1019" s="319">
        <v>1002</v>
      </c>
      <c r="D1019" s="326">
        <v>238.49</v>
      </c>
      <c r="E1019" s="303" t="str">
        <f t="shared" si="15"/>
        <v>103</v>
      </c>
    </row>
    <row r="1020" spans="1:5" hidden="1" x14ac:dyDescent="0.3">
      <c r="A1020" s="325" t="s">
        <v>1673</v>
      </c>
      <c r="B1020" s="319">
        <v>731060</v>
      </c>
      <c r="C1020" s="319">
        <v>1002</v>
      </c>
      <c r="D1020" s="326">
        <v>199.22</v>
      </c>
      <c r="E1020" s="303" t="str">
        <f t="shared" si="15"/>
        <v>103</v>
      </c>
    </row>
    <row r="1021" spans="1:5" hidden="1" x14ac:dyDescent="0.3">
      <c r="A1021" s="325" t="s">
        <v>1679</v>
      </c>
      <c r="B1021" s="319">
        <v>731060</v>
      </c>
      <c r="C1021" s="319">
        <v>1002</v>
      </c>
      <c r="D1021" s="326">
        <v>292.14</v>
      </c>
      <c r="E1021" s="303" t="str">
        <f t="shared" si="15"/>
        <v>103</v>
      </c>
    </row>
    <row r="1022" spans="1:5" hidden="1" x14ac:dyDescent="0.3">
      <c r="A1022" s="325" t="s">
        <v>1685</v>
      </c>
      <c r="B1022" s="319">
        <v>731060</v>
      </c>
      <c r="C1022" s="319">
        <v>1002</v>
      </c>
      <c r="D1022" s="326">
        <v>195.01</v>
      </c>
      <c r="E1022" s="303" t="str">
        <f t="shared" si="15"/>
        <v>103</v>
      </c>
    </row>
    <row r="1023" spans="1:5" hidden="1" x14ac:dyDescent="0.3">
      <c r="A1023" s="325" t="s">
        <v>1699</v>
      </c>
      <c r="B1023" s="319">
        <v>731060</v>
      </c>
      <c r="C1023" s="319">
        <v>1002</v>
      </c>
      <c r="D1023" s="326">
        <v>460.45</v>
      </c>
      <c r="E1023" s="303" t="str">
        <f t="shared" si="15"/>
        <v>103</v>
      </c>
    </row>
    <row r="1024" spans="1:5" hidden="1" x14ac:dyDescent="0.3">
      <c r="A1024" s="325" t="s">
        <v>1722</v>
      </c>
      <c r="B1024" s="319">
        <v>731060</v>
      </c>
      <c r="C1024" s="319">
        <v>1002</v>
      </c>
      <c r="D1024" s="326">
        <v>1023.49</v>
      </c>
      <c r="E1024" s="303" t="str">
        <f t="shared" si="15"/>
        <v>103</v>
      </c>
    </row>
    <row r="1025" spans="1:5" hidden="1" x14ac:dyDescent="0.3">
      <c r="A1025" s="325" t="s">
        <v>1734</v>
      </c>
      <c r="B1025" s="319">
        <v>731060</v>
      </c>
      <c r="C1025" s="319">
        <v>1002</v>
      </c>
      <c r="D1025" s="326">
        <v>63.82</v>
      </c>
      <c r="E1025" s="303" t="str">
        <f t="shared" si="15"/>
        <v>103</v>
      </c>
    </row>
    <row r="1026" spans="1:5" hidden="1" x14ac:dyDescent="0.3">
      <c r="A1026" s="325" t="s">
        <v>1751</v>
      </c>
      <c r="B1026" s="319">
        <v>731060</v>
      </c>
      <c r="C1026" s="319">
        <v>1002</v>
      </c>
      <c r="D1026" s="326">
        <v>918.56</v>
      </c>
      <c r="E1026" s="303" t="str">
        <f t="shared" ref="E1026:E1089" si="16">RIGHT(A1026,3)</f>
        <v>103</v>
      </c>
    </row>
    <row r="1027" spans="1:5" hidden="1" x14ac:dyDescent="0.3">
      <c r="A1027" s="325" t="s">
        <v>1768</v>
      </c>
      <c r="B1027" s="319">
        <v>731060</v>
      </c>
      <c r="C1027" s="319">
        <v>1002</v>
      </c>
      <c r="D1027" s="326">
        <v>97.38</v>
      </c>
      <c r="E1027" s="303" t="str">
        <f t="shared" si="16"/>
        <v>103</v>
      </c>
    </row>
    <row r="1028" spans="1:5" hidden="1" x14ac:dyDescent="0.3">
      <c r="A1028" s="325" t="s">
        <v>1794</v>
      </c>
      <c r="B1028" s="319">
        <v>731060</v>
      </c>
      <c r="C1028" s="319">
        <v>1002</v>
      </c>
      <c r="D1028" s="326">
        <v>124.91</v>
      </c>
      <c r="E1028" s="303" t="str">
        <f t="shared" si="16"/>
        <v>103</v>
      </c>
    </row>
    <row r="1029" spans="1:5" hidden="1" x14ac:dyDescent="0.3">
      <c r="A1029" s="325" t="s">
        <v>1806</v>
      </c>
      <c r="B1029" s="319">
        <v>731060</v>
      </c>
      <c r="C1029" s="319">
        <v>1002</v>
      </c>
      <c r="D1029" s="326">
        <v>3</v>
      </c>
      <c r="E1029" s="303" t="str">
        <f t="shared" si="16"/>
        <v>103</v>
      </c>
    </row>
    <row r="1030" spans="1:5" hidden="1" x14ac:dyDescent="0.3">
      <c r="A1030" s="325" t="s">
        <v>1815</v>
      </c>
      <c r="B1030" s="319">
        <v>731060</v>
      </c>
      <c r="C1030" s="319">
        <v>1002</v>
      </c>
      <c r="D1030" s="326">
        <v>361.58</v>
      </c>
      <c r="E1030" s="303" t="str">
        <f t="shared" si="16"/>
        <v>103</v>
      </c>
    </row>
    <row r="1031" spans="1:5" hidden="1" x14ac:dyDescent="0.3">
      <c r="A1031" s="325" t="s">
        <v>1824</v>
      </c>
      <c r="B1031" s="319">
        <v>731060</v>
      </c>
      <c r="C1031" s="319">
        <v>1002</v>
      </c>
      <c r="D1031" s="326">
        <v>691.19</v>
      </c>
      <c r="E1031" s="303" t="str">
        <f t="shared" si="16"/>
        <v>103</v>
      </c>
    </row>
    <row r="1032" spans="1:5" hidden="1" x14ac:dyDescent="0.3">
      <c r="A1032" s="325" t="s">
        <v>1842</v>
      </c>
      <c r="B1032" s="319">
        <v>731060</v>
      </c>
      <c r="C1032" s="319">
        <v>1002</v>
      </c>
      <c r="D1032" s="326">
        <v>210.25</v>
      </c>
      <c r="E1032" s="303" t="str">
        <f t="shared" si="16"/>
        <v>103</v>
      </c>
    </row>
    <row r="1033" spans="1:5" hidden="1" x14ac:dyDescent="0.3">
      <c r="A1033" s="325" t="s">
        <v>1849</v>
      </c>
      <c r="B1033" s="319">
        <v>731060</v>
      </c>
      <c r="C1033" s="319">
        <v>1002</v>
      </c>
      <c r="D1033" s="326">
        <v>292.14</v>
      </c>
      <c r="E1033" s="303" t="str">
        <f t="shared" si="16"/>
        <v>103</v>
      </c>
    </row>
    <row r="1034" spans="1:5" hidden="1" x14ac:dyDescent="0.3">
      <c r="A1034" s="325" t="s">
        <v>1856</v>
      </c>
      <c r="B1034" s="319">
        <v>731060</v>
      </c>
      <c r="C1034" s="319">
        <v>1002</v>
      </c>
      <c r="D1034" s="326">
        <v>1086.9100000000001</v>
      </c>
      <c r="E1034" s="303" t="str">
        <f t="shared" si="16"/>
        <v>103</v>
      </c>
    </row>
    <row r="1035" spans="1:5" hidden="1" x14ac:dyDescent="0.3">
      <c r="A1035" s="325" t="s">
        <v>1883</v>
      </c>
      <c r="B1035" s="319">
        <v>731060</v>
      </c>
      <c r="C1035" s="319">
        <v>1002</v>
      </c>
      <c r="D1035" s="326">
        <v>598.79999999999995</v>
      </c>
      <c r="E1035" s="303" t="str">
        <f t="shared" si="16"/>
        <v>103</v>
      </c>
    </row>
    <row r="1036" spans="1:5" hidden="1" x14ac:dyDescent="0.3">
      <c r="A1036" s="325" t="s">
        <v>1900</v>
      </c>
      <c r="B1036" s="319">
        <v>731060</v>
      </c>
      <c r="C1036" s="319">
        <v>1002</v>
      </c>
      <c r="D1036" s="326">
        <v>478.48</v>
      </c>
      <c r="E1036" s="303" t="str">
        <f t="shared" si="16"/>
        <v>103</v>
      </c>
    </row>
    <row r="1037" spans="1:5" hidden="1" x14ac:dyDescent="0.3">
      <c r="A1037" s="325" t="s">
        <v>2139</v>
      </c>
      <c r="B1037" s="319">
        <v>731060</v>
      </c>
      <c r="C1037" s="319">
        <v>1002</v>
      </c>
      <c r="D1037" s="326">
        <v>681.66</v>
      </c>
      <c r="E1037" s="303" t="str">
        <f t="shared" si="16"/>
        <v>103</v>
      </c>
    </row>
    <row r="1038" spans="1:5" hidden="1" x14ac:dyDescent="0.3">
      <c r="A1038" s="325" t="s">
        <v>2157</v>
      </c>
      <c r="B1038" s="319">
        <v>731060</v>
      </c>
      <c r="C1038" s="319">
        <v>1002</v>
      </c>
      <c r="D1038" s="326">
        <v>151.38</v>
      </c>
      <c r="E1038" s="303" t="str">
        <f t="shared" si="16"/>
        <v>103</v>
      </c>
    </row>
    <row r="1039" spans="1:5" hidden="1" x14ac:dyDescent="0.3">
      <c r="A1039" s="325" t="s">
        <v>2187</v>
      </c>
      <c r="B1039" s="319">
        <v>731060</v>
      </c>
      <c r="C1039" s="319">
        <v>1002</v>
      </c>
      <c r="D1039" s="326">
        <v>152.44</v>
      </c>
      <c r="E1039" s="303" t="str">
        <f t="shared" si="16"/>
        <v>103</v>
      </c>
    </row>
    <row r="1040" spans="1:5" hidden="1" x14ac:dyDescent="0.3">
      <c r="A1040" s="325" t="s">
        <v>2352</v>
      </c>
      <c r="B1040" s="319">
        <v>731060</v>
      </c>
      <c r="C1040" s="319">
        <v>1002</v>
      </c>
      <c r="D1040" s="326">
        <v>1246.8</v>
      </c>
      <c r="E1040" s="303" t="str">
        <f t="shared" si="16"/>
        <v>933</v>
      </c>
    </row>
    <row r="1041" spans="1:5" hidden="1" x14ac:dyDescent="0.3">
      <c r="A1041" s="325" t="s">
        <v>1631</v>
      </c>
      <c r="B1041" s="319">
        <v>731060</v>
      </c>
      <c r="C1041" s="319">
        <v>1001</v>
      </c>
      <c r="D1041" s="326">
        <v>459.46</v>
      </c>
      <c r="E1041" s="303" t="str">
        <f t="shared" si="16"/>
        <v>103</v>
      </c>
    </row>
    <row r="1042" spans="1:5" hidden="1" x14ac:dyDescent="0.3">
      <c r="A1042" s="325" t="s">
        <v>1656</v>
      </c>
      <c r="B1042" s="319">
        <v>731060</v>
      </c>
      <c r="C1042" s="319">
        <v>1001</v>
      </c>
      <c r="D1042" s="326">
        <v>681.66</v>
      </c>
      <c r="E1042" s="303" t="str">
        <f t="shared" si="16"/>
        <v>103</v>
      </c>
    </row>
    <row r="1043" spans="1:5" hidden="1" x14ac:dyDescent="0.3">
      <c r="A1043" s="325" t="s">
        <v>1673</v>
      </c>
      <c r="B1043" s="319">
        <v>731060</v>
      </c>
      <c r="C1043" s="319">
        <v>1001</v>
      </c>
      <c r="D1043" s="326">
        <v>812.15</v>
      </c>
      <c r="E1043" s="303" t="str">
        <f t="shared" si="16"/>
        <v>103</v>
      </c>
    </row>
    <row r="1044" spans="1:5" hidden="1" x14ac:dyDescent="0.3">
      <c r="A1044" s="325" t="s">
        <v>1679</v>
      </c>
      <c r="B1044" s="319">
        <v>731060</v>
      </c>
      <c r="C1044" s="319">
        <v>1001</v>
      </c>
      <c r="D1044" s="326">
        <v>459.45</v>
      </c>
      <c r="E1044" s="303" t="str">
        <f t="shared" si="16"/>
        <v>103</v>
      </c>
    </row>
    <row r="1045" spans="1:5" hidden="1" x14ac:dyDescent="0.3">
      <c r="A1045" s="325" t="s">
        <v>1685</v>
      </c>
      <c r="B1045" s="319">
        <v>731060</v>
      </c>
      <c r="C1045" s="319">
        <v>1001</v>
      </c>
      <c r="D1045" s="326">
        <v>328.25</v>
      </c>
      <c r="E1045" s="303" t="str">
        <f t="shared" si="16"/>
        <v>103</v>
      </c>
    </row>
    <row r="1046" spans="1:5" hidden="1" x14ac:dyDescent="0.3">
      <c r="A1046" s="325" t="s">
        <v>1699</v>
      </c>
      <c r="B1046" s="319">
        <v>731060</v>
      </c>
      <c r="C1046" s="319">
        <v>1001</v>
      </c>
      <c r="D1046" s="326">
        <v>328.44</v>
      </c>
      <c r="E1046" s="303" t="str">
        <f t="shared" si="16"/>
        <v>103</v>
      </c>
    </row>
    <row r="1047" spans="1:5" hidden="1" x14ac:dyDescent="0.3">
      <c r="A1047" s="325" t="s">
        <v>1751</v>
      </c>
      <c r="B1047" s="319">
        <v>731060</v>
      </c>
      <c r="C1047" s="319">
        <v>1001</v>
      </c>
      <c r="D1047" s="326">
        <v>745.43</v>
      </c>
      <c r="E1047" s="303" t="str">
        <f t="shared" si="16"/>
        <v>103</v>
      </c>
    </row>
    <row r="1048" spans="1:5" hidden="1" x14ac:dyDescent="0.3">
      <c r="A1048" s="325" t="s">
        <v>1768</v>
      </c>
      <c r="B1048" s="319">
        <v>731060</v>
      </c>
      <c r="C1048" s="319">
        <v>1001</v>
      </c>
      <c r="D1048" s="326">
        <v>600.14</v>
      </c>
      <c r="E1048" s="303" t="str">
        <f t="shared" si="16"/>
        <v>103</v>
      </c>
    </row>
    <row r="1049" spans="1:5" hidden="1" x14ac:dyDescent="0.3">
      <c r="A1049" s="325" t="s">
        <v>1883</v>
      </c>
      <c r="B1049" s="319">
        <v>731060</v>
      </c>
      <c r="C1049" s="319">
        <v>1001</v>
      </c>
      <c r="D1049" s="326">
        <v>301.94</v>
      </c>
      <c r="E1049" s="303" t="str">
        <f t="shared" si="16"/>
        <v>103</v>
      </c>
    </row>
    <row r="1050" spans="1:5" hidden="1" x14ac:dyDescent="0.3">
      <c r="A1050" s="325" t="s">
        <v>1900</v>
      </c>
      <c r="B1050" s="319">
        <v>731060</v>
      </c>
      <c r="C1050" s="319">
        <v>1001</v>
      </c>
      <c r="D1050" s="326">
        <v>330.07</v>
      </c>
      <c r="E1050" s="303" t="str">
        <f t="shared" si="16"/>
        <v>103</v>
      </c>
    </row>
    <row r="1051" spans="1:5" hidden="1" x14ac:dyDescent="0.3">
      <c r="A1051" s="325" t="s">
        <v>2117</v>
      </c>
      <c r="B1051" s="319">
        <v>731060</v>
      </c>
      <c r="C1051" s="319">
        <v>1001</v>
      </c>
      <c r="D1051" s="326">
        <v>941.06</v>
      </c>
      <c r="E1051" s="303" t="str">
        <f t="shared" si="16"/>
        <v>103</v>
      </c>
    </row>
    <row r="1052" spans="1:5" hidden="1" x14ac:dyDescent="0.3">
      <c r="A1052" s="325" t="s">
        <v>2352</v>
      </c>
      <c r="B1052" s="319">
        <v>731060</v>
      </c>
      <c r="C1052" s="319">
        <v>1001</v>
      </c>
      <c r="D1052" s="326">
        <v>963.93</v>
      </c>
      <c r="E1052" s="303" t="str">
        <f t="shared" si="16"/>
        <v>933</v>
      </c>
    </row>
    <row r="1053" spans="1:5" hidden="1" x14ac:dyDescent="0.3">
      <c r="A1053" s="325" t="s">
        <v>1631</v>
      </c>
      <c r="B1053" s="319">
        <v>731060</v>
      </c>
      <c r="D1053" s="326">
        <v>302.7</v>
      </c>
      <c r="E1053" s="303" t="str">
        <f t="shared" si="16"/>
        <v>103</v>
      </c>
    </row>
    <row r="1054" spans="1:5" hidden="1" x14ac:dyDescent="0.3">
      <c r="A1054" s="325" t="s">
        <v>1656</v>
      </c>
      <c r="B1054" s="319">
        <v>731060</v>
      </c>
      <c r="D1054" s="326">
        <v>225.53</v>
      </c>
      <c r="E1054" s="303" t="str">
        <f t="shared" si="16"/>
        <v>103</v>
      </c>
    </row>
    <row r="1055" spans="1:5" hidden="1" x14ac:dyDescent="0.3">
      <c r="A1055" s="325" t="s">
        <v>1679</v>
      </c>
      <c r="B1055" s="319">
        <v>731060</v>
      </c>
      <c r="D1055" s="326">
        <v>414.5</v>
      </c>
      <c r="E1055" s="303" t="str">
        <f t="shared" si="16"/>
        <v>103</v>
      </c>
    </row>
    <row r="1056" spans="1:5" hidden="1" x14ac:dyDescent="0.3">
      <c r="A1056" s="325" t="s">
        <v>1685</v>
      </c>
      <c r="B1056" s="319">
        <v>731060</v>
      </c>
      <c r="D1056" s="326">
        <v>251.88</v>
      </c>
      <c r="E1056" s="303" t="str">
        <f t="shared" si="16"/>
        <v>103</v>
      </c>
    </row>
    <row r="1057" spans="1:5" hidden="1" x14ac:dyDescent="0.3">
      <c r="A1057" s="325" t="s">
        <v>1699</v>
      </c>
      <c r="B1057" s="319">
        <v>731060</v>
      </c>
      <c r="D1057" s="326">
        <v>444.21</v>
      </c>
      <c r="E1057" s="303" t="str">
        <f t="shared" si="16"/>
        <v>103</v>
      </c>
    </row>
    <row r="1058" spans="1:5" hidden="1" x14ac:dyDescent="0.3">
      <c r="A1058" s="325" t="s">
        <v>1751</v>
      </c>
      <c r="B1058" s="319">
        <v>731060</v>
      </c>
      <c r="D1058" s="326">
        <v>39</v>
      </c>
      <c r="E1058" s="303" t="str">
        <f t="shared" si="16"/>
        <v>103</v>
      </c>
    </row>
    <row r="1059" spans="1:5" hidden="1" x14ac:dyDescent="0.3">
      <c r="A1059" s="325" t="s">
        <v>1900</v>
      </c>
      <c r="B1059" s="319">
        <v>731060</v>
      </c>
      <c r="D1059" s="326">
        <v>42.94</v>
      </c>
      <c r="E1059" s="303" t="str">
        <f t="shared" si="16"/>
        <v>103</v>
      </c>
    </row>
    <row r="1060" spans="1:5" hidden="1" x14ac:dyDescent="0.3">
      <c r="A1060" s="325" t="s">
        <v>2187</v>
      </c>
      <c r="B1060" s="319">
        <v>731060</v>
      </c>
      <c r="D1060" s="326">
        <v>350</v>
      </c>
      <c r="E1060" s="303" t="str">
        <f t="shared" si="16"/>
        <v>103</v>
      </c>
    </row>
    <row r="1061" spans="1:5" hidden="1" x14ac:dyDescent="0.3">
      <c r="A1061" s="325" t="s">
        <v>2238</v>
      </c>
      <c r="B1061" s="319">
        <v>731060</v>
      </c>
      <c r="D1061" s="326">
        <v>336.21</v>
      </c>
      <c r="E1061" s="303" t="str">
        <f t="shared" si="16"/>
        <v>103</v>
      </c>
    </row>
    <row r="1062" spans="1:5" hidden="1" x14ac:dyDescent="0.3">
      <c r="A1062" s="325" t="s">
        <v>2352</v>
      </c>
      <c r="B1062" s="319">
        <v>731060</v>
      </c>
      <c r="D1062" s="326">
        <v>82321.42</v>
      </c>
      <c r="E1062" s="303" t="str">
        <f t="shared" si="16"/>
        <v>933</v>
      </c>
    </row>
    <row r="1063" spans="1:5" hidden="1" x14ac:dyDescent="0.3">
      <c r="A1063" s="325" t="s">
        <v>2352</v>
      </c>
      <c r="B1063" s="319">
        <v>731065</v>
      </c>
      <c r="D1063" s="326">
        <v>698.88</v>
      </c>
      <c r="E1063" s="303" t="str">
        <f t="shared" si="16"/>
        <v>933</v>
      </c>
    </row>
    <row r="1064" spans="1:5" hidden="1" x14ac:dyDescent="0.3">
      <c r="A1064" s="325" t="s">
        <v>1911</v>
      </c>
      <c r="B1064" s="319">
        <v>731070</v>
      </c>
      <c r="D1064" s="326">
        <v>1273.76</v>
      </c>
      <c r="E1064" s="303" t="str">
        <f t="shared" si="16"/>
        <v>103</v>
      </c>
    </row>
    <row r="1065" spans="1:5" hidden="1" x14ac:dyDescent="0.3">
      <c r="A1065" s="325" t="s">
        <v>2139</v>
      </c>
      <c r="B1065" s="319">
        <v>731070</v>
      </c>
      <c r="D1065" s="326">
        <v>32427.98</v>
      </c>
      <c r="E1065" s="303" t="str">
        <f t="shared" si="16"/>
        <v>103</v>
      </c>
    </row>
    <row r="1066" spans="1:5" hidden="1" x14ac:dyDescent="0.3">
      <c r="A1066" s="325" t="s">
        <v>2352</v>
      </c>
      <c r="B1066" s="319">
        <v>731070</v>
      </c>
      <c r="D1066" s="326">
        <v>4011.51</v>
      </c>
      <c r="E1066" s="303" t="str">
        <f t="shared" si="16"/>
        <v>933</v>
      </c>
    </row>
    <row r="1067" spans="1:5" hidden="1" x14ac:dyDescent="0.3">
      <c r="A1067" s="325" t="s">
        <v>2139</v>
      </c>
      <c r="B1067" s="319">
        <v>731090</v>
      </c>
      <c r="C1067" s="319">
        <v>6200</v>
      </c>
      <c r="D1067" s="326">
        <v>12421.99</v>
      </c>
      <c r="E1067" s="303" t="str">
        <f t="shared" si="16"/>
        <v>103</v>
      </c>
    </row>
    <row r="1068" spans="1:5" hidden="1" x14ac:dyDescent="0.3">
      <c r="A1068" s="325" t="s">
        <v>2139</v>
      </c>
      <c r="B1068" s="319">
        <v>731090</v>
      </c>
      <c r="D1068" s="326">
        <v>712.76</v>
      </c>
      <c r="E1068" s="303" t="str">
        <f t="shared" si="16"/>
        <v>103</v>
      </c>
    </row>
    <row r="1069" spans="1:5" hidden="1" x14ac:dyDescent="0.3">
      <c r="A1069" s="325" t="s">
        <v>1751</v>
      </c>
      <c r="B1069" s="319">
        <v>732015</v>
      </c>
      <c r="D1069" s="326">
        <v>10727.8</v>
      </c>
      <c r="E1069" s="303" t="str">
        <f t="shared" si="16"/>
        <v>103</v>
      </c>
    </row>
    <row r="1070" spans="1:5" hidden="1" x14ac:dyDescent="0.3">
      <c r="A1070" s="325" t="s">
        <v>1777</v>
      </c>
      <c r="B1070" s="319">
        <v>732015</v>
      </c>
      <c r="D1070" s="326">
        <v>-229.48</v>
      </c>
      <c r="E1070" s="303" t="str">
        <f t="shared" si="16"/>
        <v>103</v>
      </c>
    </row>
    <row r="1071" spans="1:5" hidden="1" x14ac:dyDescent="0.3">
      <c r="A1071" s="325" t="s">
        <v>2139</v>
      </c>
      <c r="B1071" s="319">
        <v>732015</v>
      </c>
      <c r="D1071" s="326">
        <v>336.29</v>
      </c>
      <c r="E1071" s="303" t="str">
        <f t="shared" si="16"/>
        <v>103</v>
      </c>
    </row>
    <row r="1072" spans="1:5" hidden="1" x14ac:dyDescent="0.3">
      <c r="A1072" s="325" t="s">
        <v>2352</v>
      </c>
      <c r="B1072" s="319">
        <v>732015</v>
      </c>
      <c r="D1072" s="326">
        <v>1273.2</v>
      </c>
      <c r="E1072" s="303" t="str">
        <f t="shared" si="16"/>
        <v>933</v>
      </c>
    </row>
    <row r="1073" spans="1:5" hidden="1" x14ac:dyDescent="0.3">
      <c r="A1073" s="325" t="s">
        <v>1631</v>
      </c>
      <c r="B1073" s="319">
        <v>732020</v>
      </c>
      <c r="D1073" s="326">
        <v>2.1800000000000002</v>
      </c>
      <c r="E1073" s="303" t="str">
        <f t="shared" si="16"/>
        <v>103</v>
      </c>
    </row>
    <row r="1074" spans="1:5" hidden="1" x14ac:dyDescent="0.3">
      <c r="A1074" s="325" t="s">
        <v>1656</v>
      </c>
      <c r="B1074" s="319">
        <v>732020</v>
      </c>
      <c r="D1074" s="326">
        <v>0</v>
      </c>
      <c r="E1074" s="303" t="str">
        <f t="shared" si="16"/>
        <v>103</v>
      </c>
    </row>
    <row r="1075" spans="1:5" hidden="1" x14ac:dyDescent="0.3">
      <c r="A1075" s="325" t="s">
        <v>1685</v>
      </c>
      <c r="B1075" s="319">
        <v>732020</v>
      </c>
      <c r="D1075" s="326">
        <v>4.3600000000000003</v>
      </c>
      <c r="E1075" s="303" t="str">
        <f t="shared" si="16"/>
        <v>103</v>
      </c>
    </row>
    <row r="1076" spans="1:5" hidden="1" x14ac:dyDescent="0.3">
      <c r="A1076" s="325" t="s">
        <v>1699</v>
      </c>
      <c r="B1076" s="319">
        <v>732020</v>
      </c>
      <c r="D1076" s="326">
        <v>1645.46</v>
      </c>
      <c r="E1076" s="303" t="str">
        <f t="shared" si="16"/>
        <v>103</v>
      </c>
    </row>
    <row r="1077" spans="1:5" hidden="1" x14ac:dyDescent="0.3">
      <c r="A1077" s="325" t="s">
        <v>1751</v>
      </c>
      <c r="B1077" s="319">
        <v>732020</v>
      </c>
      <c r="D1077" s="326">
        <v>2328.5100000000002</v>
      </c>
      <c r="E1077" s="303" t="str">
        <f t="shared" si="16"/>
        <v>103</v>
      </c>
    </row>
    <row r="1078" spans="1:5" hidden="1" x14ac:dyDescent="0.3">
      <c r="A1078" s="325" t="s">
        <v>1892</v>
      </c>
      <c r="B1078" s="319">
        <v>732020</v>
      </c>
      <c r="D1078" s="326">
        <v>38</v>
      </c>
      <c r="E1078" s="303" t="str">
        <f t="shared" si="16"/>
        <v>103</v>
      </c>
    </row>
    <row r="1079" spans="1:5" hidden="1" x14ac:dyDescent="0.3">
      <c r="A1079" s="325" t="s">
        <v>1900</v>
      </c>
      <c r="B1079" s="319">
        <v>732020</v>
      </c>
      <c r="D1079" s="326">
        <v>1796.15</v>
      </c>
      <c r="E1079" s="303" t="str">
        <f t="shared" si="16"/>
        <v>103</v>
      </c>
    </row>
    <row r="1080" spans="1:5" hidden="1" x14ac:dyDescent="0.3">
      <c r="A1080" s="325" t="s">
        <v>2139</v>
      </c>
      <c r="B1080" s="319">
        <v>732020</v>
      </c>
      <c r="D1080" s="326">
        <v>8742.9</v>
      </c>
      <c r="E1080" s="303" t="str">
        <f t="shared" si="16"/>
        <v>103</v>
      </c>
    </row>
    <row r="1081" spans="1:5" hidden="1" x14ac:dyDescent="0.3">
      <c r="A1081" s="325" t="s">
        <v>2167</v>
      </c>
      <c r="B1081" s="319">
        <v>732020</v>
      </c>
      <c r="D1081" s="326">
        <v>59.08</v>
      </c>
      <c r="E1081" s="303" t="str">
        <f t="shared" si="16"/>
        <v>103</v>
      </c>
    </row>
    <row r="1082" spans="1:5" hidden="1" x14ac:dyDescent="0.3">
      <c r="A1082" s="325" t="s">
        <v>2139</v>
      </c>
      <c r="B1082" s="319">
        <v>732030</v>
      </c>
      <c r="C1082" s="319">
        <v>5103</v>
      </c>
      <c r="D1082" s="326">
        <v>1206.45</v>
      </c>
      <c r="E1082" s="303" t="str">
        <f t="shared" si="16"/>
        <v>103</v>
      </c>
    </row>
    <row r="1083" spans="1:5" hidden="1" x14ac:dyDescent="0.3">
      <c r="A1083" s="325" t="s">
        <v>2146</v>
      </c>
      <c r="B1083" s="319">
        <v>732030</v>
      </c>
      <c r="C1083" s="319">
        <v>5103</v>
      </c>
      <c r="D1083" s="326">
        <v>1990.54</v>
      </c>
      <c r="E1083" s="303" t="str">
        <f t="shared" si="16"/>
        <v>103</v>
      </c>
    </row>
    <row r="1084" spans="1:5" hidden="1" x14ac:dyDescent="0.3">
      <c r="A1084" s="325" t="s">
        <v>2139</v>
      </c>
      <c r="B1084" s="319">
        <v>732030</v>
      </c>
      <c r="C1084" s="319">
        <v>5102</v>
      </c>
      <c r="D1084" s="326">
        <v>2746.47</v>
      </c>
      <c r="E1084" s="303" t="str">
        <f t="shared" si="16"/>
        <v>103</v>
      </c>
    </row>
    <row r="1085" spans="1:5" hidden="1" x14ac:dyDescent="0.3">
      <c r="A1085" s="325" t="s">
        <v>2139</v>
      </c>
      <c r="B1085" s="319">
        <v>732030</v>
      </c>
      <c r="C1085" s="319">
        <v>5101</v>
      </c>
      <c r="D1085" s="326">
        <v>524.22</v>
      </c>
      <c r="E1085" s="303" t="str">
        <f t="shared" si="16"/>
        <v>103</v>
      </c>
    </row>
    <row r="1086" spans="1:5" hidden="1" x14ac:dyDescent="0.3">
      <c r="A1086" s="325" t="s">
        <v>2139</v>
      </c>
      <c r="B1086" s="319">
        <v>732030</v>
      </c>
      <c r="C1086" s="319">
        <v>5100</v>
      </c>
      <c r="D1086" s="326">
        <v>10463.530000000001</v>
      </c>
      <c r="E1086" s="303" t="str">
        <f t="shared" si="16"/>
        <v>103</v>
      </c>
    </row>
    <row r="1087" spans="1:5" hidden="1" x14ac:dyDescent="0.3">
      <c r="A1087" s="325" t="s">
        <v>2139</v>
      </c>
      <c r="B1087" s="319">
        <v>732030</v>
      </c>
      <c r="C1087" s="319">
        <v>2300</v>
      </c>
      <c r="D1087" s="326">
        <v>80662.19</v>
      </c>
      <c r="E1087" s="303" t="str">
        <f t="shared" si="16"/>
        <v>103</v>
      </c>
    </row>
    <row r="1088" spans="1:5" hidden="1" x14ac:dyDescent="0.3">
      <c r="A1088" s="325" t="s">
        <v>2238</v>
      </c>
      <c r="B1088" s="319">
        <v>732030</v>
      </c>
      <c r="C1088" s="319">
        <v>2300</v>
      </c>
      <c r="D1088" s="326">
        <v>11.18</v>
      </c>
      <c r="E1088" s="303" t="str">
        <f t="shared" si="16"/>
        <v>103</v>
      </c>
    </row>
    <row r="1089" spans="1:5" hidden="1" x14ac:dyDescent="0.3">
      <c r="A1089" s="325" t="s">
        <v>2352</v>
      </c>
      <c r="B1089" s="319">
        <v>732030</v>
      </c>
      <c r="C1089" s="319">
        <v>2300</v>
      </c>
      <c r="D1089" s="326">
        <v>8249.1</v>
      </c>
      <c r="E1089" s="303" t="str">
        <f t="shared" si="16"/>
        <v>933</v>
      </c>
    </row>
    <row r="1090" spans="1:5" hidden="1" x14ac:dyDescent="0.3">
      <c r="A1090" s="325" t="s">
        <v>2139</v>
      </c>
      <c r="B1090" s="319">
        <v>732030</v>
      </c>
      <c r="C1090" s="319">
        <v>1000</v>
      </c>
      <c r="D1090" s="326">
        <v>57.99</v>
      </c>
      <c r="E1090" s="303" t="str">
        <f t="shared" ref="E1090:E1153" si="17">RIGHT(A1090,3)</f>
        <v>103</v>
      </c>
    </row>
    <row r="1091" spans="1:5" hidden="1" x14ac:dyDescent="0.3">
      <c r="A1091" s="325" t="s">
        <v>1631</v>
      </c>
      <c r="B1091" s="319">
        <v>732030</v>
      </c>
      <c r="D1091" s="326">
        <v>5971.04</v>
      </c>
      <c r="E1091" s="303" t="str">
        <f t="shared" si="17"/>
        <v>103</v>
      </c>
    </row>
    <row r="1092" spans="1:5" hidden="1" x14ac:dyDescent="0.3">
      <c r="A1092" s="325" t="s">
        <v>1679</v>
      </c>
      <c r="B1092" s="319">
        <v>732030</v>
      </c>
      <c r="D1092" s="326">
        <v>2126.5700000000002</v>
      </c>
      <c r="E1092" s="303" t="str">
        <f t="shared" si="17"/>
        <v>103</v>
      </c>
    </row>
    <row r="1093" spans="1:5" hidden="1" x14ac:dyDescent="0.3">
      <c r="A1093" s="325" t="s">
        <v>1685</v>
      </c>
      <c r="B1093" s="319">
        <v>732030</v>
      </c>
      <c r="D1093" s="326">
        <v>4797.4799999999996</v>
      </c>
      <c r="E1093" s="303" t="str">
        <f t="shared" si="17"/>
        <v>103</v>
      </c>
    </row>
    <row r="1094" spans="1:5" hidden="1" x14ac:dyDescent="0.3">
      <c r="A1094" s="325" t="s">
        <v>1699</v>
      </c>
      <c r="B1094" s="319">
        <v>732030</v>
      </c>
      <c r="D1094" s="326">
        <v>771.9</v>
      </c>
      <c r="E1094" s="303" t="str">
        <f t="shared" si="17"/>
        <v>103</v>
      </c>
    </row>
    <row r="1095" spans="1:5" hidden="1" x14ac:dyDescent="0.3">
      <c r="A1095" s="325" t="s">
        <v>1722</v>
      </c>
      <c r="B1095" s="319">
        <v>732030</v>
      </c>
      <c r="D1095" s="326">
        <v>2104.0300000000002</v>
      </c>
      <c r="E1095" s="303" t="str">
        <f t="shared" si="17"/>
        <v>103</v>
      </c>
    </row>
    <row r="1096" spans="1:5" hidden="1" x14ac:dyDescent="0.3">
      <c r="A1096" s="325" t="s">
        <v>1751</v>
      </c>
      <c r="B1096" s="319">
        <v>732030</v>
      </c>
      <c r="D1096" s="326">
        <v>2513.56</v>
      </c>
      <c r="E1096" s="303" t="str">
        <f t="shared" si="17"/>
        <v>103</v>
      </c>
    </row>
    <row r="1097" spans="1:5" hidden="1" x14ac:dyDescent="0.3">
      <c r="A1097" s="325" t="s">
        <v>1777</v>
      </c>
      <c r="B1097" s="319">
        <v>732030</v>
      </c>
      <c r="D1097" s="326">
        <v>4984.1899999999996</v>
      </c>
      <c r="E1097" s="303" t="str">
        <f t="shared" si="17"/>
        <v>103</v>
      </c>
    </row>
    <row r="1098" spans="1:5" hidden="1" x14ac:dyDescent="0.3">
      <c r="A1098" s="325" t="s">
        <v>1900</v>
      </c>
      <c r="B1098" s="319">
        <v>732030</v>
      </c>
      <c r="D1098" s="326">
        <v>8627.67</v>
      </c>
      <c r="E1098" s="303" t="str">
        <f t="shared" si="17"/>
        <v>103</v>
      </c>
    </row>
    <row r="1099" spans="1:5" hidden="1" x14ac:dyDescent="0.3">
      <c r="A1099" s="325" t="s">
        <v>2117</v>
      </c>
      <c r="B1099" s="319">
        <v>732030</v>
      </c>
      <c r="D1099" s="326">
        <v>0</v>
      </c>
      <c r="E1099" s="303" t="str">
        <f t="shared" si="17"/>
        <v>103</v>
      </c>
    </row>
    <row r="1100" spans="1:5" hidden="1" x14ac:dyDescent="0.3">
      <c r="A1100" s="325" t="s">
        <v>2139</v>
      </c>
      <c r="B1100" s="319">
        <v>732030</v>
      </c>
      <c r="D1100" s="326">
        <v>293147.40999999997</v>
      </c>
      <c r="E1100" s="303" t="str">
        <f t="shared" si="17"/>
        <v>103</v>
      </c>
    </row>
    <row r="1101" spans="1:5" hidden="1" x14ac:dyDescent="0.3">
      <c r="A1101" s="325" t="s">
        <v>2146</v>
      </c>
      <c r="B1101" s="319">
        <v>732030</v>
      </c>
      <c r="D1101" s="326">
        <v>202.33</v>
      </c>
      <c r="E1101" s="303" t="str">
        <f t="shared" si="17"/>
        <v>103</v>
      </c>
    </row>
    <row r="1102" spans="1:5" hidden="1" x14ac:dyDescent="0.3">
      <c r="A1102" s="325" t="s">
        <v>2157</v>
      </c>
      <c r="B1102" s="319">
        <v>732030</v>
      </c>
      <c r="D1102" s="326">
        <v>41187.86</v>
      </c>
      <c r="E1102" s="303" t="str">
        <f t="shared" si="17"/>
        <v>103</v>
      </c>
    </row>
    <row r="1103" spans="1:5" hidden="1" x14ac:dyDescent="0.3">
      <c r="A1103" s="325" t="s">
        <v>2167</v>
      </c>
      <c r="B1103" s="319">
        <v>732030</v>
      </c>
      <c r="D1103" s="326">
        <v>4320.17</v>
      </c>
      <c r="E1103" s="303" t="str">
        <f t="shared" si="17"/>
        <v>103</v>
      </c>
    </row>
    <row r="1104" spans="1:5" hidden="1" x14ac:dyDescent="0.3">
      <c r="A1104" s="325" t="s">
        <v>2352</v>
      </c>
      <c r="B1104" s="319">
        <v>732030</v>
      </c>
      <c r="D1104" s="326">
        <v>18132.490000000002</v>
      </c>
      <c r="E1104" s="303" t="str">
        <f t="shared" si="17"/>
        <v>933</v>
      </c>
    </row>
    <row r="1105" spans="1:5" hidden="1" x14ac:dyDescent="0.3">
      <c r="A1105" s="325" t="s">
        <v>2139</v>
      </c>
      <c r="B1105" s="319">
        <v>733030</v>
      </c>
      <c r="C1105" s="319">
        <v>5106</v>
      </c>
      <c r="D1105" s="326">
        <v>6187.16</v>
      </c>
      <c r="E1105" s="303" t="str">
        <f t="shared" si="17"/>
        <v>103</v>
      </c>
    </row>
    <row r="1106" spans="1:5" hidden="1" x14ac:dyDescent="0.3">
      <c r="A1106" s="325" t="s">
        <v>2146</v>
      </c>
      <c r="B1106" s="319">
        <v>733030</v>
      </c>
      <c r="C1106" s="319">
        <v>5106</v>
      </c>
      <c r="D1106" s="326">
        <v>22350.65</v>
      </c>
      <c r="E1106" s="303" t="str">
        <f t="shared" si="17"/>
        <v>103</v>
      </c>
    </row>
    <row r="1107" spans="1:5" hidden="1" x14ac:dyDescent="0.3">
      <c r="A1107" s="325" t="s">
        <v>2139</v>
      </c>
      <c r="B1107" s="319">
        <v>733030</v>
      </c>
      <c r="C1107" s="319">
        <v>5105</v>
      </c>
      <c r="D1107" s="326">
        <v>2840.87</v>
      </c>
      <c r="E1107" s="303" t="str">
        <f t="shared" si="17"/>
        <v>103</v>
      </c>
    </row>
    <row r="1108" spans="1:5" hidden="1" x14ac:dyDescent="0.3">
      <c r="A1108" s="325" t="s">
        <v>2146</v>
      </c>
      <c r="B1108" s="319">
        <v>733030</v>
      </c>
      <c r="C1108" s="319">
        <v>5105</v>
      </c>
      <c r="D1108" s="326">
        <v>16296.27</v>
      </c>
      <c r="E1108" s="303" t="str">
        <f t="shared" si="17"/>
        <v>103</v>
      </c>
    </row>
    <row r="1109" spans="1:5" hidden="1" x14ac:dyDescent="0.3">
      <c r="A1109" s="325" t="s">
        <v>2146</v>
      </c>
      <c r="B1109" s="319">
        <v>733030</v>
      </c>
      <c r="C1109" s="319">
        <v>5104</v>
      </c>
      <c r="D1109" s="326">
        <v>758.23</v>
      </c>
      <c r="E1109" s="303" t="str">
        <f t="shared" si="17"/>
        <v>103</v>
      </c>
    </row>
    <row r="1110" spans="1:5" hidden="1" x14ac:dyDescent="0.3">
      <c r="A1110" s="325" t="s">
        <v>2157</v>
      </c>
      <c r="B1110" s="319">
        <v>733030</v>
      </c>
      <c r="C1110" s="319">
        <v>1002</v>
      </c>
      <c r="D1110" s="326">
        <v>241.94</v>
      </c>
      <c r="E1110" s="303" t="str">
        <f t="shared" si="17"/>
        <v>103</v>
      </c>
    </row>
    <row r="1111" spans="1:5" hidden="1" x14ac:dyDescent="0.3">
      <c r="A1111" s="325" t="s">
        <v>1751</v>
      </c>
      <c r="B1111" s="319">
        <v>733030</v>
      </c>
      <c r="D1111" s="326">
        <v>64819.199999999997</v>
      </c>
      <c r="E1111" s="303" t="str">
        <f t="shared" si="17"/>
        <v>103</v>
      </c>
    </row>
    <row r="1112" spans="1:5" hidden="1" x14ac:dyDescent="0.3">
      <c r="A1112" s="325" t="s">
        <v>1900</v>
      </c>
      <c r="B1112" s="319">
        <v>733030</v>
      </c>
      <c r="D1112" s="326">
        <v>1360</v>
      </c>
      <c r="E1112" s="303" t="str">
        <f t="shared" si="17"/>
        <v>103</v>
      </c>
    </row>
    <row r="1113" spans="1:5" hidden="1" x14ac:dyDescent="0.3">
      <c r="A1113" s="325" t="s">
        <v>2139</v>
      </c>
      <c r="B1113" s="319">
        <v>733030</v>
      </c>
      <c r="D1113" s="326">
        <v>35145.019999999997</v>
      </c>
      <c r="E1113" s="303" t="str">
        <f t="shared" si="17"/>
        <v>103</v>
      </c>
    </row>
    <row r="1114" spans="1:5" hidden="1" x14ac:dyDescent="0.3">
      <c r="A1114" s="325" t="s">
        <v>2157</v>
      </c>
      <c r="B1114" s="319">
        <v>733030</v>
      </c>
      <c r="D1114" s="326">
        <v>18114.7</v>
      </c>
      <c r="E1114" s="303" t="str">
        <f t="shared" si="17"/>
        <v>103</v>
      </c>
    </row>
    <row r="1115" spans="1:5" hidden="1" x14ac:dyDescent="0.3">
      <c r="A1115" s="325" t="s">
        <v>2286</v>
      </c>
      <c r="B1115" s="319">
        <v>733030</v>
      </c>
      <c r="D1115" s="326">
        <v>13856.23</v>
      </c>
      <c r="E1115" s="303" t="str">
        <f t="shared" si="17"/>
        <v>103</v>
      </c>
    </row>
    <row r="1116" spans="1:5" hidden="1" x14ac:dyDescent="0.3">
      <c r="A1116" s="325" t="s">
        <v>2313</v>
      </c>
      <c r="B1116" s="319">
        <v>733030</v>
      </c>
      <c r="D1116" s="326">
        <v>288.19</v>
      </c>
      <c r="E1116" s="303" t="str">
        <f t="shared" si="17"/>
        <v>103</v>
      </c>
    </row>
    <row r="1117" spans="1:5" hidden="1" x14ac:dyDescent="0.3">
      <c r="A1117" s="325" t="s">
        <v>2352</v>
      </c>
      <c r="B1117" s="319">
        <v>733030</v>
      </c>
      <c r="D1117" s="326">
        <v>1863.8</v>
      </c>
      <c r="E1117" s="303" t="str">
        <f t="shared" si="17"/>
        <v>933</v>
      </c>
    </row>
    <row r="1118" spans="1:5" hidden="1" x14ac:dyDescent="0.3">
      <c r="A1118" s="325" t="s">
        <v>2286</v>
      </c>
      <c r="B1118" s="319">
        <v>735020</v>
      </c>
      <c r="D1118" s="326">
        <v>53641.27</v>
      </c>
      <c r="E1118" s="303" t="str">
        <f t="shared" si="17"/>
        <v>103</v>
      </c>
    </row>
    <row r="1119" spans="1:5" hidden="1" x14ac:dyDescent="0.3">
      <c r="A1119" s="325" t="s">
        <v>2286</v>
      </c>
      <c r="B1119" s="319">
        <v>735030</v>
      </c>
      <c r="D1119" s="326">
        <v>873320.23</v>
      </c>
      <c r="E1119" s="303" t="str">
        <f t="shared" si="17"/>
        <v>103</v>
      </c>
    </row>
    <row r="1120" spans="1:5" hidden="1" x14ac:dyDescent="0.3">
      <c r="A1120" s="325" t="s">
        <v>1656</v>
      </c>
      <c r="B1120" s="319">
        <v>735040</v>
      </c>
      <c r="D1120" s="326">
        <v>21119.35</v>
      </c>
      <c r="E1120" s="303" t="str">
        <f t="shared" si="17"/>
        <v>103</v>
      </c>
    </row>
    <row r="1121" spans="1:5" hidden="1" x14ac:dyDescent="0.3">
      <c r="A1121" s="325" t="s">
        <v>1685</v>
      </c>
      <c r="B1121" s="319">
        <v>735040</v>
      </c>
      <c r="D1121" s="326">
        <v>1385.28</v>
      </c>
      <c r="E1121" s="303" t="str">
        <f t="shared" si="17"/>
        <v>103</v>
      </c>
    </row>
    <row r="1122" spans="1:5" hidden="1" x14ac:dyDescent="0.3">
      <c r="A1122" s="325" t="s">
        <v>1699</v>
      </c>
      <c r="B1122" s="319">
        <v>735040</v>
      </c>
      <c r="D1122" s="326">
        <v>49437.79</v>
      </c>
      <c r="E1122" s="303" t="str">
        <f t="shared" si="17"/>
        <v>103</v>
      </c>
    </row>
    <row r="1123" spans="1:5" hidden="1" x14ac:dyDescent="0.3">
      <c r="A1123" s="325" t="s">
        <v>1751</v>
      </c>
      <c r="B1123" s="319">
        <v>735040</v>
      </c>
      <c r="D1123" s="326">
        <v>5398.84</v>
      </c>
      <c r="E1123" s="303" t="str">
        <f t="shared" si="17"/>
        <v>103</v>
      </c>
    </row>
    <row r="1124" spans="1:5" hidden="1" x14ac:dyDescent="0.3">
      <c r="A1124" s="325" t="s">
        <v>1768</v>
      </c>
      <c r="B1124" s="319">
        <v>735040</v>
      </c>
      <c r="D1124" s="326">
        <v>44838.01</v>
      </c>
      <c r="E1124" s="303" t="str">
        <f t="shared" si="17"/>
        <v>103</v>
      </c>
    </row>
    <row r="1125" spans="1:5" hidden="1" x14ac:dyDescent="0.3">
      <c r="A1125" s="325" t="s">
        <v>2139</v>
      </c>
      <c r="B1125" s="319">
        <v>735040</v>
      </c>
      <c r="D1125" s="326">
        <v>4667.16</v>
      </c>
      <c r="E1125" s="303" t="str">
        <f t="shared" si="17"/>
        <v>103</v>
      </c>
    </row>
    <row r="1126" spans="1:5" hidden="1" x14ac:dyDescent="0.3">
      <c r="A1126" s="325" t="s">
        <v>2286</v>
      </c>
      <c r="B1126" s="319">
        <v>735040</v>
      </c>
      <c r="D1126" s="326">
        <v>267674.21000000002</v>
      </c>
      <c r="E1126" s="303" t="str">
        <f t="shared" si="17"/>
        <v>103</v>
      </c>
    </row>
    <row r="1127" spans="1:5" hidden="1" x14ac:dyDescent="0.3">
      <c r="A1127" s="325" t="s">
        <v>2352</v>
      </c>
      <c r="B1127" s="319">
        <v>735040</v>
      </c>
      <c r="D1127" s="326">
        <v>23209.24</v>
      </c>
      <c r="E1127" s="303" t="str">
        <f t="shared" si="17"/>
        <v>933</v>
      </c>
    </row>
    <row r="1128" spans="1:5" hidden="1" x14ac:dyDescent="0.3">
      <c r="A1128" s="325" t="s">
        <v>1892</v>
      </c>
      <c r="B1128" s="319">
        <v>735050</v>
      </c>
      <c r="D1128" s="326">
        <v>23213.52</v>
      </c>
      <c r="E1128" s="303" t="str">
        <f t="shared" si="17"/>
        <v>103</v>
      </c>
    </row>
    <row r="1129" spans="1:5" hidden="1" x14ac:dyDescent="0.3">
      <c r="A1129" s="325" t="s">
        <v>1900</v>
      </c>
      <c r="B1129" s="319">
        <v>735050</v>
      </c>
      <c r="D1129" s="326">
        <v>1069.46</v>
      </c>
      <c r="E1129" s="303" t="str">
        <f t="shared" si="17"/>
        <v>103</v>
      </c>
    </row>
    <row r="1130" spans="1:5" hidden="1" x14ac:dyDescent="0.3">
      <c r="A1130" s="325" t="s">
        <v>2139</v>
      </c>
      <c r="B1130" s="319">
        <v>735050</v>
      </c>
      <c r="D1130" s="326">
        <v>5737.27</v>
      </c>
      <c r="E1130" s="303" t="str">
        <f t="shared" si="17"/>
        <v>103</v>
      </c>
    </row>
    <row r="1131" spans="1:5" hidden="1" x14ac:dyDescent="0.3">
      <c r="A1131" s="325" t="s">
        <v>2286</v>
      </c>
      <c r="B1131" s="319">
        <v>735050</v>
      </c>
      <c r="D1131" s="326">
        <v>110.26</v>
      </c>
      <c r="E1131" s="303" t="str">
        <f t="shared" si="17"/>
        <v>103</v>
      </c>
    </row>
    <row r="1132" spans="1:5" hidden="1" x14ac:dyDescent="0.3">
      <c r="A1132" s="325" t="s">
        <v>2352</v>
      </c>
      <c r="B1132" s="319">
        <v>735050</v>
      </c>
      <c r="D1132" s="326">
        <v>475912.66</v>
      </c>
      <c r="E1132" s="303" t="str">
        <f t="shared" si="17"/>
        <v>933</v>
      </c>
    </row>
    <row r="1133" spans="1:5" hidden="1" x14ac:dyDescent="0.3">
      <c r="A1133" s="325" t="s">
        <v>1685</v>
      </c>
      <c r="B1133" s="319">
        <v>735060</v>
      </c>
      <c r="D1133" s="326">
        <v>1106.94</v>
      </c>
      <c r="E1133" s="303" t="str">
        <f t="shared" si="17"/>
        <v>103</v>
      </c>
    </row>
    <row r="1134" spans="1:5" hidden="1" x14ac:dyDescent="0.3">
      <c r="A1134" s="325" t="s">
        <v>1699</v>
      </c>
      <c r="B1134" s="319">
        <v>735060</v>
      </c>
      <c r="D1134" s="326">
        <v>1968.59</v>
      </c>
      <c r="E1134" s="303" t="str">
        <f t="shared" si="17"/>
        <v>103</v>
      </c>
    </row>
    <row r="1135" spans="1:5" hidden="1" x14ac:dyDescent="0.3">
      <c r="A1135" s="325" t="s">
        <v>1794</v>
      </c>
      <c r="B1135" s="319">
        <v>735060</v>
      </c>
      <c r="D1135" s="326">
        <v>418.78</v>
      </c>
      <c r="E1135" s="303" t="str">
        <f t="shared" si="17"/>
        <v>103</v>
      </c>
    </row>
    <row r="1136" spans="1:5" hidden="1" x14ac:dyDescent="0.3">
      <c r="A1136" s="325" t="s">
        <v>1815</v>
      </c>
      <c r="B1136" s="319">
        <v>735060</v>
      </c>
      <c r="D1136" s="326">
        <v>996.76</v>
      </c>
      <c r="E1136" s="303" t="str">
        <f t="shared" si="17"/>
        <v>103</v>
      </c>
    </row>
    <row r="1137" spans="1:5" hidden="1" x14ac:dyDescent="0.3">
      <c r="A1137" s="325" t="s">
        <v>1824</v>
      </c>
      <c r="B1137" s="319">
        <v>735060</v>
      </c>
      <c r="D1137" s="326">
        <v>2576.41</v>
      </c>
      <c r="E1137" s="303" t="str">
        <f t="shared" si="17"/>
        <v>103</v>
      </c>
    </row>
    <row r="1138" spans="1:5" hidden="1" x14ac:dyDescent="0.3">
      <c r="A1138" s="325" t="s">
        <v>1900</v>
      </c>
      <c r="B1138" s="319">
        <v>735060</v>
      </c>
      <c r="D1138" s="326">
        <v>14879.53</v>
      </c>
      <c r="E1138" s="303" t="str">
        <f t="shared" si="17"/>
        <v>103</v>
      </c>
    </row>
    <row r="1139" spans="1:5" hidden="1" x14ac:dyDescent="0.3">
      <c r="A1139" s="325" t="s">
        <v>1920</v>
      </c>
      <c r="B1139" s="319">
        <v>735060</v>
      </c>
      <c r="D1139" s="326">
        <v>4200.3500000000004</v>
      </c>
      <c r="E1139" s="303" t="str">
        <f t="shared" si="17"/>
        <v>103</v>
      </c>
    </row>
    <row r="1140" spans="1:5" hidden="1" x14ac:dyDescent="0.3">
      <c r="A1140" s="325" t="s">
        <v>2139</v>
      </c>
      <c r="B1140" s="319">
        <v>735060</v>
      </c>
      <c r="D1140" s="326">
        <v>8468.9</v>
      </c>
      <c r="E1140" s="303" t="str">
        <f t="shared" si="17"/>
        <v>103</v>
      </c>
    </row>
    <row r="1141" spans="1:5" hidden="1" x14ac:dyDescent="0.3">
      <c r="A1141" s="325" t="s">
        <v>2157</v>
      </c>
      <c r="B1141" s="319">
        <v>735060</v>
      </c>
      <c r="D1141" s="326">
        <v>1525.02</v>
      </c>
      <c r="E1141" s="303" t="str">
        <f t="shared" si="17"/>
        <v>103</v>
      </c>
    </row>
    <row r="1142" spans="1:5" hidden="1" x14ac:dyDescent="0.3">
      <c r="A1142" s="325" t="s">
        <v>2286</v>
      </c>
      <c r="B1142" s="319">
        <v>735060</v>
      </c>
      <c r="D1142" s="326">
        <v>291718.37</v>
      </c>
      <c r="E1142" s="303" t="str">
        <f t="shared" si="17"/>
        <v>103</v>
      </c>
    </row>
    <row r="1143" spans="1:5" hidden="1" x14ac:dyDescent="0.3">
      <c r="A1143" s="325" t="s">
        <v>2352</v>
      </c>
      <c r="B1143" s="319">
        <v>735060</v>
      </c>
      <c r="D1143" s="326">
        <v>12312.24</v>
      </c>
      <c r="E1143" s="303" t="str">
        <f t="shared" si="17"/>
        <v>933</v>
      </c>
    </row>
    <row r="1144" spans="1:5" hidden="1" x14ac:dyDescent="0.3">
      <c r="A1144" s="325" t="s">
        <v>1751</v>
      </c>
      <c r="B1144" s="319">
        <v>735070</v>
      </c>
      <c r="C1144" s="319">
        <v>1000</v>
      </c>
      <c r="D1144" s="326">
        <v>639345.35</v>
      </c>
      <c r="E1144" s="303" t="str">
        <f t="shared" si="17"/>
        <v>103</v>
      </c>
    </row>
    <row r="1145" spans="1:5" hidden="1" x14ac:dyDescent="0.3">
      <c r="A1145" s="325" t="s">
        <v>1631</v>
      </c>
      <c r="B1145" s="319">
        <v>735070</v>
      </c>
      <c r="D1145" s="326">
        <v>71734.559999999998</v>
      </c>
      <c r="E1145" s="303" t="str">
        <f t="shared" si="17"/>
        <v>103</v>
      </c>
    </row>
    <row r="1146" spans="1:5" hidden="1" x14ac:dyDescent="0.3">
      <c r="A1146" s="325" t="s">
        <v>1656</v>
      </c>
      <c r="B1146" s="319">
        <v>735070</v>
      </c>
      <c r="D1146" s="326">
        <v>24856.15</v>
      </c>
      <c r="E1146" s="303" t="str">
        <f t="shared" si="17"/>
        <v>103</v>
      </c>
    </row>
    <row r="1147" spans="1:5" hidden="1" x14ac:dyDescent="0.3">
      <c r="A1147" s="325" t="s">
        <v>1667</v>
      </c>
      <c r="B1147" s="319">
        <v>735070</v>
      </c>
      <c r="D1147" s="326">
        <v>358.28</v>
      </c>
      <c r="E1147" s="303" t="str">
        <f t="shared" si="17"/>
        <v>103</v>
      </c>
    </row>
    <row r="1148" spans="1:5" hidden="1" x14ac:dyDescent="0.3">
      <c r="A1148" s="325" t="s">
        <v>1679</v>
      </c>
      <c r="B1148" s="319">
        <v>735070</v>
      </c>
      <c r="D1148" s="326">
        <v>8319.35</v>
      </c>
      <c r="E1148" s="303" t="str">
        <f t="shared" si="17"/>
        <v>103</v>
      </c>
    </row>
    <row r="1149" spans="1:5" hidden="1" x14ac:dyDescent="0.3">
      <c r="A1149" s="325" t="s">
        <v>1685</v>
      </c>
      <c r="B1149" s="319">
        <v>735070</v>
      </c>
      <c r="D1149" s="326">
        <v>37791.550000000003</v>
      </c>
      <c r="E1149" s="303" t="str">
        <f t="shared" si="17"/>
        <v>103</v>
      </c>
    </row>
    <row r="1150" spans="1:5" hidden="1" x14ac:dyDescent="0.3">
      <c r="A1150" s="325" t="s">
        <v>1699</v>
      </c>
      <c r="B1150" s="319">
        <v>735070</v>
      </c>
      <c r="D1150" s="326">
        <v>54978.92</v>
      </c>
      <c r="E1150" s="303" t="str">
        <f t="shared" si="17"/>
        <v>103</v>
      </c>
    </row>
    <row r="1151" spans="1:5" hidden="1" x14ac:dyDescent="0.3">
      <c r="A1151" s="325" t="s">
        <v>1722</v>
      </c>
      <c r="B1151" s="319">
        <v>735070</v>
      </c>
      <c r="D1151" s="326">
        <v>227.53</v>
      </c>
      <c r="E1151" s="303" t="str">
        <f t="shared" si="17"/>
        <v>103</v>
      </c>
    </row>
    <row r="1152" spans="1:5" hidden="1" x14ac:dyDescent="0.3">
      <c r="A1152" s="325" t="s">
        <v>1751</v>
      </c>
      <c r="B1152" s="319">
        <v>735070</v>
      </c>
      <c r="D1152" s="326">
        <v>1404070.62</v>
      </c>
      <c r="E1152" s="303" t="str">
        <f t="shared" si="17"/>
        <v>103</v>
      </c>
    </row>
    <row r="1153" spans="1:5" hidden="1" x14ac:dyDescent="0.3">
      <c r="A1153" s="325" t="s">
        <v>1768</v>
      </c>
      <c r="B1153" s="319">
        <v>735070</v>
      </c>
      <c r="D1153" s="326">
        <v>14591.52</v>
      </c>
      <c r="E1153" s="303" t="str">
        <f t="shared" si="17"/>
        <v>103</v>
      </c>
    </row>
    <row r="1154" spans="1:5" hidden="1" x14ac:dyDescent="0.3">
      <c r="A1154" s="325" t="s">
        <v>1777</v>
      </c>
      <c r="B1154" s="319">
        <v>735070</v>
      </c>
      <c r="D1154" s="326">
        <v>30116.26</v>
      </c>
      <c r="E1154" s="303" t="str">
        <f t="shared" ref="E1154:E1217" si="18">RIGHT(A1154,3)</f>
        <v>103</v>
      </c>
    </row>
    <row r="1155" spans="1:5" hidden="1" x14ac:dyDescent="0.3">
      <c r="A1155" s="325" t="s">
        <v>1783</v>
      </c>
      <c r="B1155" s="319">
        <v>735070</v>
      </c>
      <c r="D1155" s="326">
        <v>158928.91</v>
      </c>
      <c r="E1155" s="303" t="str">
        <f t="shared" si="18"/>
        <v>103</v>
      </c>
    </row>
    <row r="1156" spans="1:5" hidden="1" x14ac:dyDescent="0.3">
      <c r="A1156" s="325" t="s">
        <v>1794</v>
      </c>
      <c r="B1156" s="319">
        <v>735070</v>
      </c>
      <c r="D1156" s="326">
        <v>119309.21</v>
      </c>
      <c r="E1156" s="303" t="str">
        <f t="shared" si="18"/>
        <v>103</v>
      </c>
    </row>
    <row r="1157" spans="1:5" hidden="1" x14ac:dyDescent="0.3">
      <c r="A1157" s="325" t="s">
        <v>1806</v>
      </c>
      <c r="B1157" s="319">
        <v>735070</v>
      </c>
      <c r="D1157" s="326">
        <v>0</v>
      </c>
      <c r="E1157" s="303" t="str">
        <f t="shared" si="18"/>
        <v>103</v>
      </c>
    </row>
    <row r="1158" spans="1:5" hidden="1" x14ac:dyDescent="0.3">
      <c r="A1158" s="325" t="s">
        <v>1815</v>
      </c>
      <c r="B1158" s="319">
        <v>735070</v>
      </c>
      <c r="D1158" s="326">
        <v>44085.68</v>
      </c>
      <c r="E1158" s="303" t="str">
        <f t="shared" si="18"/>
        <v>103</v>
      </c>
    </row>
    <row r="1159" spans="1:5" hidden="1" x14ac:dyDescent="0.3">
      <c r="A1159" s="325" t="s">
        <v>1824</v>
      </c>
      <c r="B1159" s="319">
        <v>735070</v>
      </c>
      <c r="D1159" s="326">
        <v>122695.19</v>
      </c>
      <c r="E1159" s="303" t="str">
        <f t="shared" si="18"/>
        <v>103</v>
      </c>
    </row>
    <row r="1160" spans="1:5" hidden="1" x14ac:dyDescent="0.3">
      <c r="A1160" s="325" t="s">
        <v>1856</v>
      </c>
      <c r="B1160" s="319">
        <v>735070</v>
      </c>
      <c r="D1160" s="326">
        <v>49410.83</v>
      </c>
      <c r="E1160" s="303" t="str">
        <f t="shared" si="18"/>
        <v>103</v>
      </c>
    </row>
    <row r="1161" spans="1:5" hidden="1" x14ac:dyDescent="0.3">
      <c r="A1161" s="325" t="s">
        <v>1866</v>
      </c>
      <c r="B1161" s="319">
        <v>735070</v>
      </c>
      <c r="D1161" s="326">
        <v>76118.179999999993</v>
      </c>
      <c r="E1161" s="303" t="str">
        <f t="shared" si="18"/>
        <v>103</v>
      </c>
    </row>
    <row r="1162" spans="1:5" hidden="1" x14ac:dyDescent="0.3">
      <c r="A1162" s="325" t="s">
        <v>1875</v>
      </c>
      <c r="B1162" s="319">
        <v>735070</v>
      </c>
      <c r="D1162" s="326">
        <v>38031.35</v>
      </c>
      <c r="E1162" s="303" t="str">
        <f t="shared" si="18"/>
        <v>103</v>
      </c>
    </row>
    <row r="1163" spans="1:5" hidden="1" x14ac:dyDescent="0.3">
      <c r="A1163" s="325" t="s">
        <v>1883</v>
      </c>
      <c r="B1163" s="319">
        <v>735070</v>
      </c>
      <c r="D1163" s="326">
        <v>15350</v>
      </c>
      <c r="E1163" s="303" t="str">
        <f t="shared" si="18"/>
        <v>103</v>
      </c>
    </row>
    <row r="1164" spans="1:5" hidden="1" x14ac:dyDescent="0.3">
      <c r="A1164" s="325" t="s">
        <v>1892</v>
      </c>
      <c r="B1164" s="319">
        <v>735070</v>
      </c>
      <c r="D1164" s="326">
        <v>21726.01</v>
      </c>
      <c r="E1164" s="303" t="str">
        <f t="shared" si="18"/>
        <v>103</v>
      </c>
    </row>
    <row r="1165" spans="1:5" hidden="1" x14ac:dyDescent="0.3">
      <c r="A1165" s="325" t="s">
        <v>1900</v>
      </c>
      <c r="B1165" s="319">
        <v>735070</v>
      </c>
      <c r="D1165" s="326">
        <v>108289.79</v>
      </c>
      <c r="E1165" s="303" t="str">
        <f t="shared" si="18"/>
        <v>103</v>
      </c>
    </row>
    <row r="1166" spans="1:5" hidden="1" x14ac:dyDescent="0.3">
      <c r="A1166" s="325" t="s">
        <v>1920</v>
      </c>
      <c r="B1166" s="319">
        <v>735070</v>
      </c>
      <c r="D1166" s="326">
        <v>1923.04</v>
      </c>
      <c r="E1166" s="303" t="str">
        <f t="shared" si="18"/>
        <v>103</v>
      </c>
    </row>
    <row r="1167" spans="1:5" hidden="1" x14ac:dyDescent="0.3">
      <c r="A1167" s="325" t="s">
        <v>2117</v>
      </c>
      <c r="B1167" s="319">
        <v>735070</v>
      </c>
      <c r="D1167" s="326">
        <v>13525.82</v>
      </c>
      <c r="E1167" s="303" t="str">
        <f t="shared" si="18"/>
        <v>103</v>
      </c>
    </row>
    <row r="1168" spans="1:5" hidden="1" x14ac:dyDescent="0.3">
      <c r="A1168" s="325" t="s">
        <v>2139</v>
      </c>
      <c r="B1168" s="319">
        <v>735070</v>
      </c>
      <c r="D1168" s="326">
        <v>27615.14</v>
      </c>
      <c r="E1168" s="303" t="str">
        <f t="shared" si="18"/>
        <v>103</v>
      </c>
    </row>
    <row r="1169" spans="1:8" hidden="1" x14ac:dyDescent="0.3">
      <c r="A1169" s="325" t="s">
        <v>2157</v>
      </c>
      <c r="B1169" s="319">
        <v>735070</v>
      </c>
      <c r="D1169" s="326">
        <v>111285.75</v>
      </c>
      <c r="E1169" s="303" t="str">
        <f t="shared" si="18"/>
        <v>103</v>
      </c>
    </row>
    <row r="1170" spans="1:8" hidden="1" x14ac:dyDescent="0.3">
      <c r="A1170" s="325" t="s">
        <v>2167</v>
      </c>
      <c r="B1170" s="319">
        <v>735070</v>
      </c>
      <c r="D1170" s="326">
        <v>8177.79</v>
      </c>
      <c r="E1170" s="303" t="str">
        <f t="shared" si="18"/>
        <v>103</v>
      </c>
    </row>
    <row r="1171" spans="1:8" hidden="1" x14ac:dyDescent="0.3">
      <c r="A1171" s="325" t="s">
        <v>2198</v>
      </c>
      <c r="B1171" s="319">
        <v>735070</v>
      </c>
      <c r="D1171" s="326">
        <v>2188</v>
      </c>
      <c r="E1171" s="303" t="str">
        <f t="shared" si="18"/>
        <v>103</v>
      </c>
    </row>
    <row r="1172" spans="1:8" hidden="1" x14ac:dyDescent="0.3">
      <c r="A1172" s="325" t="s">
        <v>2238</v>
      </c>
      <c r="B1172" s="319">
        <v>735070</v>
      </c>
      <c r="D1172" s="326">
        <v>15412.79</v>
      </c>
      <c r="E1172" s="303" t="str">
        <f t="shared" si="18"/>
        <v>103</v>
      </c>
    </row>
    <row r="1173" spans="1:8" hidden="1" x14ac:dyDescent="0.3">
      <c r="A1173" s="325" t="s">
        <v>2286</v>
      </c>
      <c r="B1173" s="319">
        <v>735070</v>
      </c>
      <c r="D1173" s="326">
        <v>1392480.05</v>
      </c>
      <c r="E1173" s="303" t="str">
        <f t="shared" si="18"/>
        <v>103</v>
      </c>
    </row>
    <row r="1174" spans="1:8" hidden="1" x14ac:dyDescent="0.3">
      <c r="A1174" s="325" t="s">
        <v>2313</v>
      </c>
      <c r="B1174" s="319">
        <v>735070</v>
      </c>
      <c r="D1174" s="326">
        <v>2678.59</v>
      </c>
      <c r="E1174" s="303" t="str">
        <f t="shared" si="18"/>
        <v>103</v>
      </c>
    </row>
    <row r="1175" spans="1:8" hidden="1" x14ac:dyDescent="0.3">
      <c r="A1175" s="325" t="s">
        <v>2352</v>
      </c>
      <c r="B1175" s="319">
        <v>735070</v>
      </c>
      <c r="D1175" s="326">
        <v>800626.76</v>
      </c>
      <c r="E1175" s="303" t="str">
        <f t="shared" si="18"/>
        <v>933</v>
      </c>
    </row>
    <row r="1176" spans="1:8" hidden="1" x14ac:dyDescent="0.3">
      <c r="A1176" s="325" t="s">
        <v>2352</v>
      </c>
      <c r="B1176" s="319">
        <v>736000</v>
      </c>
      <c r="C1176" s="319">
        <v>5000</v>
      </c>
      <c r="D1176" s="326">
        <v>714.66</v>
      </c>
      <c r="E1176" s="303" t="str">
        <f t="shared" si="18"/>
        <v>933</v>
      </c>
    </row>
    <row r="1177" spans="1:8" x14ac:dyDescent="0.3">
      <c r="A1177" s="325" t="s">
        <v>1699</v>
      </c>
      <c r="B1177" s="319">
        <v>740010</v>
      </c>
      <c r="D1177" s="326">
        <v>45</v>
      </c>
      <c r="E1177" s="303" t="str">
        <f t="shared" si="18"/>
        <v>103</v>
      </c>
      <c r="F1177" s="303" t="s">
        <v>132</v>
      </c>
      <c r="G1177" s="303" t="str">
        <f>VLOOKUP(H1177,Lookup!A:B,2,0)</f>
        <v>7230  Emergency</v>
      </c>
      <c r="H1177" s="318">
        <f>A1177*1</f>
        <v>3800103</v>
      </c>
    </row>
    <row r="1178" spans="1:8" x14ac:dyDescent="0.3">
      <c r="A1178" s="325" t="s">
        <v>2157</v>
      </c>
      <c r="B1178" s="319">
        <v>740010</v>
      </c>
      <c r="D1178" s="326">
        <v>16.170000000000002</v>
      </c>
      <c r="E1178" s="303" t="str">
        <f t="shared" si="18"/>
        <v>103</v>
      </c>
      <c r="F1178" s="303" t="s">
        <v>132</v>
      </c>
      <c r="G1178" s="303" t="str">
        <f>VLOOKUP(H1178,Lookup!A:B,2,0)</f>
        <v>8330  Cafeteria</v>
      </c>
      <c r="H1178" s="318">
        <f t="shared" ref="H1178:H1208" si="19">A1178*1</f>
        <v>6125103</v>
      </c>
    </row>
    <row r="1179" spans="1:8" x14ac:dyDescent="0.3">
      <c r="A1179" s="325" t="s">
        <v>2352</v>
      </c>
      <c r="B1179" s="319">
        <v>740010</v>
      </c>
      <c r="D1179" s="326">
        <v>199.95</v>
      </c>
      <c r="E1179" s="303" t="str">
        <f t="shared" si="18"/>
        <v>933</v>
      </c>
      <c r="F1179" s="303" t="s">
        <v>132</v>
      </c>
      <c r="G1179" s="303" t="str">
        <f>VLOOKUP(H1179,Lookup!A:B,2,0)</f>
        <v>8900  Unassigned</v>
      </c>
      <c r="H1179" s="318">
        <f t="shared" si="19"/>
        <v>9000933</v>
      </c>
    </row>
    <row r="1180" spans="1:8" x14ac:dyDescent="0.3">
      <c r="A1180" s="325" t="s">
        <v>1631</v>
      </c>
      <c r="B1180" s="319">
        <v>740020</v>
      </c>
      <c r="D1180" s="326">
        <v>565</v>
      </c>
      <c r="E1180" s="303" t="str">
        <f t="shared" si="18"/>
        <v>103</v>
      </c>
      <c r="F1180" s="303" t="s">
        <v>132</v>
      </c>
      <c r="G1180" s="303" t="str">
        <f>VLOOKUP(H1180,Lookup!A:B,2,0)</f>
        <v>6070  Acute Care</v>
      </c>
      <c r="H1180" s="318">
        <f t="shared" si="19"/>
        <v>3000103</v>
      </c>
    </row>
    <row r="1181" spans="1:8" x14ac:dyDescent="0.3">
      <c r="A1181" s="325" t="s">
        <v>1656</v>
      </c>
      <c r="B1181" s="319">
        <v>740020</v>
      </c>
      <c r="D1181" s="326">
        <v>925</v>
      </c>
      <c r="E1181" s="303" t="str">
        <f t="shared" si="18"/>
        <v>103</v>
      </c>
      <c r="F1181" s="303" t="s">
        <v>132</v>
      </c>
      <c r="G1181" s="303" t="str">
        <f>VLOOKUP(H1181,Lookup!A:B,2,0)</f>
        <v>7020  Surgery</v>
      </c>
      <c r="H1181" s="318">
        <f t="shared" si="19"/>
        <v>3136103</v>
      </c>
    </row>
    <row r="1182" spans="1:8" x14ac:dyDescent="0.3">
      <c r="A1182" s="325" t="s">
        <v>1667</v>
      </c>
      <c r="B1182" s="319">
        <v>740020</v>
      </c>
      <c r="D1182" s="326">
        <v>670</v>
      </c>
      <c r="E1182" s="303" t="str">
        <f t="shared" si="18"/>
        <v>103</v>
      </c>
      <c r="F1182" s="303" t="s">
        <v>132</v>
      </c>
      <c r="G1182" s="303" t="str">
        <f>VLOOKUP(H1182,Lookup!A:B,2,0)</f>
        <v>7060 IVT</v>
      </c>
      <c r="H1182" s="318">
        <f t="shared" si="19"/>
        <v>3240103</v>
      </c>
    </row>
    <row r="1183" spans="1:8" x14ac:dyDescent="0.3">
      <c r="A1183" s="325" t="s">
        <v>1668</v>
      </c>
      <c r="B1183" s="319">
        <v>740020</v>
      </c>
      <c r="D1183" s="326">
        <v>459</v>
      </c>
      <c r="E1183" s="303" t="str">
        <f t="shared" si="18"/>
        <v>103</v>
      </c>
      <c r="F1183" s="303" t="s">
        <v>132</v>
      </c>
      <c r="G1183" s="303" t="str">
        <f>VLOOKUP(H1183,Lookup!A:B,2,0)</f>
        <v>8740 Ed</v>
      </c>
      <c r="H1183" s="318">
        <f t="shared" si="19"/>
        <v>3250103</v>
      </c>
    </row>
    <row r="1184" spans="1:8" x14ac:dyDescent="0.3">
      <c r="A1184" s="325" t="s">
        <v>1673</v>
      </c>
      <c r="B1184" s="319">
        <v>740020</v>
      </c>
      <c r="D1184" s="326">
        <v>719</v>
      </c>
      <c r="E1184" s="303" t="str">
        <f t="shared" si="18"/>
        <v>103</v>
      </c>
      <c r="F1184" s="303" t="s">
        <v>132</v>
      </c>
      <c r="G1184" s="303" t="str">
        <f>VLOOKUP(H1184,Lookup!A:B,2,0)</f>
        <v>8720  Nursing Admin</v>
      </c>
      <c r="H1184" s="318">
        <f t="shared" si="19"/>
        <v>3270103</v>
      </c>
    </row>
    <row r="1185" spans="1:8" x14ac:dyDescent="0.3">
      <c r="A1185" s="325" t="s">
        <v>1679</v>
      </c>
      <c r="B1185" s="319">
        <v>740020</v>
      </c>
      <c r="D1185" s="326">
        <v>8807.41</v>
      </c>
      <c r="E1185" s="303" t="str">
        <f t="shared" si="18"/>
        <v>103</v>
      </c>
      <c r="F1185" s="303" t="s">
        <v>132</v>
      </c>
      <c r="G1185" s="303" t="str">
        <f>VLOOKUP(H1185,Lookup!A:B,2,0)</f>
        <v>6070  Acute Care</v>
      </c>
      <c r="H1185" s="318">
        <f t="shared" si="19"/>
        <v>3300103</v>
      </c>
    </row>
    <row r="1186" spans="1:8" x14ac:dyDescent="0.3">
      <c r="A1186" s="325" t="s">
        <v>1685</v>
      </c>
      <c r="B1186" s="319">
        <v>740020</v>
      </c>
      <c r="D1186" s="326">
        <v>5410</v>
      </c>
      <c r="E1186" s="303" t="str">
        <f t="shared" si="18"/>
        <v>103</v>
      </c>
      <c r="F1186" s="303" t="s">
        <v>132</v>
      </c>
      <c r="G1186" s="303" t="str">
        <f>VLOOKUP(H1186,Lookup!A:B,2,0)</f>
        <v>6010  ICU</v>
      </c>
      <c r="H1186" s="318">
        <f t="shared" si="19"/>
        <v>3400103</v>
      </c>
    </row>
    <row r="1187" spans="1:8" x14ac:dyDescent="0.3">
      <c r="A1187" s="325" t="s">
        <v>1699</v>
      </c>
      <c r="B1187" s="319">
        <v>740020</v>
      </c>
      <c r="D1187" s="326">
        <v>26314.55</v>
      </c>
      <c r="E1187" s="303" t="str">
        <f t="shared" si="18"/>
        <v>103</v>
      </c>
      <c r="F1187" s="303" t="s">
        <v>132</v>
      </c>
      <c r="G1187" s="303" t="str">
        <f>VLOOKUP(H1187,Lookup!A:B,2,0)</f>
        <v>7230  Emergency</v>
      </c>
      <c r="H1187" s="318">
        <f t="shared" si="19"/>
        <v>3800103</v>
      </c>
    </row>
    <row r="1188" spans="1:8" x14ac:dyDescent="0.3">
      <c r="A1188" s="325" t="s">
        <v>1722</v>
      </c>
      <c r="B1188" s="319">
        <v>740020</v>
      </c>
      <c r="D1188" s="326">
        <v>4779.57</v>
      </c>
      <c r="E1188" s="303" t="str">
        <f t="shared" si="18"/>
        <v>103</v>
      </c>
      <c r="F1188" s="303" t="s">
        <v>132</v>
      </c>
      <c r="G1188" s="303" t="str">
        <f>VLOOKUP(H1188,Lookup!A:B,2,0)</f>
        <v>7200  Physical Therapy</v>
      </c>
      <c r="H1188" s="318">
        <f t="shared" si="19"/>
        <v>4315103</v>
      </c>
    </row>
    <row r="1189" spans="1:8" x14ac:dyDescent="0.3">
      <c r="A1189" s="325" t="s">
        <v>1734</v>
      </c>
      <c r="B1189" s="319">
        <v>740020</v>
      </c>
      <c r="D1189" s="326">
        <v>1104.56</v>
      </c>
      <c r="E1189" s="303" t="str">
        <f t="shared" si="18"/>
        <v>103</v>
      </c>
      <c r="F1189" s="303" t="s">
        <v>132</v>
      </c>
      <c r="G1189" s="303" t="str">
        <f>VLOOKUP(H1189,Lookup!A:B,2,0)</f>
        <v>7310  Occup Therapy</v>
      </c>
      <c r="H1189" s="318">
        <f t="shared" si="19"/>
        <v>4340103</v>
      </c>
    </row>
    <row r="1190" spans="1:8" x14ac:dyDescent="0.3">
      <c r="A1190" s="325" t="s">
        <v>1745</v>
      </c>
      <c r="B1190" s="319">
        <v>740020</v>
      </c>
      <c r="D1190" s="326">
        <v>237.78</v>
      </c>
      <c r="E1190" s="303" t="str">
        <f t="shared" si="18"/>
        <v>103</v>
      </c>
      <c r="F1190" s="303" t="s">
        <v>132</v>
      </c>
      <c r="G1190" s="303" t="str">
        <f>VLOOKUP(H1190,Lookup!A:B,2,0)</f>
        <v>8610  Administration</v>
      </c>
      <c r="H1190" s="318">
        <f t="shared" si="19"/>
        <v>4399103</v>
      </c>
    </row>
    <row r="1191" spans="1:8" x14ac:dyDescent="0.3">
      <c r="A1191" s="325" t="s">
        <v>1751</v>
      </c>
      <c r="B1191" s="319">
        <v>740020</v>
      </c>
      <c r="D1191" s="326">
        <v>1935.9</v>
      </c>
      <c r="E1191" s="303" t="str">
        <f t="shared" si="18"/>
        <v>103</v>
      </c>
      <c r="F1191" s="303" t="s">
        <v>132</v>
      </c>
      <c r="G1191" s="303" t="str">
        <f>VLOOKUP(H1191,Lookup!A:B,2,0)</f>
        <v>7020  Surgery</v>
      </c>
      <c r="H1191" s="318">
        <f t="shared" si="19"/>
        <v>4400103</v>
      </c>
    </row>
    <row r="1192" spans="1:8" x14ac:dyDescent="0.3">
      <c r="A1192" s="325" t="s">
        <v>1768</v>
      </c>
      <c r="B1192" s="319">
        <v>740020</v>
      </c>
      <c r="D1192" s="326">
        <v>2915</v>
      </c>
      <c r="E1192" s="303" t="str">
        <f t="shared" si="18"/>
        <v>103</v>
      </c>
      <c r="F1192" s="303" t="s">
        <v>132</v>
      </c>
      <c r="G1192" s="303" t="str">
        <f>VLOOKUP(H1192,Lookup!A:B,2,0)</f>
        <v>7030  Recovery</v>
      </c>
      <c r="H1192" s="318">
        <f t="shared" si="19"/>
        <v>4505103</v>
      </c>
    </row>
    <row r="1193" spans="1:8" x14ac:dyDescent="0.3">
      <c r="A1193" s="325" t="s">
        <v>1777</v>
      </c>
      <c r="B1193" s="319">
        <v>740020</v>
      </c>
      <c r="D1193" s="326">
        <v>525</v>
      </c>
      <c r="E1193" s="303" t="str">
        <f t="shared" si="18"/>
        <v>103</v>
      </c>
      <c r="F1193" s="303" t="s">
        <v>132</v>
      </c>
      <c r="G1193" s="303" t="str">
        <f>VLOOKUP(H1193,Lookup!A:B,2,0)</f>
        <v>7050  Medical Supplies</v>
      </c>
      <c r="H1193" s="318">
        <f t="shared" si="19"/>
        <v>4550103</v>
      </c>
    </row>
    <row r="1194" spans="1:8" x14ac:dyDescent="0.3">
      <c r="A1194" s="325" t="s">
        <v>1866</v>
      </c>
      <c r="B1194" s="319">
        <v>740020</v>
      </c>
      <c r="D1194" s="326">
        <v>45</v>
      </c>
      <c r="E1194" s="303" t="str">
        <f t="shared" si="18"/>
        <v>103</v>
      </c>
      <c r="F1194" s="303" t="s">
        <v>132</v>
      </c>
      <c r="G1194" s="303" t="str">
        <f>VLOOKUP(H1194,Lookup!A:B,2,0)</f>
        <v>7020  Surgery</v>
      </c>
      <c r="H1194" s="318">
        <f t="shared" si="19"/>
        <v>4915103</v>
      </c>
    </row>
    <row r="1195" spans="1:8" x14ac:dyDescent="0.3">
      <c r="A1195" s="325" t="s">
        <v>1883</v>
      </c>
      <c r="B1195" s="319">
        <v>740020</v>
      </c>
      <c r="D1195" s="326">
        <v>280</v>
      </c>
      <c r="E1195" s="303" t="str">
        <f t="shared" si="18"/>
        <v>103</v>
      </c>
      <c r="F1195" s="303" t="s">
        <v>132</v>
      </c>
      <c r="G1195" s="303" t="str">
        <f>VLOOKUP(H1195,Lookup!A:B,2,0)</f>
        <v>7180  Resp Therapy</v>
      </c>
      <c r="H1195" s="318">
        <f t="shared" si="19"/>
        <v>4950103</v>
      </c>
    </row>
    <row r="1196" spans="1:8" x14ac:dyDescent="0.3">
      <c r="A1196" s="325" t="s">
        <v>1900</v>
      </c>
      <c r="B1196" s="319">
        <v>740020</v>
      </c>
      <c r="D1196" s="326">
        <v>535</v>
      </c>
      <c r="E1196" s="303" t="str">
        <f t="shared" si="18"/>
        <v>103</v>
      </c>
      <c r="F1196" s="303" t="s">
        <v>132</v>
      </c>
      <c r="G1196" s="303" t="str">
        <f>VLOOKUP(H1196,Lookup!A:B,2,0)</f>
        <v>7170  Pharmacy</v>
      </c>
      <c r="H1196" s="318">
        <f t="shared" si="19"/>
        <v>5100103</v>
      </c>
    </row>
    <row r="1197" spans="1:8" x14ac:dyDescent="0.3">
      <c r="A1197" s="325" t="s">
        <v>1920</v>
      </c>
      <c r="B1197" s="319">
        <v>740020</v>
      </c>
      <c r="D1197" s="326">
        <v>237.38</v>
      </c>
      <c r="E1197" s="303" t="str">
        <f t="shared" si="18"/>
        <v>103</v>
      </c>
      <c r="F1197" s="303" t="s">
        <v>132</v>
      </c>
      <c r="G1197" s="303" t="str">
        <f>VLOOKUP(H1197,Lookup!A:B,2,0)</f>
        <v>7260  Clinics</v>
      </c>
      <c r="H1197" s="318">
        <f t="shared" si="19"/>
        <v>5160103</v>
      </c>
    </row>
    <row r="1198" spans="1:8" x14ac:dyDescent="0.3">
      <c r="A1198" s="325" t="s">
        <v>2238</v>
      </c>
      <c r="B1198" s="319">
        <v>740020</v>
      </c>
      <c r="D1198" s="326">
        <v>74</v>
      </c>
      <c r="E1198" s="303" t="str">
        <f t="shared" si="18"/>
        <v>103</v>
      </c>
      <c r="F1198" s="303" t="s">
        <v>132</v>
      </c>
      <c r="G1198" s="303" t="str">
        <f>VLOOKUP(H1198,Lookup!A:B,2,0)</f>
        <v>8610  Administration</v>
      </c>
      <c r="H1198" s="318">
        <f t="shared" si="19"/>
        <v>6900103</v>
      </c>
    </row>
    <row r="1199" spans="1:8" x14ac:dyDescent="0.3">
      <c r="A1199" s="325" t="s">
        <v>2352</v>
      </c>
      <c r="B1199" s="319">
        <v>740020</v>
      </c>
      <c r="D1199" s="326">
        <v>3683.08</v>
      </c>
      <c r="E1199" s="303" t="str">
        <f t="shared" si="18"/>
        <v>933</v>
      </c>
      <c r="F1199" s="303" t="s">
        <v>132</v>
      </c>
      <c r="G1199" s="303" t="str">
        <f>VLOOKUP(H1199,Lookup!A:B,2,0)</f>
        <v>8900  Unassigned</v>
      </c>
      <c r="H1199" s="318">
        <f t="shared" si="19"/>
        <v>9000933</v>
      </c>
    </row>
    <row r="1200" spans="1:8" x14ac:dyDescent="0.3">
      <c r="A1200" s="325" t="s">
        <v>2352</v>
      </c>
      <c r="B1200" s="319">
        <v>740022</v>
      </c>
      <c r="C1200" s="319">
        <v>2001</v>
      </c>
      <c r="D1200" s="326">
        <v>260.75</v>
      </c>
      <c r="E1200" s="303" t="str">
        <f t="shared" si="18"/>
        <v>933</v>
      </c>
      <c r="F1200" s="303" t="s">
        <v>132</v>
      </c>
      <c r="G1200" s="303" t="str">
        <f>VLOOKUP(H1200,Lookup!A:B,2,0)</f>
        <v>8900  Unassigned</v>
      </c>
      <c r="H1200" s="318">
        <f t="shared" si="19"/>
        <v>9000933</v>
      </c>
    </row>
    <row r="1201" spans="1:8" x14ac:dyDescent="0.3">
      <c r="A1201" s="325" t="s">
        <v>2352</v>
      </c>
      <c r="B1201" s="319">
        <v>740022</v>
      </c>
      <c r="C1201" s="319">
        <v>2000</v>
      </c>
      <c r="D1201" s="326">
        <v>3590.25</v>
      </c>
      <c r="E1201" s="303" t="str">
        <f t="shared" si="18"/>
        <v>933</v>
      </c>
      <c r="F1201" s="303" t="s">
        <v>132</v>
      </c>
      <c r="G1201" s="303" t="str">
        <f>VLOOKUP(H1201,Lookup!A:B,2,0)</f>
        <v>8900  Unassigned</v>
      </c>
      <c r="H1201" s="318">
        <f t="shared" si="19"/>
        <v>9000933</v>
      </c>
    </row>
    <row r="1202" spans="1:8" x14ac:dyDescent="0.3">
      <c r="A1202" s="325" t="s">
        <v>2352</v>
      </c>
      <c r="B1202" s="319">
        <v>740022</v>
      </c>
      <c r="D1202" s="326">
        <v>31371.83</v>
      </c>
      <c r="E1202" s="303" t="str">
        <f t="shared" si="18"/>
        <v>933</v>
      </c>
      <c r="F1202" s="303" t="s">
        <v>132</v>
      </c>
      <c r="G1202" s="303" t="str">
        <f>VLOOKUP(H1202,Lookup!A:B,2,0)</f>
        <v>8900  Unassigned</v>
      </c>
      <c r="H1202" s="318">
        <f t="shared" si="19"/>
        <v>9000933</v>
      </c>
    </row>
    <row r="1203" spans="1:8" x14ac:dyDescent="0.3">
      <c r="A1203" s="325" t="s">
        <v>2352</v>
      </c>
      <c r="B1203" s="319">
        <v>740023</v>
      </c>
      <c r="C1203" s="319">
        <v>2001</v>
      </c>
      <c r="D1203" s="326">
        <v>170</v>
      </c>
      <c r="E1203" s="303" t="str">
        <f t="shared" si="18"/>
        <v>933</v>
      </c>
      <c r="F1203" s="303" t="s">
        <v>132</v>
      </c>
      <c r="G1203" s="303" t="str">
        <f>VLOOKUP(H1203,Lookup!A:B,2,0)</f>
        <v>8900  Unassigned</v>
      </c>
      <c r="H1203" s="318">
        <f t="shared" si="19"/>
        <v>9000933</v>
      </c>
    </row>
    <row r="1204" spans="1:8" x14ac:dyDescent="0.3">
      <c r="A1204" s="325" t="s">
        <v>2352</v>
      </c>
      <c r="B1204" s="319">
        <v>740023</v>
      </c>
      <c r="C1204" s="319">
        <v>2000</v>
      </c>
      <c r="D1204" s="326">
        <v>4229.7700000000004</v>
      </c>
      <c r="E1204" s="303" t="str">
        <f t="shared" si="18"/>
        <v>933</v>
      </c>
      <c r="F1204" s="303" t="s">
        <v>132</v>
      </c>
      <c r="G1204" s="303" t="str">
        <f>VLOOKUP(H1204,Lookup!A:B,2,0)</f>
        <v>8900  Unassigned</v>
      </c>
      <c r="H1204" s="318">
        <f t="shared" si="19"/>
        <v>9000933</v>
      </c>
    </row>
    <row r="1205" spans="1:8" x14ac:dyDescent="0.3">
      <c r="A1205" s="325" t="s">
        <v>2352</v>
      </c>
      <c r="B1205" s="319">
        <v>740023</v>
      </c>
      <c r="D1205" s="326">
        <v>18454.169999999998</v>
      </c>
      <c r="E1205" s="303" t="str">
        <f t="shared" si="18"/>
        <v>933</v>
      </c>
      <c r="F1205" s="303" t="s">
        <v>132</v>
      </c>
      <c r="G1205" s="303" t="str">
        <f>VLOOKUP(H1205,Lookup!A:B,2,0)</f>
        <v>8900  Unassigned</v>
      </c>
      <c r="H1205" s="318">
        <f t="shared" si="19"/>
        <v>9000933</v>
      </c>
    </row>
    <row r="1206" spans="1:8" x14ac:dyDescent="0.3">
      <c r="A1206" s="325" t="s">
        <v>1679</v>
      </c>
      <c r="B1206" s="319">
        <v>740030</v>
      </c>
      <c r="D1206" s="326">
        <v>603.41999999999996</v>
      </c>
      <c r="E1206" s="303" t="str">
        <f t="shared" si="18"/>
        <v>103</v>
      </c>
      <c r="F1206" s="303" t="s">
        <v>132</v>
      </c>
      <c r="G1206" s="303" t="str">
        <f>VLOOKUP(H1206,Lookup!A:B,2,0)</f>
        <v>6070  Acute Care</v>
      </c>
      <c r="H1206" s="318">
        <f t="shared" si="19"/>
        <v>3300103</v>
      </c>
    </row>
    <row r="1207" spans="1:8" x14ac:dyDescent="0.3">
      <c r="A1207" s="325" t="s">
        <v>2157</v>
      </c>
      <c r="B1207" s="319">
        <v>740030</v>
      </c>
      <c r="D1207" s="326">
        <v>846.2</v>
      </c>
      <c r="E1207" s="303" t="str">
        <f t="shared" si="18"/>
        <v>103</v>
      </c>
      <c r="F1207" s="303" t="s">
        <v>132</v>
      </c>
      <c r="G1207" s="303" t="str">
        <f>VLOOKUP(H1207,Lookup!A:B,2,0)</f>
        <v>8330  Cafeteria</v>
      </c>
      <c r="H1207" s="318">
        <f t="shared" si="19"/>
        <v>6125103</v>
      </c>
    </row>
    <row r="1208" spans="1:8" x14ac:dyDescent="0.3">
      <c r="A1208" s="325" t="s">
        <v>2352</v>
      </c>
      <c r="B1208" s="319">
        <v>740030</v>
      </c>
      <c r="D1208" s="326">
        <v>0.47</v>
      </c>
      <c r="E1208" s="303" t="str">
        <f t="shared" si="18"/>
        <v>933</v>
      </c>
      <c r="F1208" s="303" t="s">
        <v>132</v>
      </c>
      <c r="G1208" s="303" t="str">
        <f>VLOOKUP(H1208,Lookup!A:B,2,0)</f>
        <v>8900  Unassigned</v>
      </c>
      <c r="H1208" s="318">
        <f t="shared" si="19"/>
        <v>9000933</v>
      </c>
    </row>
    <row r="1209" spans="1:8" hidden="1" x14ac:dyDescent="0.3">
      <c r="A1209" s="325" t="s">
        <v>2146</v>
      </c>
      <c r="B1209" s="319">
        <v>741010</v>
      </c>
      <c r="D1209" s="326">
        <v>666.95</v>
      </c>
      <c r="E1209" s="303" t="str">
        <f t="shared" si="18"/>
        <v>103</v>
      </c>
    </row>
    <row r="1210" spans="1:8" hidden="1" x14ac:dyDescent="0.3">
      <c r="A1210" s="325" t="s">
        <v>2286</v>
      </c>
      <c r="B1210" s="319">
        <v>741010</v>
      </c>
      <c r="D1210" s="326">
        <v>885995.05</v>
      </c>
      <c r="E1210" s="303" t="str">
        <f t="shared" si="18"/>
        <v>103</v>
      </c>
    </row>
    <row r="1211" spans="1:8" hidden="1" x14ac:dyDescent="0.3">
      <c r="A1211" s="325" t="s">
        <v>2352</v>
      </c>
      <c r="B1211" s="319">
        <v>741010</v>
      </c>
      <c r="D1211" s="326">
        <v>110284.91</v>
      </c>
      <c r="E1211" s="303" t="str">
        <f t="shared" si="18"/>
        <v>933</v>
      </c>
    </row>
    <row r="1212" spans="1:8" hidden="1" x14ac:dyDescent="0.3">
      <c r="A1212" s="325" t="s">
        <v>2352</v>
      </c>
      <c r="B1212" s="319">
        <v>741012</v>
      </c>
      <c r="D1212" s="326">
        <v>353234.41</v>
      </c>
      <c r="E1212" s="303" t="str">
        <f t="shared" si="18"/>
        <v>933</v>
      </c>
    </row>
    <row r="1213" spans="1:8" hidden="1" x14ac:dyDescent="0.3">
      <c r="A1213" s="325" t="s">
        <v>2146</v>
      </c>
      <c r="B1213" s="319">
        <v>741030</v>
      </c>
      <c r="D1213" s="326">
        <v>1680.35</v>
      </c>
      <c r="E1213" s="303" t="str">
        <f t="shared" si="18"/>
        <v>103</v>
      </c>
    </row>
    <row r="1214" spans="1:8" hidden="1" x14ac:dyDescent="0.3">
      <c r="A1214" s="325" t="s">
        <v>2286</v>
      </c>
      <c r="B1214" s="319">
        <v>741030</v>
      </c>
      <c r="D1214" s="326">
        <v>110017.81</v>
      </c>
      <c r="E1214" s="303" t="str">
        <f t="shared" si="18"/>
        <v>103</v>
      </c>
    </row>
    <row r="1215" spans="1:8" hidden="1" x14ac:dyDescent="0.3">
      <c r="A1215" s="325" t="s">
        <v>2352</v>
      </c>
      <c r="B1215" s="319">
        <v>741030</v>
      </c>
      <c r="D1215" s="326">
        <v>10757.33</v>
      </c>
      <c r="E1215" s="303" t="str">
        <f t="shared" si="18"/>
        <v>933</v>
      </c>
    </row>
    <row r="1216" spans="1:8" hidden="1" x14ac:dyDescent="0.3">
      <c r="A1216" s="325" t="s">
        <v>2286</v>
      </c>
      <c r="B1216" s="319">
        <v>741070</v>
      </c>
      <c r="D1216" s="326">
        <v>-25580</v>
      </c>
      <c r="E1216" s="303" t="str">
        <f t="shared" si="18"/>
        <v>103</v>
      </c>
    </row>
    <row r="1217" spans="1:8" hidden="1" x14ac:dyDescent="0.3">
      <c r="A1217" s="325" t="s">
        <v>2352</v>
      </c>
      <c r="B1217" s="319">
        <v>741070</v>
      </c>
      <c r="D1217" s="326">
        <v>-5464.83</v>
      </c>
      <c r="E1217" s="303" t="str">
        <f t="shared" si="18"/>
        <v>933</v>
      </c>
    </row>
    <row r="1218" spans="1:8" x14ac:dyDescent="0.3">
      <c r="A1218" s="325" t="s">
        <v>1656</v>
      </c>
      <c r="B1218" s="319">
        <v>742010</v>
      </c>
      <c r="D1218" s="326">
        <v>23.9</v>
      </c>
      <c r="E1218" s="303" t="str">
        <f t="shared" ref="E1218:E1281" si="20">RIGHT(A1218,3)</f>
        <v>103</v>
      </c>
      <c r="F1218" s="303" t="s">
        <v>132</v>
      </c>
      <c r="G1218" s="303" t="str">
        <f>VLOOKUP(H1218,Lookup!A:B,2,0)</f>
        <v>7020  Surgery</v>
      </c>
      <c r="H1218" s="318">
        <f t="shared" ref="H1218:H1271" si="21">A1218*1</f>
        <v>3136103</v>
      </c>
    </row>
    <row r="1219" spans="1:8" x14ac:dyDescent="0.3">
      <c r="A1219" s="325" t="s">
        <v>2333</v>
      </c>
      <c r="B1219" s="319">
        <v>742010</v>
      </c>
      <c r="D1219" s="326">
        <v>274.89</v>
      </c>
      <c r="E1219" s="303" t="str">
        <f t="shared" si="20"/>
        <v>103</v>
      </c>
      <c r="F1219" s="303" t="s">
        <v>132</v>
      </c>
      <c r="G1219" s="303" t="str">
        <f>VLOOKUP(H1219,Lookup!A:B,2,0)</f>
        <v>7170  Pharmacy</v>
      </c>
      <c r="H1219" s="318">
        <f t="shared" si="21"/>
        <v>8551103</v>
      </c>
    </row>
    <row r="1220" spans="1:8" x14ac:dyDescent="0.3">
      <c r="A1220" s="325" t="s">
        <v>2352</v>
      </c>
      <c r="B1220" s="319">
        <v>742010</v>
      </c>
      <c r="D1220" s="326">
        <v>20049.55</v>
      </c>
      <c r="E1220" s="303" t="str">
        <f t="shared" si="20"/>
        <v>933</v>
      </c>
      <c r="F1220" s="303" t="s">
        <v>132</v>
      </c>
      <c r="G1220" s="303" t="str">
        <f>VLOOKUP(H1220,Lookup!A:B,2,0)</f>
        <v>8900  Unassigned</v>
      </c>
      <c r="H1220" s="318">
        <f t="shared" si="21"/>
        <v>9000933</v>
      </c>
    </row>
    <row r="1221" spans="1:8" x14ac:dyDescent="0.3">
      <c r="A1221" s="325" t="s">
        <v>1699</v>
      </c>
      <c r="B1221" s="319">
        <v>742030</v>
      </c>
      <c r="D1221" s="326">
        <v>106</v>
      </c>
      <c r="E1221" s="303" t="str">
        <f t="shared" si="20"/>
        <v>103</v>
      </c>
      <c r="F1221" s="303" t="s">
        <v>132</v>
      </c>
      <c r="G1221" s="303" t="str">
        <f>VLOOKUP(H1221,Lookup!A:B,2,0)</f>
        <v>7230  Emergency</v>
      </c>
      <c r="H1221" s="318">
        <f t="shared" si="21"/>
        <v>3800103</v>
      </c>
    </row>
    <row r="1222" spans="1:8" x14ac:dyDescent="0.3">
      <c r="A1222" s="325" t="s">
        <v>1751</v>
      </c>
      <c r="B1222" s="319">
        <v>742030</v>
      </c>
      <c r="D1222" s="326">
        <v>345</v>
      </c>
      <c r="E1222" s="303" t="str">
        <f t="shared" si="20"/>
        <v>103</v>
      </c>
      <c r="F1222" s="303" t="s">
        <v>132</v>
      </c>
      <c r="G1222" s="303" t="str">
        <f>VLOOKUP(H1222,Lookup!A:B,2,0)</f>
        <v>7020  Surgery</v>
      </c>
      <c r="H1222" s="318">
        <f t="shared" si="21"/>
        <v>4400103</v>
      </c>
    </row>
    <row r="1223" spans="1:8" x14ac:dyDescent="0.3">
      <c r="A1223" s="325" t="s">
        <v>1794</v>
      </c>
      <c r="B1223" s="319">
        <v>742030</v>
      </c>
      <c r="D1223" s="326">
        <v>39099.599999999999</v>
      </c>
      <c r="E1223" s="303" t="str">
        <f t="shared" si="20"/>
        <v>103</v>
      </c>
      <c r="F1223" s="303" t="s">
        <v>132</v>
      </c>
      <c r="G1223" s="303" t="str">
        <f>VLOOKUP(H1223,Lookup!A:B,2,0)</f>
        <v>7070  Lab</v>
      </c>
      <c r="H1223" s="318">
        <f t="shared" si="21"/>
        <v>4700103</v>
      </c>
    </row>
    <row r="1224" spans="1:8" x14ac:dyDescent="0.3">
      <c r="A1224" s="325" t="s">
        <v>1900</v>
      </c>
      <c r="B1224" s="319">
        <v>742030</v>
      </c>
      <c r="D1224" s="326">
        <v>2391</v>
      </c>
      <c r="E1224" s="303" t="str">
        <f t="shared" si="20"/>
        <v>103</v>
      </c>
      <c r="F1224" s="303" t="s">
        <v>132</v>
      </c>
      <c r="G1224" s="303" t="str">
        <f>VLOOKUP(H1224,Lookup!A:B,2,0)</f>
        <v>7170  Pharmacy</v>
      </c>
      <c r="H1224" s="318">
        <f t="shared" si="21"/>
        <v>5100103</v>
      </c>
    </row>
    <row r="1225" spans="1:8" x14ac:dyDescent="0.3">
      <c r="A1225" s="325" t="s">
        <v>2167</v>
      </c>
      <c r="B1225" s="319">
        <v>742030</v>
      </c>
      <c r="D1225" s="326">
        <v>527.5</v>
      </c>
      <c r="E1225" s="303" t="str">
        <f t="shared" si="20"/>
        <v>103</v>
      </c>
      <c r="F1225" s="303" t="s">
        <v>132</v>
      </c>
      <c r="G1225" s="303" t="str">
        <f>VLOOKUP(H1225,Lookup!A:B,2,0)</f>
        <v>7050  Medical Supplies</v>
      </c>
      <c r="H1225" s="318">
        <f t="shared" si="21"/>
        <v>6158103</v>
      </c>
    </row>
    <row r="1226" spans="1:8" x14ac:dyDescent="0.3">
      <c r="A1226" s="325" t="s">
        <v>2333</v>
      </c>
      <c r="B1226" s="319">
        <v>742030</v>
      </c>
      <c r="D1226" s="326">
        <v>634.65</v>
      </c>
      <c r="E1226" s="303" t="str">
        <f t="shared" si="20"/>
        <v>103</v>
      </c>
      <c r="F1226" s="303" t="s">
        <v>132</v>
      </c>
      <c r="G1226" s="303" t="str">
        <f>VLOOKUP(H1226,Lookup!A:B,2,0)</f>
        <v>7170  Pharmacy</v>
      </c>
      <c r="H1226" s="318">
        <f t="shared" si="21"/>
        <v>8551103</v>
      </c>
    </row>
    <row r="1227" spans="1:8" x14ac:dyDescent="0.3">
      <c r="A1227" s="325" t="s">
        <v>2352</v>
      </c>
      <c r="B1227" s="319">
        <v>742030</v>
      </c>
      <c r="D1227" s="326">
        <v>396.53</v>
      </c>
      <c r="E1227" s="303" t="str">
        <f t="shared" si="20"/>
        <v>933</v>
      </c>
      <c r="F1227" s="303" t="s">
        <v>132</v>
      </c>
      <c r="G1227" s="303" t="str">
        <f>VLOOKUP(H1227,Lookup!A:B,2,0)</f>
        <v>8900  Unassigned</v>
      </c>
      <c r="H1227" s="318">
        <f t="shared" si="21"/>
        <v>9000933</v>
      </c>
    </row>
    <row r="1228" spans="1:8" x14ac:dyDescent="0.3">
      <c r="A1228" s="325" t="s">
        <v>1900</v>
      </c>
      <c r="B1228" s="319">
        <v>742040</v>
      </c>
      <c r="D1228" s="326">
        <v>1960</v>
      </c>
      <c r="E1228" s="303" t="str">
        <f t="shared" si="20"/>
        <v>103</v>
      </c>
      <c r="F1228" s="303" t="s">
        <v>132</v>
      </c>
      <c r="G1228" s="303" t="str">
        <f>VLOOKUP(H1228,Lookup!A:B,2,0)</f>
        <v>7170  Pharmacy</v>
      </c>
      <c r="H1228" s="318">
        <f t="shared" si="21"/>
        <v>5100103</v>
      </c>
    </row>
    <row r="1229" spans="1:8" x14ac:dyDescent="0.3">
      <c r="A1229" s="325" t="s">
        <v>2117</v>
      </c>
      <c r="B1229" s="319">
        <v>742040</v>
      </c>
      <c r="D1229" s="326">
        <v>793.23</v>
      </c>
      <c r="E1229" s="303" t="str">
        <f t="shared" si="20"/>
        <v>103</v>
      </c>
      <c r="F1229" s="303" t="s">
        <v>132</v>
      </c>
      <c r="G1229" s="303" t="str">
        <f>VLOOKUP(H1229,Lookup!A:B,2,0)</f>
        <v>8460  Housekeeping</v>
      </c>
      <c r="H1229" s="318">
        <f t="shared" si="21"/>
        <v>6005103</v>
      </c>
    </row>
    <row r="1230" spans="1:8" x14ac:dyDescent="0.3">
      <c r="A1230" s="325" t="s">
        <v>2139</v>
      </c>
      <c r="B1230" s="319">
        <v>742040</v>
      </c>
      <c r="D1230" s="326">
        <v>427.39</v>
      </c>
      <c r="E1230" s="303" t="str">
        <f t="shared" si="20"/>
        <v>103</v>
      </c>
      <c r="F1230" s="303" t="s">
        <v>132</v>
      </c>
      <c r="G1230" s="303" t="str">
        <f>VLOOKUP(H1230,Lookup!A:B,2,0)</f>
        <v>8430  Plant</v>
      </c>
      <c r="H1230" s="318">
        <f t="shared" si="21"/>
        <v>6060103</v>
      </c>
    </row>
    <row r="1231" spans="1:8" x14ac:dyDescent="0.3">
      <c r="A1231" s="325" t="s">
        <v>2333</v>
      </c>
      <c r="B1231" s="319">
        <v>742040</v>
      </c>
      <c r="D1231" s="326">
        <v>64</v>
      </c>
      <c r="E1231" s="303" t="str">
        <f t="shared" si="20"/>
        <v>103</v>
      </c>
      <c r="F1231" s="303" t="s">
        <v>132</v>
      </c>
      <c r="G1231" s="303" t="str">
        <f>VLOOKUP(H1231,Lookup!A:B,2,0)</f>
        <v>7170  Pharmacy</v>
      </c>
      <c r="H1231" s="318">
        <f t="shared" si="21"/>
        <v>8551103</v>
      </c>
    </row>
    <row r="1232" spans="1:8" x14ac:dyDescent="0.3">
      <c r="A1232" s="325" t="s">
        <v>2352</v>
      </c>
      <c r="B1232" s="319">
        <v>742040</v>
      </c>
      <c r="D1232" s="326">
        <v>1781.77</v>
      </c>
      <c r="E1232" s="303" t="str">
        <f t="shared" si="20"/>
        <v>933</v>
      </c>
      <c r="F1232" s="303" t="s">
        <v>132</v>
      </c>
      <c r="G1232" s="303" t="str">
        <f>VLOOKUP(H1232,Lookup!A:B,2,0)</f>
        <v>8900  Unassigned</v>
      </c>
      <c r="H1232" s="318">
        <f t="shared" si="21"/>
        <v>9000933</v>
      </c>
    </row>
    <row r="1233" spans="1:8" x14ac:dyDescent="0.3">
      <c r="A1233" s="325" t="s">
        <v>2167</v>
      </c>
      <c r="B1233" s="319">
        <v>742050</v>
      </c>
      <c r="D1233" s="326">
        <v>508.03</v>
      </c>
      <c r="E1233" s="303" t="str">
        <f t="shared" si="20"/>
        <v>103</v>
      </c>
      <c r="F1233" s="303" t="s">
        <v>132</v>
      </c>
      <c r="G1233" s="303" t="str">
        <f>VLOOKUP(H1233,Lookup!A:B,2,0)</f>
        <v>7050  Medical Supplies</v>
      </c>
      <c r="H1233" s="318">
        <f t="shared" si="21"/>
        <v>6158103</v>
      </c>
    </row>
    <row r="1234" spans="1:8" x14ac:dyDescent="0.3">
      <c r="A1234" s="325" t="s">
        <v>1794</v>
      </c>
      <c r="B1234" s="319">
        <v>743010</v>
      </c>
      <c r="D1234" s="326">
        <v>1684.8</v>
      </c>
      <c r="E1234" s="303" t="str">
        <f t="shared" si="20"/>
        <v>103</v>
      </c>
      <c r="F1234" s="303" t="s">
        <v>132</v>
      </c>
      <c r="G1234" s="303" t="str">
        <f>VLOOKUP(H1234,Lookup!A:B,2,0)</f>
        <v>7070  Lab</v>
      </c>
      <c r="H1234" s="318">
        <f t="shared" si="21"/>
        <v>4700103</v>
      </c>
    </row>
    <row r="1235" spans="1:8" x14ac:dyDescent="0.3">
      <c r="A1235" s="325" t="s">
        <v>1883</v>
      </c>
      <c r="B1235" s="319">
        <v>743010</v>
      </c>
      <c r="D1235" s="326">
        <v>554</v>
      </c>
      <c r="E1235" s="303" t="str">
        <f t="shared" si="20"/>
        <v>103</v>
      </c>
      <c r="F1235" s="303" t="s">
        <v>132</v>
      </c>
      <c r="G1235" s="303" t="str">
        <f>VLOOKUP(H1235,Lookup!A:B,2,0)</f>
        <v>7180  Resp Therapy</v>
      </c>
      <c r="H1235" s="318">
        <f t="shared" si="21"/>
        <v>4950103</v>
      </c>
    </row>
    <row r="1236" spans="1:8" x14ac:dyDescent="0.3">
      <c r="A1236" s="325" t="s">
        <v>1892</v>
      </c>
      <c r="B1236" s="319">
        <v>743010</v>
      </c>
      <c r="D1236" s="326">
        <v>2200</v>
      </c>
      <c r="E1236" s="303" t="str">
        <f t="shared" si="20"/>
        <v>103</v>
      </c>
      <c r="F1236" s="303" t="s">
        <v>132</v>
      </c>
      <c r="G1236" s="303" t="str">
        <f>VLOOKUP(H1236,Lookup!A:B,2,0)</f>
        <v>7490  Other Ancilliary</v>
      </c>
      <c r="H1236" s="318">
        <f t="shared" si="21"/>
        <v>5050103</v>
      </c>
    </row>
    <row r="1237" spans="1:8" x14ac:dyDescent="0.3">
      <c r="A1237" s="325" t="s">
        <v>2157</v>
      </c>
      <c r="B1237" s="319">
        <v>743010</v>
      </c>
      <c r="D1237" s="326">
        <v>157</v>
      </c>
      <c r="E1237" s="303" t="str">
        <f t="shared" si="20"/>
        <v>103</v>
      </c>
      <c r="F1237" s="303" t="s">
        <v>132</v>
      </c>
      <c r="G1237" s="303" t="str">
        <f>VLOOKUP(H1237,Lookup!A:B,2,0)</f>
        <v>8330  Cafeteria</v>
      </c>
      <c r="H1237" s="318">
        <f t="shared" si="21"/>
        <v>6125103</v>
      </c>
    </row>
    <row r="1238" spans="1:8" x14ac:dyDescent="0.3">
      <c r="A1238" s="325" t="s">
        <v>2238</v>
      </c>
      <c r="B1238" s="319">
        <v>743010</v>
      </c>
      <c r="D1238" s="326">
        <v>51594.5</v>
      </c>
      <c r="E1238" s="303" t="str">
        <f t="shared" si="20"/>
        <v>103</v>
      </c>
      <c r="F1238" s="303" t="s">
        <v>132</v>
      </c>
      <c r="G1238" s="303" t="str">
        <f>VLOOKUP(H1238,Lookup!A:B,2,0)</f>
        <v>8610  Administration</v>
      </c>
      <c r="H1238" s="318">
        <f t="shared" si="21"/>
        <v>6900103</v>
      </c>
    </row>
    <row r="1239" spans="1:8" x14ac:dyDescent="0.3">
      <c r="A1239" s="325" t="s">
        <v>2333</v>
      </c>
      <c r="B1239" s="319">
        <v>743010</v>
      </c>
      <c r="D1239" s="326">
        <v>575.79</v>
      </c>
      <c r="E1239" s="303" t="str">
        <f t="shared" si="20"/>
        <v>103</v>
      </c>
      <c r="F1239" s="303" t="s">
        <v>132</v>
      </c>
      <c r="G1239" s="303" t="str">
        <f>VLOOKUP(H1239,Lookup!A:B,2,0)</f>
        <v>7170  Pharmacy</v>
      </c>
      <c r="H1239" s="318">
        <f t="shared" si="21"/>
        <v>8551103</v>
      </c>
    </row>
    <row r="1240" spans="1:8" x14ac:dyDescent="0.3">
      <c r="A1240" s="325" t="s">
        <v>2352</v>
      </c>
      <c r="B1240" s="319">
        <v>743010</v>
      </c>
      <c r="D1240" s="326">
        <v>2263.6799999999998</v>
      </c>
      <c r="E1240" s="303" t="str">
        <f t="shared" si="20"/>
        <v>933</v>
      </c>
      <c r="F1240" s="303" t="s">
        <v>132</v>
      </c>
      <c r="G1240" s="303" t="str">
        <f>VLOOKUP(H1240,Lookup!A:B,2,0)</f>
        <v>8900  Unassigned</v>
      </c>
      <c r="H1240" s="318">
        <f t="shared" si="21"/>
        <v>9000933</v>
      </c>
    </row>
    <row r="1241" spans="1:8" x14ac:dyDescent="0.3">
      <c r="A1241" s="325" t="s">
        <v>2352</v>
      </c>
      <c r="B1241" s="319">
        <v>743020</v>
      </c>
      <c r="C1241" s="319">
        <v>2200</v>
      </c>
      <c r="D1241" s="326">
        <v>10763.54</v>
      </c>
      <c r="E1241" s="303" t="str">
        <f t="shared" si="20"/>
        <v>933</v>
      </c>
      <c r="F1241" s="303" t="s">
        <v>132</v>
      </c>
      <c r="G1241" s="303" t="str">
        <f>VLOOKUP(H1241,Lookup!A:B,2,0)</f>
        <v>8900  Unassigned</v>
      </c>
      <c r="H1241" s="318">
        <f t="shared" si="21"/>
        <v>9000933</v>
      </c>
    </row>
    <row r="1242" spans="1:8" x14ac:dyDescent="0.3">
      <c r="A1242" s="325" t="s">
        <v>1745</v>
      </c>
      <c r="B1242" s="319">
        <v>743020</v>
      </c>
      <c r="D1242" s="326">
        <v>635</v>
      </c>
      <c r="E1242" s="303" t="str">
        <f t="shared" si="20"/>
        <v>103</v>
      </c>
      <c r="F1242" s="303" t="s">
        <v>132</v>
      </c>
      <c r="G1242" s="303" t="str">
        <f>VLOOKUP(H1242,Lookup!A:B,2,0)</f>
        <v>8610  Administration</v>
      </c>
      <c r="H1242" s="318">
        <f t="shared" si="21"/>
        <v>4399103</v>
      </c>
    </row>
    <row r="1243" spans="1:8" x14ac:dyDescent="0.3">
      <c r="A1243" s="325" t="s">
        <v>1900</v>
      </c>
      <c r="B1243" s="319">
        <v>743020</v>
      </c>
      <c r="D1243" s="326">
        <v>1578.5</v>
      </c>
      <c r="E1243" s="303" t="str">
        <f t="shared" si="20"/>
        <v>103</v>
      </c>
      <c r="F1243" s="303" t="s">
        <v>132</v>
      </c>
      <c r="G1243" s="303" t="str">
        <f>VLOOKUP(H1243,Lookup!A:B,2,0)</f>
        <v>7170  Pharmacy</v>
      </c>
      <c r="H1243" s="318">
        <f t="shared" si="21"/>
        <v>5100103</v>
      </c>
    </row>
    <row r="1244" spans="1:8" x14ac:dyDescent="0.3">
      <c r="A1244" s="325" t="s">
        <v>2139</v>
      </c>
      <c r="B1244" s="319">
        <v>743020</v>
      </c>
      <c r="D1244" s="326">
        <v>175</v>
      </c>
      <c r="E1244" s="303" t="str">
        <f t="shared" si="20"/>
        <v>103</v>
      </c>
      <c r="F1244" s="303" t="s">
        <v>132</v>
      </c>
      <c r="G1244" s="303" t="str">
        <f>VLOOKUP(H1244,Lookup!A:B,2,0)</f>
        <v>8430  Plant</v>
      </c>
      <c r="H1244" s="318">
        <f t="shared" si="21"/>
        <v>6060103</v>
      </c>
    </row>
    <row r="1245" spans="1:8" x14ac:dyDescent="0.3">
      <c r="A1245" s="325" t="s">
        <v>2238</v>
      </c>
      <c r="B1245" s="319">
        <v>743020</v>
      </c>
      <c r="D1245" s="326">
        <v>467.5</v>
      </c>
      <c r="E1245" s="303" t="str">
        <f t="shared" si="20"/>
        <v>103</v>
      </c>
      <c r="F1245" s="303" t="s">
        <v>132</v>
      </c>
      <c r="G1245" s="303" t="str">
        <f>VLOOKUP(H1245,Lookup!A:B,2,0)</f>
        <v>8610  Administration</v>
      </c>
      <c r="H1245" s="318">
        <f t="shared" si="21"/>
        <v>6900103</v>
      </c>
    </row>
    <row r="1246" spans="1:8" x14ac:dyDescent="0.3">
      <c r="A1246" s="325" t="s">
        <v>2352</v>
      </c>
      <c r="B1246" s="319">
        <v>743020</v>
      </c>
      <c r="D1246" s="326">
        <v>7652.03</v>
      </c>
      <c r="E1246" s="303" t="str">
        <f t="shared" si="20"/>
        <v>933</v>
      </c>
      <c r="F1246" s="303" t="s">
        <v>132</v>
      </c>
      <c r="G1246" s="303" t="str">
        <f>VLOOKUP(H1246,Lookup!A:B,2,0)</f>
        <v>8900  Unassigned</v>
      </c>
      <c r="H1246" s="318">
        <f t="shared" si="21"/>
        <v>9000933</v>
      </c>
    </row>
    <row r="1247" spans="1:8" x14ac:dyDescent="0.3">
      <c r="A1247" s="325" t="s">
        <v>2352</v>
      </c>
      <c r="B1247" s="319">
        <v>743022</v>
      </c>
      <c r="D1247" s="326">
        <v>33504.959999999999</v>
      </c>
      <c r="E1247" s="303" t="str">
        <f t="shared" si="20"/>
        <v>933</v>
      </c>
      <c r="F1247" s="303" t="s">
        <v>132</v>
      </c>
      <c r="G1247" s="303" t="str">
        <f>VLOOKUP(H1247,Lookup!A:B,2,0)</f>
        <v>8900  Unassigned</v>
      </c>
      <c r="H1247" s="318">
        <f t="shared" si="21"/>
        <v>9000933</v>
      </c>
    </row>
    <row r="1248" spans="1:8" x14ac:dyDescent="0.3">
      <c r="A1248" s="325" t="s">
        <v>2352</v>
      </c>
      <c r="B1248" s="319">
        <v>743023</v>
      </c>
      <c r="D1248" s="326">
        <v>2232.4899999999998</v>
      </c>
      <c r="E1248" s="303" t="str">
        <f t="shared" si="20"/>
        <v>933</v>
      </c>
      <c r="F1248" s="303" t="s">
        <v>132</v>
      </c>
      <c r="G1248" s="303" t="str">
        <f>VLOOKUP(H1248,Lookup!A:B,2,0)</f>
        <v>8900  Unassigned</v>
      </c>
      <c r="H1248" s="318">
        <f t="shared" si="21"/>
        <v>9000933</v>
      </c>
    </row>
    <row r="1249" spans="1:8" x14ac:dyDescent="0.3">
      <c r="A1249" s="325" t="s">
        <v>1631</v>
      </c>
      <c r="B1249" s="319">
        <v>743030</v>
      </c>
      <c r="D1249" s="326">
        <v>58.36</v>
      </c>
      <c r="E1249" s="303" t="str">
        <f t="shared" si="20"/>
        <v>103</v>
      </c>
      <c r="F1249" s="303" t="s">
        <v>132</v>
      </c>
      <c r="G1249" s="303" t="str">
        <f>VLOOKUP(H1249,Lookup!A:B,2,0)</f>
        <v>6070  Acute Care</v>
      </c>
      <c r="H1249" s="318">
        <f t="shared" si="21"/>
        <v>3000103</v>
      </c>
    </row>
    <row r="1250" spans="1:8" x14ac:dyDescent="0.3">
      <c r="A1250" s="325" t="s">
        <v>1656</v>
      </c>
      <c r="B1250" s="319">
        <v>743030</v>
      </c>
      <c r="D1250" s="326">
        <v>644.30999999999995</v>
      </c>
      <c r="E1250" s="303" t="str">
        <f t="shared" si="20"/>
        <v>103</v>
      </c>
      <c r="F1250" s="303" t="s">
        <v>132</v>
      </c>
      <c r="G1250" s="303" t="str">
        <f>VLOOKUP(H1250,Lookup!A:B,2,0)</f>
        <v>7020  Surgery</v>
      </c>
      <c r="H1250" s="318">
        <f t="shared" si="21"/>
        <v>3136103</v>
      </c>
    </row>
    <row r="1251" spans="1:8" x14ac:dyDescent="0.3">
      <c r="A1251" s="325" t="s">
        <v>1679</v>
      </c>
      <c r="B1251" s="319">
        <v>743030</v>
      </c>
      <c r="D1251" s="326">
        <v>220.93</v>
      </c>
      <c r="E1251" s="303" t="str">
        <f t="shared" si="20"/>
        <v>103</v>
      </c>
      <c r="F1251" s="303" t="s">
        <v>132</v>
      </c>
      <c r="G1251" s="303" t="str">
        <f>VLOOKUP(H1251,Lookup!A:B,2,0)</f>
        <v>6070  Acute Care</v>
      </c>
      <c r="H1251" s="318">
        <f t="shared" si="21"/>
        <v>3300103</v>
      </c>
    </row>
    <row r="1252" spans="1:8" x14ac:dyDescent="0.3">
      <c r="A1252" s="325" t="s">
        <v>1685</v>
      </c>
      <c r="B1252" s="319">
        <v>743030</v>
      </c>
      <c r="D1252" s="326">
        <v>172.34</v>
      </c>
      <c r="E1252" s="303" t="str">
        <f t="shared" si="20"/>
        <v>103</v>
      </c>
      <c r="F1252" s="303" t="s">
        <v>132</v>
      </c>
      <c r="G1252" s="303" t="str">
        <f>VLOOKUP(H1252,Lookup!A:B,2,0)</f>
        <v>6010  ICU</v>
      </c>
      <c r="H1252" s="318">
        <f t="shared" si="21"/>
        <v>3400103</v>
      </c>
    </row>
    <row r="1253" spans="1:8" x14ac:dyDescent="0.3">
      <c r="A1253" s="325" t="s">
        <v>1751</v>
      </c>
      <c r="B1253" s="319">
        <v>743030</v>
      </c>
      <c r="D1253" s="326">
        <v>1358.21</v>
      </c>
      <c r="E1253" s="303" t="str">
        <f t="shared" si="20"/>
        <v>103</v>
      </c>
      <c r="F1253" s="303" t="s">
        <v>132</v>
      </c>
      <c r="G1253" s="303" t="str">
        <f>VLOOKUP(H1253,Lookup!A:B,2,0)</f>
        <v>7020  Surgery</v>
      </c>
      <c r="H1253" s="318">
        <f t="shared" si="21"/>
        <v>4400103</v>
      </c>
    </row>
    <row r="1254" spans="1:8" x14ac:dyDescent="0.3">
      <c r="A1254" s="325" t="s">
        <v>1768</v>
      </c>
      <c r="B1254" s="319">
        <v>743030</v>
      </c>
      <c r="D1254" s="326">
        <v>191.61</v>
      </c>
      <c r="E1254" s="303" t="str">
        <f t="shared" si="20"/>
        <v>103</v>
      </c>
      <c r="F1254" s="303" t="s">
        <v>132</v>
      </c>
      <c r="G1254" s="303" t="str">
        <f>VLOOKUP(H1254,Lookup!A:B,2,0)</f>
        <v>7030  Recovery</v>
      </c>
      <c r="H1254" s="318">
        <f t="shared" si="21"/>
        <v>4505103</v>
      </c>
    </row>
    <row r="1255" spans="1:8" x14ac:dyDescent="0.3">
      <c r="A1255" s="325" t="s">
        <v>1794</v>
      </c>
      <c r="B1255" s="319">
        <v>743030</v>
      </c>
      <c r="D1255" s="326">
        <v>88.35</v>
      </c>
      <c r="E1255" s="303" t="str">
        <f t="shared" si="20"/>
        <v>103</v>
      </c>
      <c r="F1255" s="303" t="s">
        <v>132</v>
      </c>
      <c r="G1255" s="303" t="str">
        <f>VLOOKUP(H1255,Lookup!A:B,2,0)</f>
        <v>7070  Lab</v>
      </c>
      <c r="H1255" s="318">
        <f t="shared" si="21"/>
        <v>4700103</v>
      </c>
    </row>
    <row r="1256" spans="1:8" x14ac:dyDescent="0.3">
      <c r="A1256" s="325" t="s">
        <v>1883</v>
      </c>
      <c r="B1256" s="319">
        <v>743030</v>
      </c>
      <c r="D1256" s="326">
        <v>267.77999999999997</v>
      </c>
      <c r="E1256" s="303" t="str">
        <f t="shared" si="20"/>
        <v>103</v>
      </c>
      <c r="F1256" s="303" t="s">
        <v>132</v>
      </c>
      <c r="G1256" s="303" t="str">
        <f>VLOOKUP(H1256,Lookup!A:B,2,0)</f>
        <v>7180  Resp Therapy</v>
      </c>
      <c r="H1256" s="318">
        <f t="shared" si="21"/>
        <v>4950103</v>
      </c>
    </row>
    <row r="1257" spans="1:8" x14ac:dyDescent="0.3">
      <c r="A1257" s="325" t="s">
        <v>1900</v>
      </c>
      <c r="B1257" s="319">
        <v>743030</v>
      </c>
      <c r="D1257" s="326">
        <v>807.15</v>
      </c>
      <c r="E1257" s="303" t="str">
        <f t="shared" si="20"/>
        <v>103</v>
      </c>
      <c r="F1257" s="303" t="s">
        <v>132</v>
      </c>
      <c r="G1257" s="303" t="str">
        <f>VLOOKUP(H1257,Lookup!A:B,2,0)</f>
        <v>7170  Pharmacy</v>
      </c>
      <c r="H1257" s="318">
        <f t="shared" si="21"/>
        <v>5100103</v>
      </c>
    </row>
    <row r="1258" spans="1:8" x14ac:dyDescent="0.3">
      <c r="A1258" s="325" t="s">
        <v>1920</v>
      </c>
      <c r="B1258" s="319">
        <v>743030</v>
      </c>
      <c r="D1258" s="326">
        <v>170.04</v>
      </c>
      <c r="E1258" s="303" t="str">
        <f t="shared" si="20"/>
        <v>103</v>
      </c>
      <c r="F1258" s="303" t="s">
        <v>132</v>
      </c>
      <c r="G1258" s="303" t="str">
        <f>VLOOKUP(H1258,Lookup!A:B,2,0)</f>
        <v>7260  Clinics</v>
      </c>
      <c r="H1258" s="318">
        <f t="shared" si="21"/>
        <v>5160103</v>
      </c>
    </row>
    <row r="1259" spans="1:8" x14ac:dyDescent="0.3">
      <c r="A1259" s="325" t="s">
        <v>2139</v>
      </c>
      <c r="B1259" s="319">
        <v>743030</v>
      </c>
      <c r="D1259" s="326">
        <v>695</v>
      </c>
      <c r="E1259" s="303" t="str">
        <f t="shared" si="20"/>
        <v>103</v>
      </c>
      <c r="F1259" s="303" t="s">
        <v>132</v>
      </c>
      <c r="G1259" s="303" t="str">
        <f>VLOOKUP(H1259,Lookup!A:B,2,0)</f>
        <v>8430  Plant</v>
      </c>
      <c r="H1259" s="318">
        <f t="shared" si="21"/>
        <v>6060103</v>
      </c>
    </row>
    <row r="1260" spans="1:8" x14ac:dyDescent="0.3">
      <c r="A1260" s="325" t="s">
        <v>2157</v>
      </c>
      <c r="B1260" s="319">
        <v>743030</v>
      </c>
      <c r="D1260" s="326">
        <v>174.61</v>
      </c>
      <c r="E1260" s="303" t="str">
        <f t="shared" si="20"/>
        <v>103</v>
      </c>
      <c r="F1260" s="303" t="s">
        <v>132</v>
      </c>
      <c r="G1260" s="303" t="str">
        <f>VLOOKUP(H1260,Lookup!A:B,2,0)</f>
        <v>8330  Cafeteria</v>
      </c>
      <c r="H1260" s="318">
        <f t="shared" si="21"/>
        <v>6125103</v>
      </c>
    </row>
    <row r="1261" spans="1:8" x14ac:dyDescent="0.3">
      <c r="A1261" s="325" t="s">
        <v>2167</v>
      </c>
      <c r="B1261" s="319">
        <v>743030</v>
      </c>
      <c r="D1261" s="326">
        <v>9750</v>
      </c>
      <c r="E1261" s="303" t="str">
        <f t="shared" si="20"/>
        <v>103</v>
      </c>
      <c r="F1261" s="303" t="s">
        <v>132</v>
      </c>
      <c r="G1261" s="303" t="str">
        <f>VLOOKUP(H1261,Lookup!A:B,2,0)</f>
        <v>7050  Medical Supplies</v>
      </c>
      <c r="H1261" s="318">
        <f t="shared" si="21"/>
        <v>6158103</v>
      </c>
    </row>
    <row r="1262" spans="1:8" x14ac:dyDescent="0.3">
      <c r="A1262" s="325" t="s">
        <v>2238</v>
      </c>
      <c r="B1262" s="319">
        <v>743030</v>
      </c>
      <c r="D1262" s="326">
        <v>601.62</v>
      </c>
      <c r="E1262" s="303" t="str">
        <f t="shared" si="20"/>
        <v>103</v>
      </c>
      <c r="F1262" s="303" t="s">
        <v>132</v>
      </c>
      <c r="G1262" s="303" t="str">
        <f>VLOOKUP(H1262,Lookup!A:B,2,0)</f>
        <v>8610  Administration</v>
      </c>
      <c r="H1262" s="318">
        <f t="shared" si="21"/>
        <v>6900103</v>
      </c>
    </row>
    <row r="1263" spans="1:8" x14ac:dyDescent="0.3">
      <c r="A1263" s="325" t="s">
        <v>2333</v>
      </c>
      <c r="B1263" s="319">
        <v>743030</v>
      </c>
      <c r="D1263" s="326">
        <v>818.53</v>
      </c>
      <c r="E1263" s="303" t="str">
        <f t="shared" si="20"/>
        <v>103</v>
      </c>
      <c r="F1263" s="303" t="s">
        <v>132</v>
      </c>
      <c r="G1263" s="303" t="str">
        <f>VLOOKUP(H1263,Lookup!A:B,2,0)</f>
        <v>7170  Pharmacy</v>
      </c>
      <c r="H1263" s="318">
        <f t="shared" si="21"/>
        <v>8551103</v>
      </c>
    </row>
    <row r="1264" spans="1:8" x14ac:dyDescent="0.3">
      <c r="A1264" s="325" t="s">
        <v>2352</v>
      </c>
      <c r="B1264" s="319">
        <v>743030</v>
      </c>
      <c r="D1264" s="326">
        <v>5283.16</v>
      </c>
      <c r="E1264" s="303" t="str">
        <f t="shared" si="20"/>
        <v>933</v>
      </c>
      <c r="F1264" s="303" t="s">
        <v>132</v>
      </c>
      <c r="G1264" s="303" t="str">
        <f>VLOOKUP(H1264,Lookup!A:B,2,0)</f>
        <v>8900  Unassigned</v>
      </c>
      <c r="H1264" s="318">
        <f t="shared" si="21"/>
        <v>9000933</v>
      </c>
    </row>
    <row r="1265" spans="1:8" x14ac:dyDescent="0.3">
      <c r="A1265" s="325" t="s">
        <v>2352</v>
      </c>
      <c r="B1265" s="319">
        <v>743040</v>
      </c>
      <c r="D1265" s="326">
        <v>61.38</v>
      </c>
      <c r="E1265" s="303" t="str">
        <f t="shared" si="20"/>
        <v>933</v>
      </c>
      <c r="F1265" s="303" t="s">
        <v>132</v>
      </c>
      <c r="G1265" s="303" t="str">
        <f>VLOOKUP(H1265,Lookup!A:B,2,0)</f>
        <v>8900  Unassigned</v>
      </c>
      <c r="H1265" s="318">
        <f t="shared" si="21"/>
        <v>9000933</v>
      </c>
    </row>
    <row r="1266" spans="1:8" x14ac:dyDescent="0.3">
      <c r="A1266" s="325" t="s">
        <v>2352</v>
      </c>
      <c r="B1266" s="319">
        <v>743042</v>
      </c>
      <c r="D1266" s="326">
        <v>3396.84</v>
      </c>
      <c r="E1266" s="303" t="str">
        <f t="shared" si="20"/>
        <v>933</v>
      </c>
      <c r="F1266" s="303" t="s">
        <v>132</v>
      </c>
      <c r="G1266" s="303" t="str">
        <f>VLOOKUP(H1266,Lookup!A:B,2,0)</f>
        <v>8900  Unassigned</v>
      </c>
      <c r="H1266" s="318">
        <f t="shared" si="21"/>
        <v>9000933</v>
      </c>
    </row>
    <row r="1267" spans="1:8" x14ac:dyDescent="0.3">
      <c r="A1267" s="325" t="s">
        <v>2352</v>
      </c>
      <c r="B1267" s="319">
        <v>743043</v>
      </c>
      <c r="D1267" s="326">
        <v>1297.19</v>
      </c>
      <c r="E1267" s="303" t="str">
        <f t="shared" si="20"/>
        <v>933</v>
      </c>
      <c r="F1267" s="303" t="s">
        <v>132</v>
      </c>
      <c r="G1267" s="303" t="str">
        <f>VLOOKUP(H1267,Lookup!A:B,2,0)</f>
        <v>8900  Unassigned</v>
      </c>
      <c r="H1267" s="318">
        <f t="shared" si="21"/>
        <v>9000933</v>
      </c>
    </row>
    <row r="1268" spans="1:8" x14ac:dyDescent="0.3">
      <c r="A1268" s="325" t="s">
        <v>2352</v>
      </c>
      <c r="B1268" s="319">
        <v>744012</v>
      </c>
      <c r="D1268" s="326">
        <v>51.69</v>
      </c>
      <c r="E1268" s="303" t="str">
        <f t="shared" si="20"/>
        <v>933</v>
      </c>
      <c r="F1268" s="303" t="s">
        <v>132</v>
      </c>
      <c r="G1268" s="303" t="str">
        <f>VLOOKUP(H1268,Lookup!A:B,2,0)</f>
        <v>8900  Unassigned</v>
      </c>
      <c r="H1268" s="318">
        <f t="shared" si="21"/>
        <v>9000933</v>
      </c>
    </row>
    <row r="1269" spans="1:8" x14ac:dyDescent="0.3">
      <c r="A1269" s="325" t="s">
        <v>2167</v>
      </c>
      <c r="B1269" s="319">
        <v>745010</v>
      </c>
      <c r="D1269" s="326">
        <v>3312.9</v>
      </c>
      <c r="E1269" s="303" t="str">
        <f t="shared" si="20"/>
        <v>103</v>
      </c>
      <c r="F1269" s="303" t="s">
        <v>132</v>
      </c>
      <c r="G1269" s="303" t="str">
        <f>VLOOKUP(H1269,Lookup!A:B,2,0)</f>
        <v>7050  Medical Supplies</v>
      </c>
      <c r="H1269" s="318">
        <f t="shared" si="21"/>
        <v>6158103</v>
      </c>
    </row>
    <row r="1270" spans="1:8" x14ac:dyDescent="0.3">
      <c r="A1270" s="325" t="s">
        <v>2286</v>
      </c>
      <c r="B1270" s="319">
        <v>746020</v>
      </c>
      <c r="D1270" s="326">
        <v>10468.07</v>
      </c>
      <c r="E1270" s="303" t="str">
        <f t="shared" si="20"/>
        <v>103</v>
      </c>
      <c r="F1270" s="303" t="s">
        <v>132</v>
      </c>
      <c r="G1270" s="303" t="str">
        <f>VLOOKUP(H1270,Lookup!A:B,2,0)</f>
        <v>8900  Unassigned</v>
      </c>
      <c r="H1270" s="318">
        <f t="shared" si="21"/>
        <v>7790103</v>
      </c>
    </row>
    <row r="1271" spans="1:8" x14ac:dyDescent="0.3">
      <c r="A1271" s="325" t="s">
        <v>2352</v>
      </c>
      <c r="B1271" s="319">
        <v>746020</v>
      </c>
      <c r="D1271" s="326">
        <v>9861.7199999999993</v>
      </c>
      <c r="E1271" s="303" t="str">
        <f t="shared" si="20"/>
        <v>933</v>
      </c>
      <c r="F1271" s="303" t="s">
        <v>132</v>
      </c>
      <c r="G1271" s="303" t="str">
        <f>VLOOKUP(H1271,Lookup!A:B,2,0)</f>
        <v>8900  Unassigned</v>
      </c>
      <c r="H1271" s="318">
        <f t="shared" si="21"/>
        <v>9000933</v>
      </c>
    </row>
    <row r="1272" spans="1:8" hidden="1" x14ac:dyDescent="0.3">
      <c r="A1272" s="325" t="s">
        <v>2286</v>
      </c>
      <c r="B1272" s="319">
        <v>747001</v>
      </c>
      <c r="D1272" s="326">
        <v>1597596</v>
      </c>
      <c r="E1272" s="303" t="str">
        <f t="shared" si="20"/>
        <v>103</v>
      </c>
    </row>
    <row r="1273" spans="1:8" hidden="1" x14ac:dyDescent="0.3">
      <c r="A1273" s="325" t="s">
        <v>2352</v>
      </c>
      <c r="B1273" s="319">
        <v>747001</v>
      </c>
      <c r="D1273" s="326">
        <v>958452.32</v>
      </c>
      <c r="E1273" s="303" t="str">
        <f t="shared" si="20"/>
        <v>933</v>
      </c>
    </row>
    <row r="1274" spans="1:8" x14ac:dyDescent="0.3">
      <c r="A1274" s="325" t="s">
        <v>2333</v>
      </c>
      <c r="B1274" s="319">
        <v>748521</v>
      </c>
      <c r="D1274" s="326">
        <v>1002044.18</v>
      </c>
      <c r="E1274" s="303" t="str">
        <f t="shared" si="20"/>
        <v>103</v>
      </c>
      <c r="F1274" s="303" t="s">
        <v>132</v>
      </c>
      <c r="G1274" s="303" t="str">
        <f>VLOOKUP(H1274,Lookup!A:B,2,0)</f>
        <v>7170  Pharmacy</v>
      </c>
      <c r="H1274" s="318">
        <f t="shared" ref="H1274:H1317" si="22">A1274*1</f>
        <v>8551103</v>
      </c>
    </row>
    <row r="1275" spans="1:8" x14ac:dyDescent="0.3">
      <c r="A1275" s="325" t="s">
        <v>2352</v>
      </c>
      <c r="B1275" s="319">
        <v>748521</v>
      </c>
      <c r="D1275" s="326">
        <v>-594.58000000000004</v>
      </c>
      <c r="E1275" s="303" t="str">
        <f t="shared" si="20"/>
        <v>933</v>
      </c>
      <c r="F1275" s="303" t="s">
        <v>132</v>
      </c>
      <c r="G1275" s="303" t="str">
        <f>VLOOKUP(H1275,Lookup!A:B,2,0)</f>
        <v>8900  Unassigned</v>
      </c>
      <c r="H1275" s="318">
        <f t="shared" si="22"/>
        <v>9000933</v>
      </c>
    </row>
    <row r="1276" spans="1:8" x14ac:dyDescent="0.3">
      <c r="A1276" s="325" t="s">
        <v>2333</v>
      </c>
      <c r="B1276" s="319">
        <v>748549</v>
      </c>
      <c r="D1276" s="326">
        <v>-5636.95</v>
      </c>
      <c r="E1276" s="303" t="str">
        <f t="shared" si="20"/>
        <v>103</v>
      </c>
      <c r="F1276" s="303" t="s">
        <v>132</v>
      </c>
      <c r="G1276" s="303" t="str">
        <f>VLOOKUP(H1276,Lookup!A:B,2,0)</f>
        <v>7170  Pharmacy</v>
      </c>
      <c r="H1276" s="318">
        <f t="shared" si="22"/>
        <v>8551103</v>
      </c>
    </row>
    <row r="1277" spans="1:8" x14ac:dyDescent="0.3">
      <c r="A1277" s="325" t="s">
        <v>2333</v>
      </c>
      <c r="B1277" s="319">
        <v>748550</v>
      </c>
      <c r="D1277" s="326">
        <v>2571.5500000000002</v>
      </c>
      <c r="E1277" s="303" t="str">
        <f t="shared" si="20"/>
        <v>103</v>
      </c>
      <c r="F1277" s="303" t="s">
        <v>132</v>
      </c>
      <c r="G1277" s="303" t="str">
        <f>VLOOKUP(H1277,Lookup!A:B,2,0)</f>
        <v>7170  Pharmacy</v>
      </c>
      <c r="H1277" s="318">
        <f t="shared" si="22"/>
        <v>8551103</v>
      </c>
    </row>
    <row r="1278" spans="1:8" x14ac:dyDescent="0.3">
      <c r="A1278" s="325" t="s">
        <v>2238</v>
      </c>
      <c r="B1278" s="319">
        <v>749510</v>
      </c>
      <c r="C1278" s="319">
        <v>5110</v>
      </c>
      <c r="D1278" s="326">
        <v>5161.99</v>
      </c>
      <c r="E1278" s="303" t="str">
        <f t="shared" si="20"/>
        <v>103</v>
      </c>
      <c r="F1278" s="303" t="s">
        <v>132</v>
      </c>
      <c r="G1278" s="303" t="str">
        <f>VLOOKUP(H1278,Lookup!A:B,2,0)</f>
        <v>8610  Administration</v>
      </c>
      <c r="H1278" s="318">
        <f t="shared" si="22"/>
        <v>6900103</v>
      </c>
    </row>
    <row r="1279" spans="1:8" x14ac:dyDescent="0.3">
      <c r="A1279" s="325" t="s">
        <v>2352</v>
      </c>
      <c r="B1279" s="319">
        <v>749510</v>
      </c>
      <c r="C1279" s="319">
        <v>5105</v>
      </c>
      <c r="D1279" s="326">
        <v>6077.94</v>
      </c>
      <c r="E1279" s="303" t="str">
        <f t="shared" si="20"/>
        <v>933</v>
      </c>
      <c r="F1279" s="303" t="s">
        <v>132</v>
      </c>
      <c r="G1279" s="303" t="str">
        <f>VLOOKUP(H1279,Lookup!A:B,2,0)</f>
        <v>8900  Unassigned</v>
      </c>
      <c r="H1279" s="318">
        <f t="shared" si="22"/>
        <v>9000933</v>
      </c>
    </row>
    <row r="1280" spans="1:8" x14ac:dyDescent="0.3">
      <c r="A1280" s="325" t="s">
        <v>2139</v>
      </c>
      <c r="B1280" s="319">
        <v>749510</v>
      </c>
      <c r="C1280" s="319">
        <v>5104</v>
      </c>
      <c r="D1280" s="326">
        <v>1013.82</v>
      </c>
      <c r="E1280" s="303" t="str">
        <f t="shared" si="20"/>
        <v>103</v>
      </c>
      <c r="F1280" s="303" t="s">
        <v>132</v>
      </c>
      <c r="G1280" s="303" t="str">
        <f>VLOOKUP(H1280,Lookup!A:B,2,0)</f>
        <v>8430  Plant</v>
      </c>
      <c r="H1280" s="318">
        <f t="shared" si="22"/>
        <v>6060103</v>
      </c>
    </row>
    <row r="1281" spans="1:8" x14ac:dyDescent="0.3">
      <c r="A1281" s="325" t="s">
        <v>1631</v>
      </c>
      <c r="B1281" s="319">
        <v>749510</v>
      </c>
      <c r="C1281" s="319">
        <v>5100</v>
      </c>
      <c r="D1281" s="326">
        <v>4085.11</v>
      </c>
      <c r="E1281" s="303" t="str">
        <f t="shared" si="20"/>
        <v>103</v>
      </c>
      <c r="F1281" s="303" t="s">
        <v>132</v>
      </c>
      <c r="G1281" s="303" t="str">
        <f>VLOOKUP(H1281,Lookup!A:B,2,0)</f>
        <v>6070  Acute Care</v>
      </c>
      <c r="H1281" s="318">
        <f t="shared" si="22"/>
        <v>3000103</v>
      </c>
    </row>
    <row r="1282" spans="1:8" x14ac:dyDescent="0.3">
      <c r="A1282" s="325" t="s">
        <v>1656</v>
      </c>
      <c r="B1282" s="319">
        <v>749510</v>
      </c>
      <c r="C1282" s="319">
        <v>5100</v>
      </c>
      <c r="D1282" s="326">
        <v>221.18</v>
      </c>
      <c r="E1282" s="303" t="str">
        <f t="shared" ref="E1282:E1345" si="23">RIGHT(A1282,3)</f>
        <v>103</v>
      </c>
      <c r="F1282" s="303" t="s">
        <v>132</v>
      </c>
      <c r="G1282" s="303" t="str">
        <f>VLOOKUP(H1282,Lookup!A:B,2,0)</f>
        <v>7020  Surgery</v>
      </c>
      <c r="H1282" s="318">
        <f t="shared" si="22"/>
        <v>3136103</v>
      </c>
    </row>
    <row r="1283" spans="1:8" x14ac:dyDescent="0.3">
      <c r="A1283" s="325" t="s">
        <v>1673</v>
      </c>
      <c r="B1283" s="319">
        <v>749510</v>
      </c>
      <c r="C1283" s="319">
        <v>5100</v>
      </c>
      <c r="D1283" s="326">
        <v>219.51</v>
      </c>
      <c r="E1283" s="303" t="str">
        <f t="shared" si="23"/>
        <v>103</v>
      </c>
      <c r="F1283" s="303" t="s">
        <v>132</v>
      </c>
      <c r="G1283" s="303" t="str">
        <f>VLOOKUP(H1283,Lookup!A:B,2,0)</f>
        <v>8720  Nursing Admin</v>
      </c>
      <c r="H1283" s="318">
        <f t="shared" si="22"/>
        <v>3270103</v>
      </c>
    </row>
    <row r="1284" spans="1:8" x14ac:dyDescent="0.3">
      <c r="A1284" s="325" t="s">
        <v>1679</v>
      </c>
      <c r="B1284" s="319">
        <v>749510</v>
      </c>
      <c r="C1284" s="319">
        <v>5100</v>
      </c>
      <c r="D1284" s="326">
        <v>2565.71</v>
      </c>
      <c r="E1284" s="303" t="str">
        <f t="shared" si="23"/>
        <v>103</v>
      </c>
      <c r="F1284" s="303" t="s">
        <v>132</v>
      </c>
      <c r="G1284" s="303" t="str">
        <f>VLOOKUP(H1284,Lookup!A:B,2,0)</f>
        <v>6070  Acute Care</v>
      </c>
      <c r="H1284" s="318">
        <f t="shared" si="22"/>
        <v>3300103</v>
      </c>
    </row>
    <row r="1285" spans="1:8" x14ac:dyDescent="0.3">
      <c r="A1285" s="325" t="s">
        <v>1685</v>
      </c>
      <c r="B1285" s="319">
        <v>749510</v>
      </c>
      <c r="C1285" s="319">
        <v>5100</v>
      </c>
      <c r="D1285" s="326">
        <v>1427.94</v>
      </c>
      <c r="E1285" s="303" t="str">
        <f t="shared" si="23"/>
        <v>103</v>
      </c>
      <c r="F1285" s="303" t="s">
        <v>132</v>
      </c>
      <c r="G1285" s="303" t="str">
        <f>VLOOKUP(H1285,Lookup!A:B,2,0)</f>
        <v>6010  ICU</v>
      </c>
      <c r="H1285" s="318">
        <f t="shared" si="22"/>
        <v>3400103</v>
      </c>
    </row>
    <row r="1286" spans="1:8" x14ac:dyDescent="0.3">
      <c r="A1286" s="325" t="s">
        <v>1699</v>
      </c>
      <c r="B1286" s="319">
        <v>749510</v>
      </c>
      <c r="C1286" s="319">
        <v>5100</v>
      </c>
      <c r="D1286" s="326">
        <v>872.04</v>
      </c>
      <c r="E1286" s="303" t="str">
        <f t="shared" si="23"/>
        <v>103</v>
      </c>
      <c r="F1286" s="303" t="s">
        <v>132</v>
      </c>
      <c r="G1286" s="303" t="str">
        <f>VLOOKUP(H1286,Lookup!A:B,2,0)</f>
        <v>7230  Emergency</v>
      </c>
      <c r="H1286" s="318">
        <f t="shared" si="22"/>
        <v>3800103</v>
      </c>
    </row>
    <row r="1287" spans="1:8" x14ac:dyDescent="0.3">
      <c r="A1287" s="325" t="s">
        <v>1737</v>
      </c>
      <c r="B1287" s="319">
        <v>749510</v>
      </c>
      <c r="C1287" s="319">
        <v>5100</v>
      </c>
      <c r="D1287" s="326">
        <v>36</v>
      </c>
      <c r="E1287" s="303" t="str">
        <f t="shared" si="23"/>
        <v>103</v>
      </c>
      <c r="F1287" s="303" t="s">
        <v>132</v>
      </c>
      <c r="G1287" s="303" t="str">
        <f>VLOOKUP(H1287,Lookup!A:B,2,0)</f>
        <v>7320  Speech</v>
      </c>
      <c r="H1287" s="318">
        <f t="shared" si="22"/>
        <v>4350103</v>
      </c>
    </row>
    <row r="1288" spans="1:8" x14ac:dyDescent="0.3">
      <c r="A1288" s="325" t="s">
        <v>1783</v>
      </c>
      <c r="B1288" s="319">
        <v>749510</v>
      </c>
      <c r="C1288" s="319">
        <v>5100</v>
      </c>
      <c r="D1288" s="326">
        <v>94</v>
      </c>
      <c r="E1288" s="303" t="str">
        <f t="shared" si="23"/>
        <v>103</v>
      </c>
      <c r="F1288" s="303" t="s">
        <v>132</v>
      </c>
      <c r="G1288" s="303" t="str">
        <f>VLOOKUP(H1288,Lookup!A:B,2,0)</f>
        <v>7020  Surgery</v>
      </c>
      <c r="H1288" s="318">
        <f t="shared" si="22"/>
        <v>4600103</v>
      </c>
    </row>
    <row r="1289" spans="1:8" x14ac:dyDescent="0.3">
      <c r="A1289" s="325" t="s">
        <v>1794</v>
      </c>
      <c r="B1289" s="319">
        <v>749510</v>
      </c>
      <c r="C1289" s="319">
        <v>5100</v>
      </c>
      <c r="D1289" s="326">
        <v>1351.91</v>
      </c>
      <c r="E1289" s="303" t="str">
        <f t="shared" si="23"/>
        <v>103</v>
      </c>
      <c r="F1289" s="303" t="s">
        <v>132</v>
      </c>
      <c r="G1289" s="303" t="str">
        <f>VLOOKUP(H1289,Lookup!A:B,2,0)</f>
        <v>7070  Lab</v>
      </c>
      <c r="H1289" s="318">
        <f t="shared" si="22"/>
        <v>4700103</v>
      </c>
    </row>
    <row r="1290" spans="1:8" x14ac:dyDescent="0.3">
      <c r="A1290" s="325" t="s">
        <v>1849</v>
      </c>
      <c r="B1290" s="319">
        <v>749510</v>
      </c>
      <c r="C1290" s="319">
        <v>5100</v>
      </c>
      <c r="D1290" s="326">
        <v>527.23</v>
      </c>
      <c r="E1290" s="303" t="str">
        <f t="shared" si="23"/>
        <v>103</v>
      </c>
      <c r="F1290" s="303" t="s">
        <v>132</v>
      </c>
      <c r="G1290" s="303" t="str">
        <f>VLOOKUP(H1290,Lookup!A:B,2,0)</f>
        <v>7140  Radiology</v>
      </c>
      <c r="H1290" s="318">
        <f t="shared" si="22"/>
        <v>4835103</v>
      </c>
    </row>
    <row r="1291" spans="1:8" x14ac:dyDescent="0.3">
      <c r="A1291" s="325" t="s">
        <v>1883</v>
      </c>
      <c r="B1291" s="319">
        <v>749510</v>
      </c>
      <c r="C1291" s="319">
        <v>5100</v>
      </c>
      <c r="D1291" s="326">
        <v>186.76</v>
      </c>
      <c r="E1291" s="303" t="str">
        <f t="shared" si="23"/>
        <v>103</v>
      </c>
      <c r="F1291" s="303" t="s">
        <v>132</v>
      </c>
      <c r="G1291" s="303" t="str">
        <f>VLOOKUP(H1291,Lookup!A:B,2,0)</f>
        <v>7180  Resp Therapy</v>
      </c>
      <c r="H1291" s="318">
        <f t="shared" si="22"/>
        <v>4950103</v>
      </c>
    </row>
    <row r="1292" spans="1:8" x14ac:dyDescent="0.3">
      <c r="A1292" s="325" t="s">
        <v>1892</v>
      </c>
      <c r="B1292" s="319">
        <v>749510</v>
      </c>
      <c r="C1292" s="319">
        <v>5100</v>
      </c>
      <c r="D1292" s="326">
        <v>148.97999999999999</v>
      </c>
      <c r="E1292" s="303" t="str">
        <f t="shared" si="23"/>
        <v>103</v>
      </c>
      <c r="F1292" s="303" t="s">
        <v>132</v>
      </c>
      <c r="G1292" s="303" t="str">
        <f>VLOOKUP(H1292,Lookup!A:B,2,0)</f>
        <v>7490  Other Ancilliary</v>
      </c>
      <c r="H1292" s="318">
        <f t="shared" si="22"/>
        <v>5050103</v>
      </c>
    </row>
    <row r="1293" spans="1:8" x14ac:dyDescent="0.3">
      <c r="A1293" s="325" t="s">
        <v>1900</v>
      </c>
      <c r="B1293" s="319">
        <v>749510</v>
      </c>
      <c r="C1293" s="319">
        <v>5100</v>
      </c>
      <c r="D1293" s="326">
        <v>581.6</v>
      </c>
      <c r="E1293" s="303" t="str">
        <f t="shared" si="23"/>
        <v>103</v>
      </c>
      <c r="F1293" s="303" t="s">
        <v>132</v>
      </c>
      <c r="G1293" s="303" t="str">
        <f>VLOOKUP(H1293,Lookup!A:B,2,0)</f>
        <v>7170  Pharmacy</v>
      </c>
      <c r="H1293" s="318">
        <f t="shared" si="22"/>
        <v>5100103</v>
      </c>
    </row>
    <row r="1294" spans="1:8" x14ac:dyDescent="0.3">
      <c r="A1294" s="325" t="s">
        <v>2157</v>
      </c>
      <c r="B1294" s="319">
        <v>749510</v>
      </c>
      <c r="C1294" s="319">
        <v>5100</v>
      </c>
      <c r="D1294" s="326">
        <v>1345.03</v>
      </c>
      <c r="E1294" s="303" t="str">
        <f t="shared" si="23"/>
        <v>103</v>
      </c>
      <c r="F1294" s="303" t="s">
        <v>132</v>
      </c>
      <c r="G1294" s="303" t="str">
        <f>VLOOKUP(H1294,Lookup!A:B,2,0)</f>
        <v>8330  Cafeteria</v>
      </c>
      <c r="H1294" s="318">
        <f t="shared" si="22"/>
        <v>6125103</v>
      </c>
    </row>
    <row r="1295" spans="1:8" x14ac:dyDescent="0.3">
      <c r="A1295" s="325" t="s">
        <v>2167</v>
      </c>
      <c r="B1295" s="319">
        <v>749510</v>
      </c>
      <c r="C1295" s="319">
        <v>5100</v>
      </c>
      <c r="D1295" s="326">
        <v>439.78</v>
      </c>
      <c r="E1295" s="303" t="str">
        <f t="shared" si="23"/>
        <v>103</v>
      </c>
      <c r="F1295" s="303" t="s">
        <v>132</v>
      </c>
      <c r="G1295" s="303" t="str">
        <f>VLOOKUP(H1295,Lookup!A:B,2,0)</f>
        <v>7050  Medical Supplies</v>
      </c>
      <c r="H1295" s="318">
        <f t="shared" si="22"/>
        <v>6158103</v>
      </c>
    </row>
    <row r="1296" spans="1:8" x14ac:dyDescent="0.3">
      <c r="A1296" s="325" t="s">
        <v>2286</v>
      </c>
      <c r="B1296" s="319">
        <v>749510</v>
      </c>
      <c r="C1296" s="319">
        <v>5100</v>
      </c>
      <c r="D1296" s="326">
        <v>0</v>
      </c>
      <c r="E1296" s="303" t="str">
        <f t="shared" si="23"/>
        <v>103</v>
      </c>
      <c r="F1296" s="303" t="s">
        <v>132</v>
      </c>
      <c r="G1296" s="303" t="str">
        <f>VLOOKUP(H1296,Lookup!A:B,2,0)</f>
        <v>8900  Unassigned</v>
      </c>
      <c r="H1296" s="318">
        <f t="shared" si="22"/>
        <v>7790103</v>
      </c>
    </row>
    <row r="1297" spans="1:8" x14ac:dyDescent="0.3">
      <c r="A1297" s="325" t="s">
        <v>2333</v>
      </c>
      <c r="B1297" s="319">
        <v>749510</v>
      </c>
      <c r="C1297" s="319">
        <v>5100</v>
      </c>
      <c r="D1297" s="326">
        <v>133.37</v>
      </c>
      <c r="E1297" s="303" t="str">
        <f t="shared" si="23"/>
        <v>103</v>
      </c>
      <c r="F1297" s="303" t="s">
        <v>132</v>
      </c>
      <c r="G1297" s="303" t="str">
        <f>VLOOKUP(H1297,Lookup!A:B,2,0)</f>
        <v>7170  Pharmacy</v>
      </c>
      <c r="H1297" s="318">
        <f t="shared" si="22"/>
        <v>8551103</v>
      </c>
    </row>
    <row r="1298" spans="1:8" x14ac:dyDescent="0.3">
      <c r="A1298" s="325" t="s">
        <v>2352</v>
      </c>
      <c r="B1298" s="319">
        <v>749510</v>
      </c>
      <c r="C1298" s="319">
        <v>5100</v>
      </c>
      <c r="D1298" s="326">
        <v>6849.28</v>
      </c>
      <c r="E1298" s="303" t="str">
        <f t="shared" si="23"/>
        <v>933</v>
      </c>
      <c r="F1298" s="303" t="s">
        <v>132</v>
      </c>
      <c r="G1298" s="303" t="str">
        <f>VLOOKUP(H1298,Lookup!A:B,2,0)</f>
        <v>8900  Unassigned</v>
      </c>
      <c r="H1298" s="318">
        <f t="shared" si="22"/>
        <v>9000933</v>
      </c>
    </row>
    <row r="1299" spans="1:8" x14ac:dyDescent="0.3">
      <c r="A1299" s="325" t="s">
        <v>1631</v>
      </c>
      <c r="B1299" s="319">
        <v>749510</v>
      </c>
      <c r="C1299" s="319">
        <v>4601</v>
      </c>
      <c r="D1299" s="326">
        <v>320</v>
      </c>
      <c r="E1299" s="303" t="str">
        <f t="shared" si="23"/>
        <v>103</v>
      </c>
      <c r="F1299" s="303" t="s">
        <v>132</v>
      </c>
      <c r="G1299" s="303" t="str">
        <f>VLOOKUP(H1299,Lookup!A:B,2,0)</f>
        <v>6070  Acute Care</v>
      </c>
      <c r="H1299" s="318">
        <f t="shared" si="22"/>
        <v>3000103</v>
      </c>
    </row>
    <row r="1300" spans="1:8" x14ac:dyDescent="0.3">
      <c r="A1300" s="325" t="s">
        <v>1685</v>
      </c>
      <c r="B1300" s="319">
        <v>749510</v>
      </c>
      <c r="C1300" s="319">
        <v>4601</v>
      </c>
      <c r="D1300" s="326">
        <v>850</v>
      </c>
      <c r="E1300" s="303" t="str">
        <f t="shared" si="23"/>
        <v>103</v>
      </c>
      <c r="F1300" s="303" t="s">
        <v>132</v>
      </c>
      <c r="G1300" s="303" t="str">
        <f>VLOOKUP(H1300,Lookup!A:B,2,0)</f>
        <v>6010  ICU</v>
      </c>
      <c r="H1300" s="318">
        <f t="shared" si="22"/>
        <v>3400103</v>
      </c>
    </row>
    <row r="1301" spans="1:8" x14ac:dyDescent="0.3">
      <c r="A1301" s="325" t="s">
        <v>1699</v>
      </c>
      <c r="B1301" s="319">
        <v>749510</v>
      </c>
      <c r="C1301" s="319">
        <v>4601</v>
      </c>
      <c r="D1301" s="326">
        <v>1294.95</v>
      </c>
      <c r="E1301" s="303" t="str">
        <f t="shared" si="23"/>
        <v>103</v>
      </c>
      <c r="F1301" s="303" t="s">
        <v>132</v>
      </c>
      <c r="G1301" s="303" t="str">
        <f>VLOOKUP(H1301,Lookup!A:B,2,0)</f>
        <v>7230  Emergency</v>
      </c>
      <c r="H1301" s="318">
        <f t="shared" si="22"/>
        <v>3800103</v>
      </c>
    </row>
    <row r="1302" spans="1:8" x14ac:dyDescent="0.3">
      <c r="A1302" s="325" t="s">
        <v>1751</v>
      </c>
      <c r="B1302" s="319">
        <v>749510</v>
      </c>
      <c r="C1302" s="319">
        <v>4601</v>
      </c>
      <c r="D1302" s="326">
        <v>1300</v>
      </c>
      <c r="E1302" s="303" t="str">
        <f t="shared" si="23"/>
        <v>103</v>
      </c>
      <c r="F1302" s="303" t="s">
        <v>132</v>
      </c>
      <c r="G1302" s="303" t="str">
        <f>VLOOKUP(H1302,Lookup!A:B,2,0)</f>
        <v>7020  Surgery</v>
      </c>
      <c r="H1302" s="318">
        <f t="shared" si="22"/>
        <v>4400103</v>
      </c>
    </row>
    <row r="1303" spans="1:8" x14ac:dyDescent="0.3">
      <c r="A1303" s="325" t="s">
        <v>2286</v>
      </c>
      <c r="B1303" s="319">
        <v>749510</v>
      </c>
      <c r="C1303" s="319">
        <v>4601</v>
      </c>
      <c r="D1303" s="326">
        <v>2500</v>
      </c>
      <c r="E1303" s="303" t="str">
        <f t="shared" si="23"/>
        <v>103</v>
      </c>
      <c r="F1303" s="303" t="s">
        <v>132</v>
      </c>
      <c r="G1303" s="303" t="str">
        <f>VLOOKUP(H1303,Lookup!A:B,2,0)</f>
        <v>8900  Unassigned</v>
      </c>
      <c r="H1303" s="318">
        <f t="shared" si="22"/>
        <v>7790103</v>
      </c>
    </row>
    <row r="1304" spans="1:8" x14ac:dyDescent="0.3">
      <c r="A1304" s="325" t="s">
        <v>2352</v>
      </c>
      <c r="B1304" s="319">
        <v>749510</v>
      </c>
      <c r="C1304" s="319">
        <v>4600</v>
      </c>
      <c r="D1304" s="326">
        <v>6.6</v>
      </c>
      <c r="E1304" s="303" t="str">
        <f t="shared" si="23"/>
        <v>933</v>
      </c>
      <c r="F1304" s="303" t="s">
        <v>132</v>
      </c>
      <c r="G1304" s="303" t="str">
        <f>VLOOKUP(H1304,Lookup!A:B,2,0)</f>
        <v>8900  Unassigned</v>
      </c>
      <c r="H1304" s="318">
        <f t="shared" si="22"/>
        <v>9000933</v>
      </c>
    </row>
    <row r="1305" spans="1:8" x14ac:dyDescent="0.3">
      <c r="A1305" s="325" t="s">
        <v>2157</v>
      </c>
      <c r="B1305" s="319">
        <v>749510</v>
      </c>
      <c r="C1305" s="319">
        <v>4300</v>
      </c>
      <c r="D1305" s="326">
        <v>607.85</v>
      </c>
      <c r="E1305" s="303" t="str">
        <f t="shared" si="23"/>
        <v>103</v>
      </c>
      <c r="F1305" s="303" t="s">
        <v>132</v>
      </c>
      <c r="G1305" s="303" t="str">
        <f>VLOOKUP(H1305,Lookup!A:B,2,0)</f>
        <v>8330  Cafeteria</v>
      </c>
      <c r="H1305" s="318">
        <f t="shared" si="22"/>
        <v>6125103</v>
      </c>
    </row>
    <row r="1306" spans="1:8" x14ac:dyDescent="0.3">
      <c r="A1306" s="325" t="s">
        <v>2157</v>
      </c>
      <c r="B1306" s="319">
        <v>749510</v>
      </c>
      <c r="C1306" s="319">
        <v>1028</v>
      </c>
      <c r="D1306" s="326">
        <v>4414.55</v>
      </c>
      <c r="E1306" s="303" t="str">
        <f t="shared" si="23"/>
        <v>103</v>
      </c>
      <c r="F1306" s="303" t="s">
        <v>132</v>
      </c>
      <c r="G1306" s="303" t="str">
        <f>VLOOKUP(H1306,Lookup!A:B,2,0)</f>
        <v>8330  Cafeteria</v>
      </c>
      <c r="H1306" s="318">
        <f t="shared" si="22"/>
        <v>6125103</v>
      </c>
    </row>
    <row r="1307" spans="1:8" x14ac:dyDescent="0.3">
      <c r="A1307" s="325" t="s">
        <v>2352</v>
      </c>
      <c r="B1307" s="319">
        <v>749510</v>
      </c>
      <c r="C1307" s="319">
        <v>1028</v>
      </c>
      <c r="D1307" s="326">
        <v>17.5</v>
      </c>
      <c r="E1307" s="303" t="str">
        <f t="shared" si="23"/>
        <v>933</v>
      </c>
      <c r="F1307" s="303" t="s">
        <v>132</v>
      </c>
      <c r="G1307" s="303" t="str">
        <f>VLOOKUP(H1307,Lookup!A:B,2,0)</f>
        <v>8900  Unassigned</v>
      </c>
      <c r="H1307" s="318">
        <f t="shared" si="22"/>
        <v>9000933</v>
      </c>
    </row>
    <row r="1308" spans="1:8" x14ac:dyDescent="0.3">
      <c r="A1308" s="325" t="s">
        <v>2238</v>
      </c>
      <c r="B1308" s="319">
        <v>749510</v>
      </c>
      <c r="C1308" s="319">
        <v>1027</v>
      </c>
      <c r="D1308" s="326">
        <v>10000</v>
      </c>
      <c r="E1308" s="303" t="str">
        <f t="shared" si="23"/>
        <v>103</v>
      </c>
      <c r="F1308" s="303" t="s">
        <v>132</v>
      </c>
      <c r="G1308" s="303" t="str">
        <f>VLOOKUP(H1308,Lookup!A:B,2,0)</f>
        <v>8610  Administration</v>
      </c>
      <c r="H1308" s="318">
        <f t="shared" si="22"/>
        <v>6900103</v>
      </c>
    </row>
    <row r="1309" spans="1:8" x14ac:dyDescent="0.3">
      <c r="A1309" s="325" t="s">
        <v>2238</v>
      </c>
      <c r="B1309" s="319">
        <v>749510</v>
      </c>
      <c r="C1309" s="319">
        <v>1020</v>
      </c>
      <c r="D1309" s="326">
        <v>52.5</v>
      </c>
      <c r="E1309" s="303" t="str">
        <f t="shared" si="23"/>
        <v>103</v>
      </c>
      <c r="F1309" s="303" t="s">
        <v>132</v>
      </c>
      <c r="G1309" s="303" t="str">
        <f>VLOOKUP(H1309,Lookup!A:B,2,0)</f>
        <v>8610  Administration</v>
      </c>
      <c r="H1309" s="318">
        <f t="shared" si="22"/>
        <v>6900103</v>
      </c>
    </row>
    <row r="1310" spans="1:8" x14ac:dyDescent="0.3">
      <c r="A1310" s="325" t="s">
        <v>2157</v>
      </c>
      <c r="B1310" s="319">
        <v>749510</v>
      </c>
      <c r="C1310" s="319">
        <v>1010</v>
      </c>
      <c r="D1310" s="326">
        <v>492.65</v>
      </c>
      <c r="E1310" s="303" t="str">
        <f t="shared" si="23"/>
        <v>103</v>
      </c>
      <c r="F1310" s="303" t="s">
        <v>132</v>
      </c>
      <c r="G1310" s="303" t="str">
        <f>VLOOKUP(H1310,Lookup!A:B,2,0)</f>
        <v>8330  Cafeteria</v>
      </c>
      <c r="H1310" s="318">
        <f t="shared" si="22"/>
        <v>6125103</v>
      </c>
    </row>
    <row r="1311" spans="1:8" x14ac:dyDescent="0.3">
      <c r="A1311" s="325" t="s">
        <v>2207</v>
      </c>
      <c r="B1311" s="319">
        <v>749510</v>
      </c>
      <c r="C1311" s="319">
        <v>1010</v>
      </c>
      <c r="D1311" s="326">
        <v>719.23</v>
      </c>
      <c r="E1311" s="303" t="str">
        <f t="shared" si="23"/>
        <v>103</v>
      </c>
      <c r="F1311" s="303" t="s">
        <v>132</v>
      </c>
      <c r="G1311" s="303" t="str">
        <f>VLOOKUP(H1311,Lookup!A:B,2,0)</f>
        <v>8610  Administration</v>
      </c>
      <c r="H1311" s="318">
        <f t="shared" si="22"/>
        <v>6442103</v>
      </c>
    </row>
    <row r="1312" spans="1:8" x14ac:dyDescent="0.3">
      <c r="A1312" s="325" t="s">
        <v>2238</v>
      </c>
      <c r="B1312" s="319">
        <v>749510</v>
      </c>
      <c r="C1312" s="319">
        <v>1010</v>
      </c>
      <c r="D1312" s="326">
        <v>612.54999999999995</v>
      </c>
      <c r="E1312" s="303" t="str">
        <f t="shared" si="23"/>
        <v>103</v>
      </c>
      <c r="F1312" s="303" t="s">
        <v>132</v>
      </c>
      <c r="G1312" s="303" t="str">
        <f>VLOOKUP(H1312,Lookup!A:B,2,0)</f>
        <v>8610  Administration</v>
      </c>
      <c r="H1312" s="318">
        <f t="shared" si="22"/>
        <v>6900103</v>
      </c>
    </row>
    <row r="1313" spans="1:8" x14ac:dyDescent="0.3">
      <c r="A1313" s="325" t="s">
        <v>2352</v>
      </c>
      <c r="B1313" s="319">
        <v>749510</v>
      </c>
      <c r="C1313" s="319">
        <v>1010</v>
      </c>
      <c r="D1313" s="326">
        <v>1115.56</v>
      </c>
      <c r="E1313" s="303" t="str">
        <f t="shared" si="23"/>
        <v>933</v>
      </c>
      <c r="F1313" s="303" t="s">
        <v>132</v>
      </c>
      <c r="G1313" s="303" t="str">
        <f>VLOOKUP(H1313,Lookup!A:B,2,0)</f>
        <v>8900  Unassigned</v>
      </c>
      <c r="H1313" s="318">
        <f t="shared" si="22"/>
        <v>9000933</v>
      </c>
    </row>
    <row r="1314" spans="1:8" x14ac:dyDescent="0.3">
      <c r="A1314" s="325" t="s">
        <v>1673</v>
      </c>
      <c r="B1314" s="319">
        <v>749510</v>
      </c>
      <c r="C1314" s="319">
        <v>1009</v>
      </c>
      <c r="D1314" s="326">
        <v>267.82</v>
      </c>
      <c r="E1314" s="303" t="str">
        <f t="shared" si="23"/>
        <v>103</v>
      </c>
      <c r="F1314" s="303" t="s">
        <v>132</v>
      </c>
      <c r="G1314" s="303" t="str">
        <f>VLOOKUP(H1314,Lookup!A:B,2,0)</f>
        <v>8720  Nursing Admin</v>
      </c>
      <c r="H1314" s="318">
        <f t="shared" si="22"/>
        <v>3270103</v>
      </c>
    </row>
    <row r="1315" spans="1:8" x14ac:dyDescent="0.3">
      <c r="A1315" s="325" t="s">
        <v>2139</v>
      </c>
      <c r="B1315" s="319">
        <v>749510</v>
      </c>
      <c r="C1315" s="319">
        <v>1009</v>
      </c>
      <c r="D1315" s="326">
        <v>831.26</v>
      </c>
      <c r="E1315" s="303" t="str">
        <f t="shared" si="23"/>
        <v>103</v>
      </c>
      <c r="F1315" s="303" t="s">
        <v>132</v>
      </c>
      <c r="G1315" s="303" t="str">
        <f>VLOOKUP(H1315,Lookup!A:B,2,0)</f>
        <v>8430  Plant</v>
      </c>
      <c r="H1315" s="318">
        <f t="shared" si="22"/>
        <v>6060103</v>
      </c>
    </row>
    <row r="1316" spans="1:8" x14ac:dyDescent="0.3">
      <c r="A1316" s="325" t="s">
        <v>2146</v>
      </c>
      <c r="B1316" s="319">
        <v>749510</v>
      </c>
      <c r="C1316" s="319">
        <v>1009</v>
      </c>
      <c r="D1316" s="326">
        <v>-19626.689999999999</v>
      </c>
      <c r="E1316" s="303" t="str">
        <f t="shared" si="23"/>
        <v>103</v>
      </c>
      <c r="F1316" s="303" t="s">
        <v>132</v>
      </c>
      <c r="G1316" s="303" t="str">
        <f>VLOOKUP(H1316,Lookup!A:B,2,0)</f>
        <v>8490  Other General</v>
      </c>
      <c r="H1316" s="318">
        <f t="shared" si="22"/>
        <v>6075103</v>
      </c>
    </row>
    <row r="1317" spans="1:8" x14ac:dyDescent="0.3">
      <c r="A1317" s="325" t="s">
        <v>2238</v>
      </c>
      <c r="B1317" s="319">
        <v>749510</v>
      </c>
      <c r="C1317" s="319">
        <v>1009</v>
      </c>
      <c r="D1317" s="326">
        <v>170.18</v>
      </c>
      <c r="E1317" s="303" t="str">
        <f t="shared" si="23"/>
        <v>103</v>
      </c>
      <c r="F1317" s="303" t="s">
        <v>132</v>
      </c>
      <c r="G1317" s="303" t="str">
        <f>VLOOKUP(H1317,Lookup!A:B,2,0)</f>
        <v>8610  Administration</v>
      </c>
      <c r="H1317" s="318">
        <f t="shared" si="22"/>
        <v>6900103</v>
      </c>
    </row>
    <row r="1318" spans="1:8" hidden="1" x14ac:dyDescent="0.3">
      <c r="A1318" s="325" t="s">
        <v>1631</v>
      </c>
      <c r="B1318" s="319">
        <v>749510</v>
      </c>
      <c r="C1318" s="319">
        <v>1002</v>
      </c>
      <c r="D1318" s="326">
        <v>255</v>
      </c>
      <c r="E1318" s="303" t="str">
        <f t="shared" si="23"/>
        <v>103</v>
      </c>
    </row>
    <row r="1319" spans="1:8" hidden="1" x14ac:dyDescent="0.3">
      <c r="A1319" s="325" t="s">
        <v>1673</v>
      </c>
      <c r="B1319" s="319">
        <v>749510</v>
      </c>
      <c r="C1319" s="319">
        <v>1002</v>
      </c>
      <c r="D1319" s="326">
        <v>210</v>
      </c>
      <c r="E1319" s="303" t="str">
        <f t="shared" si="23"/>
        <v>103</v>
      </c>
    </row>
    <row r="1320" spans="1:8" hidden="1" x14ac:dyDescent="0.3">
      <c r="A1320" s="325" t="s">
        <v>1751</v>
      </c>
      <c r="B1320" s="319">
        <v>749510</v>
      </c>
      <c r="C1320" s="319">
        <v>1002</v>
      </c>
      <c r="D1320" s="326">
        <v>6395</v>
      </c>
      <c r="E1320" s="303" t="str">
        <f t="shared" si="23"/>
        <v>103</v>
      </c>
    </row>
    <row r="1321" spans="1:8" hidden="1" x14ac:dyDescent="0.3">
      <c r="A1321" s="325" t="s">
        <v>1794</v>
      </c>
      <c r="B1321" s="319">
        <v>749510</v>
      </c>
      <c r="C1321" s="319">
        <v>1002</v>
      </c>
      <c r="D1321" s="326">
        <v>15655</v>
      </c>
      <c r="E1321" s="303" t="str">
        <f t="shared" si="23"/>
        <v>103</v>
      </c>
    </row>
    <row r="1322" spans="1:8" hidden="1" x14ac:dyDescent="0.3">
      <c r="A1322" s="325" t="s">
        <v>1824</v>
      </c>
      <c r="B1322" s="319">
        <v>749510</v>
      </c>
      <c r="C1322" s="319">
        <v>1002</v>
      </c>
      <c r="D1322" s="326">
        <v>2622</v>
      </c>
      <c r="E1322" s="303" t="str">
        <f t="shared" si="23"/>
        <v>103</v>
      </c>
    </row>
    <row r="1323" spans="1:8" hidden="1" x14ac:dyDescent="0.3">
      <c r="A1323" s="325" t="s">
        <v>1842</v>
      </c>
      <c r="B1323" s="319">
        <v>749510</v>
      </c>
      <c r="C1323" s="319">
        <v>1002</v>
      </c>
      <c r="D1323" s="326">
        <v>337.2</v>
      </c>
      <c r="E1323" s="303" t="str">
        <f t="shared" si="23"/>
        <v>103</v>
      </c>
    </row>
    <row r="1324" spans="1:8" hidden="1" x14ac:dyDescent="0.3">
      <c r="A1324" s="325" t="s">
        <v>1892</v>
      </c>
      <c r="B1324" s="319">
        <v>749510</v>
      </c>
      <c r="C1324" s="319">
        <v>1002</v>
      </c>
      <c r="D1324" s="326">
        <v>4500</v>
      </c>
      <c r="E1324" s="303" t="str">
        <f t="shared" si="23"/>
        <v>103</v>
      </c>
    </row>
    <row r="1325" spans="1:8" hidden="1" x14ac:dyDescent="0.3">
      <c r="A1325" s="325" t="s">
        <v>1900</v>
      </c>
      <c r="B1325" s="319">
        <v>749510</v>
      </c>
      <c r="C1325" s="319">
        <v>1002</v>
      </c>
      <c r="D1325" s="326">
        <v>1337.5</v>
      </c>
      <c r="E1325" s="303" t="str">
        <f t="shared" si="23"/>
        <v>103</v>
      </c>
    </row>
    <row r="1326" spans="1:8" hidden="1" x14ac:dyDescent="0.3">
      <c r="A1326" s="325" t="s">
        <v>1911</v>
      </c>
      <c r="B1326" s="319">
        <v>749510</v>
      </c>
      <c r="C1326" s="319">
        <v>1002</v>
      </c>
      <c r="D1326" s="326">
        <v>940</v>
      </c>
      <c r="E1326" s="303" t="str">
        <f t="shared" si="23"/>
        <v>103</v>
      </c>
    </row>
    <row r="1327" spans="1:8" hidden="1" x14ac:dyDescent="0.3">
      <c r="A1327" s="325" t="s">
        <v>2139</v>
      </c>
      <c r="B1327" s="319">
        <v>749510</v>
      </c>
      <c r="C1327" s="319">
        <v>1002</v>
      </c>
      <c r="D1327" s="326">
        <v>1695.25</v>
      </c>
      <c r="E1327" s="303" t="str">
        <f t="shared" si="23"/>
        <v>103</v>
      </c>
    </row>
    <row r="1328" spans="1:8" hidden="1" x14ac:dyDescent="0.3">
      <c r="A1328" s="325" t="s">
        <v>2157</v>
      </c>
      <c r="B1328" s="319">
        <v>749510</v>
      </c>
      <c r="C1328" s="319">
        <v>1002</v>
      </c>
      <c r="D1328" s="326">
        <v>10469.540000000001</v>
      </c>
      <c r="E1328" s="303" t="str">
        <f t="shared" si="23"/>
        <v>103</v>
      </c>
    </row>
    <row r="1329" spans="1:8" hidden="1" x14ac:dyDescent="0.3">
      <c r="A1329" s="325" t="s">
        <v>2238</v>
      </c>
      <c r="B1329" s="319">
        <v>749510</v>
      </c>
      <c r="C1329" s="319">
        <v>1002</v>
      </c>
      <c r="D1329" s="326">
        <v>14628</v>
      </c>
      <c r="E1329" s="303" t="str">
        <f t="shared" si="23"/>
        <v>103</v>
      </c>
    </row>
    <row r="1330" spans="1:8" hidden="1" x14ac:dyDescent="0.3">
      <c r="A1330" s="325" t="s">
        <v>2333</v>
      </c>
      <c r="B1330" s="319">
        <v>749510</v>
      </c>
      <c r="C1330" s="319">
        <v>1002</v>
      </c>
      <c r="D1330" s="326">
        <v>2307</v>
      </c>
      <c r="E1330" s="303" t="str">
        <f t="shared" si="23"/>
        <v>103</v>
      </c>
    </row>
    <row r="1331" spans="1:8" hidden="1" x14ac:dyDescent="0.3">
      <c r="A1331" s="325" t="s">
        <v>2352</v>
      </c>
      <c r="B1331" s="319">
        <v>749510</v>
      </c>
      <c r="C1331" s="319">
        <v>1002</v>
      </c>
      <c r="D1331" s="326">
        <v>8620.85</v>
      </c>
      <c r="E1331" s="303" t="str">
        <f t="shared" si="23"/>
        <v>933</v>
      </c>
    </row>
    <row r="1332" spans="1:8" x14ac:dyDescent="0.3">
      <c r="A1332" s="325" t="s">
        <v>1673</v>
      </c>
      <c r="B1332" s="319">
        <v>749510</v>
      </c>
      <c r="C1332" s="319">
        <v>1001</v>
      </c>
      <c r="D1332" s="326">
        <v>1.1100000000000001</v>
      </c>
      <c r="E1332" s="303" t="str">
        <f t="shared" si="23"/>
        <v>103</v>
      </c>
      <c r="F1332" s="303" t="s">
        <v>132</v>
      </c>
      <c r="G1332" s="303" t="str">
        <f>VLOOKUP(H1332,Lookup!A:B,2,0)</f>
        <v>8720  Nursing Admin</v>
      </c>
      <c r="H1332" s="318">
        <f t="shared" ref="H1332:H1395" si="24">A1332*1</f>
        <v>3270103</v>
      </c>
    </row>
    <row r="1333" spans="1:8" x14ac:dyDescent="0.3">
      <c r="A1333" s="325" t="s">
        <v>1631</v>
      </c>
      <c r="B1333" s="319">
        <v>749510</v>
      </c>
      <c r="D1333" s="326">
        <v>4029.88</v>
      </c>
      <c r="E1333" s="303" t="str">
        <f t="shared" si="23"/>
        <v>103</v>
      </c>
      <c r="F1333" s="303" t="s">
        <v>132</v>
      </c>
      <c r="G1333" s="303" t="str">
        <f>VLOOKUP(H1333,Lookup!A:B,2,0)</f>
        <v>6070  Acute Care</v>
      </c>
      <c r="H1333" s="318">
        <f t="shared" si="24"/>
        <v>3000103</v>
      </c>
    </row>
    <row r="1334" spans="1:8" x14ac:dyDescent="0.3">
      <c r="A1334" s="325" t="s">
        <v>1656</v>
      </c>
      <c r="B1334" s="319">
        <v>749510</v>
      </c>
      <c r="D1334" s="326">
        <v>16092.09</v>
      </c>
      <c r="E1334" s="303" t="str">
        <f t="shared" si="23"/>
        <v>103</v>
      </c>
      <c r="F1334" s="303" t="s">
        <v>132</v>
      </c>
      <c r="G1334" s="303" t="str">
        <f>VLOOKUP(H1334,Lookup!A:B,2,0)</f>
        <v>7020  Surgery</v>
      </c>
      <c r="H1334" s="318">
        <f t="shared" si="24"/>
        <v>3136103</v>
      </c>
    </row>
    <row r="1335" spans="1:8" x14ac:dyDescent="0.3">
      <c r="A1335" s="325" t="s">
        <v>1660</v>
      </c>
      <c r="B1335" s="319">
        <v>749510</v>
      </c>
      <c r="D1335" s="326">
        <v>38.47</v>
      </c>
      <c r="E1335" s="303" t="str">
        <f t="shared" si="23"/>
        <v>103</v>
      </c>
      <c r="F1335" s="303" t="s">
        <v>132</v>
      </c>
      <c r="G1335" s="303" t="str">
        <f>VLOOKUP(H1335,Lookup!A:B,2,0)</f>
        <v>8720  Nursing Admin</v>
      </c>
      <c r="H1335" s="318">
        <f t="shared" si="24"/>
        <v>3199103</v>
      </c>
    </row>
    <row r="1336" spans="1:8" x14ac:dyDescent="0.3">
      <c r="A1336" s="325" t="s">
        <v>1667</v>
      </c>
      <c r="B1336" s="319">
        <v>749510</v>
      </c>
      <c r="D1336" s="326">
        <v>109.55</v>
      </c>
      <c r="E1336" s="303" t="str">
        <f t="shared" si="23"/>
        <v>103</v>
      </c>
      <c r="F1336" s="303" t="s">
        <v>132</v>
      </c>
      <c r="G1336" s="303" t="str">
        <f>VLOOKUP(H1336,Lookup!A:B,2,0)</f>
        <v>7060 IVT</v>
      </c>
      <c r="H1336" s="318">
        <f t="shared" si="24"/>
        <v>3240103</v>
      </c>
    </row>
    <row r="1337" spans="1:8" x14ac:dyDescent="0.3">
      <c r="A1337" s="325" t="s">
        <v>1668</v>
      </c>
      <c r="B1337" s="319">
        <v>749510</v>
      </c>
      <c r="D1337" s="326">
        <v>0</v>
      </c>
      <c r="E1337" s="303" t="str">
        <f t="shared" si="23"/>
        <v>103</v>
      </c>
      <c r="F1337" s="303" t="s">
        <v>132</v>
      </c>
      <c r="G1337" s="303" t="str">
        <f>VLOOKUP(H1337,Lookup!A:B,2,0)</f>
        <v>8740 Ed</v>
      </c>
      <c r="H1337" s="318">
        <f t="shared" si="24"/>
        <v>3250103</v>
      </c>
    </row>
    <row r="1338" spans="1:8" x14ac:dyDescent="0.3">
      <c r="A1338" s="325" t="s">
        <v>1673</v>
      </c>
      <c r="B1338" s="319">
        <v>749510</v>
      </c>
      <c r="D1338" s="326">
        <v>36230.800000000003</v>
      </c>
      <c r="E1338" s="303" t="str">
        <f t="shared" si="23"/>
        <v>103</v>
      </c>
      <c r="F1338" s="303" t="s">
        <v>132</v>
      </c>
      <c r="G1338" s="303" t="str">
        <f>VLOOKUP(H1338,Lookup!A:B,2,0)</f>
        <v>8720  Nursing Admin</v>
      </c>
      <c r="H1338" s="318">
        <f t="shared" si="24"/>
        <v>3270103</v>
      </c>
    </row>
    <row r="1339" spans="1:8" x14ac:dyDescent="0.3">
      <c r="A1339" s="325" t="s">
        <v>1679</v>
      </c>
      <c r="B1339" s="319">
        <v>749510</v>
      </c>
      <c r="D1339" s="326">
        <v>13325.91</v>
      </c>
      <c r="E1339" s="303" t="str">
        <f t="shared" si="23"/>
        <v>103</v>
      </c>
      <c r="F1339" s="303" t="s">
        <v>132</v>
      </c>
      <c r="G1339" s="303" t="str">
        <f>VLOOKUP(H1339,Lookup!A:B,2,0)</f>
        <v>6070  Acute Care</v>
      </c>
      <c r="H1339" s="318">
        <f t="shared" si="24"/>
        <v>3300103</v>
      </c>
    </row>
    <row r="1340" spans="1:8" x14ac:dyDescent="0.3">
      <c r="A1340" s="325" t="s">
        <v>1685</v>
      </c>
      <c r="B1340" s="319">
        <v>749510</v>
      </c>
      <c r="D1340" s="326">
        <v>12228.78</v>
      </c>
      <c r="E1340" s="303" t="str">
        <f t="shared" si="23"/>
        <v>103</v>
      </c>
      <c r="F1340" s="303" t="s">
        <v>132</v>
      </c>
      <c r="G1340" s="303" t="str">
        <f>VLOOKUP(H1340,Lookup!A:B,2,0)</f>
        <v>6010  ICU</v>
      </c>
      <c r="H1340" s="318">
        <f t="shared" si="24"/>
        <v>3400103</v>
      </c>
    </row>
    <row r="1341" spans="1:8" x14ac:dyDescent="0.3">
      <c r="A1341" s="325" t="s">
        <v>1699</v>
      </c>
      <c r="B1341" s="319">
        <v>749510</v>
      </c>
      <c r="D1341" s="326">
        <v>10401.51</v>
      </c>
      <c r="E1341" s="303" t="str">
        <f t="shared" si="23"/>
        <v>103</v>
      </c>
      <c r="F1341" s="303" t="s">
        <v>132</v>
      </c>
      <c r="G1341" s="303" t="str">
        <f>VLOOKUP(H1341,Lookup!A:B,2,0)</f>
        <v>7230  Emergency</v>
      </c>
      <c r="H1341" s="318">
        <f t="shared" si="24"/>
        <v>3800103</v>
      </c>
    </row>
    <row r="1342" spans="1:8" x14ac:dyDescent="0.3">
      <c r="A1342" s="325" t="s">
        <v>1722</v>
      </c>
      <c r="B1342" s="319">
        <v>749510</v>
      </c>
      <c r="D1342" s="326">
        <v>-76.83</v>
      </c>
      <c r="E1342" s="303" t="str">
        <f t="shared" si="23"/>
        <v>103</v>
      </c>
      <c r="F1342" s="303" t="s">
        <v>132</v>
      </c>
      <c r="G1342" s="303" t="str">
        <f>VLOOKUP(H1342,Lookup!A:B,2,0)</f>
        <v>7200  Physical Therapy</v>
      </c>
      <c r="H1342" s="318">
        <f t="shared" si="24"/>
        <v>4315103</v>
      </c>
    </row>
    <row r="1343" spans="1:8" x14ac:dyDescent="0.3">
      <c r="A1343" s="325" t="s">
        <v>1734</v>
      </c>
      <c r="B1343" s="319">
        <v>749510</v>
      </c>
      <c r="D1343" s="326">
        <v>-40.880000000000003</v>
      </c>
      <c r="E1343" s="303" t="str">
        <f t="shared" si="23"/>
        <v>103</v>
      </c>
      <c r="F1343" s="303" t="s">
        <v>132</v>
      </c>
      <c r="G1343" s="303" t="str">
        <f>VLOOKUP(H1343,Lookup!A:B,2,0)</f>
        <v>7310  Occup Therapy</v>
      </c>
      <c r="H1343" s="318">
        <f t="shared" si="24"/>
        <v>4340103</v>
      </c>
    </row>
    <row r="1344" spans="1:8" x14ac:dyDescent="0.3">
      <c r="A1344" s="325" t="s">
        <v>1745</v>
      </c>
      <c r="B1344" s="319">
        <v>749510</v>
      </c>
      <c r="D1344" s="326">
        <v>29.94</v>
      </c>
      <c r="E1344" s="303" t="str">
        <f t="shared" si="23"/>
        <v>103</v>
      </c>
      <c r="F1344" s="303" t="s">
        <v>132</v>
      </c>
      <c r="G1344" s="303" t="str">
        <f>VLOOKUP(H1344,Lookup!A:B,2,0)</f>
        <v>8610  Administration</v>
      </c>
      <c r="H1344" s="318">
        <f t="shared" si="24"/>
        <v>4399103</v>
      </c>
    </row>
    <row r="1345" spans="1:8" x14ac:dyDescent="0.3">
      <c r="A1345" s="325" t="s">
        <v>1751</v>
      </c>
      <c r="B1345" s="319">
        <v>749510</v>
      </c>
      <c r="D1345" s="326">
        <v>11707.57</v>
      </c>
      <c r="E1345" s="303" t="str">
        <f t="shared" si="23"/>
        <v>103</v>
      </c>
      <c r="F1345" s="303" t="s">
        <v>132</v>
      </c>
      <c r="G1345" s="303" t="str">
        <f>VLOOKUP(H1345,Lookup!A:B,2,0)</f>
        <v>7020  Surgery</v>
      </c>
      <c r="H1345" s="318">
        <f t="shared" si="24"/>
        <v>4400103</v>
      </c>
    </row>
    <row r="1346" spans="1:8" x14ac:dyDescent="0.3">
      <c r="A1346" s="325" t="s">
        <v>1768</v>
      </c>
      <c r="B1346" s="319">
        <v>749510</v>
      </c>
      <c r="D1346" s="326">
        <v>1130.74</v>
      </c>
      <c r="E1346" s="303" t="str">
        <f t="shared" ref="E1346:E1409" si="25">RIGHT(A1346,3)</f>
        <v>103</v>
      </c>
      <c r="F1346" s="303" t="s">
        <v>132</v>
      </c>
      <c r="G1346" s="303" t="str">
        <f>VLOOKUP(H1346,Lookup!A:B,2,0)</f>
        <v>7030  Recovery</v>
      </c>
      <c r="H1346" s="318">
        <f t="shared" si="24"/>
        <v>4505103</v>
      </c>
    </row>
    <row r="1347" spans="1:8" x14ac:dyDescent="0.3">
      <c r="A1347" s="325" t="s">
        <v>1777</v>
      </c>
      <c r="B1347" s="319">
        <v>749510</v>
      </c>
      <c r="D1347" s="326">
        <v>1323.85</v>
      </c>
      <c r="E1347" s="303" t="str">
        <f t="shared" si="25"/>
        <v>103</v>
      </c>
      <c r="F1347" s="303" t="s">
        <v>132</v>
      </c>
      <c r="G1347" s="303" t="str">
        <f>VLOOKUP(H1347,Lookup!A:B,2,0)</f>
        <v>7050  Medical Supplies</v>
      </c>
      <c r="H1347" s="318">
        <f t="shared" si="24"/>
        <v>4550103</v>
      </c>
    </row>
    <row r="1348" spans="1:8" x14ac:dyDescent="0.3">
      <c r="A1348" s="325" t="s">
        <v>1783</v>
      </c>
      <c r="B1348" s="319">
        <v>749510</v>
      </c>
      <c r="D1348" s="326">
        <v>450</v>
      </c>
      <c r="E1348" s="303" t="str">
        <f t="shared" si="25"/>
        <v>103</v>
      </c>
      <c r="F1348" s="303" t="s">
        <v>132</v>
      </c>
      <c r="G1348" s="303" t="str">
        <f>VLOOKUP(H1348,Lookup!A:B,2,0)</f>
        <v>7020  Surgery</v>
      </c>
      <c r="H1348" s="318">
        <f t="shared" si="24"/>
        <v>4600103</v>
      </c>
    </row>
    <row r="1349" spans="1:8" x14ac:dyDescent="0.3">
      <c r="A1349" s="325" t="s">
        <v>1794</v>
      </c>
      <c r="B1349" s="319">
        <v>749510</v>
      </c>
      <c r="D1349" s="326">
        <v>1680.2</v>
      </c>
      <c r="E1349" s="303" t="str">
        <f t="shared" si="25"/>
        <v>103</v>
      </c>
      <c r="F1349" s="303" t="s">
        <v>132</v>
      </c>
      <c r="G1349" s="303" t="str">
        <f>VLOOKUP(H1349,Lookup!A:B,2,0)</f>
        <v>7070  Lab</v>
      </c>
      <c r="H1349" s="318">
        <f t="shared" si="24"/>
        <v>4700103</v>
      </c>
    </row>
    <row r="1350" spans="1:8" x14ac:dyDescent="0.3">
      <c r="A1350" s="325" t="s">
        <v>1806</v>
      </c>
      <c r="B1350" s="319">
        <v>749510</v>
      </c>
      <c r="D1350" s="326">
        <v>0</v>
      </c>
      <c r="E1350" s="303" t="str">
        <f t="shared" si="25"/>
        <v>103</v>
      </c>
      <c r="F1350" s="303" t="s">
        <v>132</v>
      </c>
      <c r="G1350" s="303" t="str">
        <f>VLOOKUP(H1350,Lookup!A:B,2,0)</f>
        <v>7140  Radiology</v>
      </c>
      <c r="H1350" s="318">
        <f t="shared" si="24"/>
        <v>4800103</v>
      </c>
    </row>
    <row r="1351" spans="1:8" x14ac:dyDescent="0.3">
      <c r="A1351" s="325" t="s">
        <v>1815</v>
      </c>
      <c r="B1351" s="319">
        <v>749510</v>
      </c>
      <c r="D1351" s="326">
        <v>189.56</v>
      </c>
      <c r="E1351" s="303" t="str">
        <f t="shared" si="25"/>
        <v>103</v>
      </c>
      <c r="F1351" s="303" t="s">
        <v>132</v>
      </c>
      <c r="G1351" s="303" t="str">
        <f>VLOOKUP(H1351,Lookup!A:B,2,0)</f>
        <v>7130 CT Scan</v>
      </c>
      <c r="H1351" s="318">
        <f t="shared" si="24"/>
        <v>4805103</v>
      </c>
    </row>
    <row r="1352" spans="1:8" x14ac:dyDescent="0.3">
      <c r="A1352" s="325" t="s">
        <v>1824</v>
      </c>
      <c r="B1352" s="319">
        <v>749510</v>
      </c>
      <c r="D1352" s="326">
        <v>3026.05</v>
      </c>
      <c r="E1352" s="303" t="str">
        <f t="shared" si="25"/>
        <v>103</v>
      </c>
      <c r="F1352" s="303" t="s">
        <v>132</v>
      </c>
      <c r="G1352" s="303" t="str">
        <f>VLOOKUP(H1352,Lookup!A:B,2,0)</f>
        <v>7140  Radiology</v>
      </c>
      <c r="H1352" s="318">
        <f t="shared" si="24"/>
        <v>4810103</v>
      </c>
    </row>
    <row r="1353" spans="1:8" x14ac:dyDescent="0.3">
      <c r="A1353" s="325" t="s">
        <v>1833</v>
      </c>
      <c r="B1353" s="319">
        <v>749510</v>
      </c>
      <c r="D1353" s="326">
        <v>2074.16</v>
      </c>
      <c r="E1353" s="303" t="str">
        <f t="shared" si="25"/>
        <v>103</v>
      </c>
      <c r="F1353" s="303" t="s">
        <v>132</v>
      </c>
      <c r="G1353" s="303" t="str">
        <f>VLOOKUP(H1353,Lookup!A:B,2,0)</f>
        <v>7140  Radiology</v>
      </c>
      <c r="H1353" s="318">
        <f t="shared" si="24"/>
        <v>4815103</v>
      </c>
    </row>
    <row r="1354" spans="1:8" x14ac:dyDescent="0.3">
      <c r="A1354" s="325" t="s">
        <v>1849</v>
      </c>
      <c r="B1354" s="319">
        <v>749510</v>
      </c>
      <c r="D1354" s="326">
        <v>-374.68</v>
      </c>
      <c r="E1354" s="303" t="str">
        <f t="shared" si="25"/>
        <v>103</v>
      </c>
      <c r="F1354" s="303" t="s">
        <v>132</v>
      </c>
      <c r="G1354" s="303" t="str">
        <f>VLOOKUP(H1354,Lookup!A:B,2,0)</f>
        <v>7140  Radiology</v>
      </c>
      <c r="H1354" s="318">
        <f t="shared" si="24"/>
        <v>4835103</v>
      </c>
    </row>
    <row r="1355" spans="1:8" x14ac:dyDescent="0.3">
      <c r="A1355" s="325" t="s">
        <v>1856</v>
      </c>
      <c r="B1355" s="319">
        <v>749510</v>
      </c>
      <c r="D1355" s="326">
        <v>83.1</v>
      </c>
      <c r="E1355" s="303" t="str">
        <f t="shared" si="25"/>
        <v>103</v>
      </c>
      <c r="F1355" s="303" t="s">
        <v>132</v>
      </c>
      <c r="G1355" s="303" t="str">
        <f>VLOOKUP(H1355,Lookup!A:B,2,0)</f>
        <v>7140  Radiology</v>
      </c>
      <c r="H1355" s="318">
        <f t="shared" si="24"/>
        <v>4845103</v>
      </c>
    </row>
    <row r="1356" spans="1:8" x14ac:dyDescent="0.3">
      <c r="A1356" s="325" t="s">
        <v>1883</v>
      </c>
      <c r="B1356" s="319">
        <v>749510</v>
      </c>
      <c r="D1356" s="326">
        <v>1716.99</v>
      </c>
      <c r="E1356" s="303" t="str">
        <f t="shared" si="25"/>
        <v>103</v>
      </c>
      <c r="F1356" s="303" t="s">
        <v>132</v>
      </c>
      <c r="G1356" s="303" t="str">
        <f>VLOOKUP(H1356,Lookup!A:B,2,0)</f>
        <v>7180  Resp Therapy</v>
      </c>
      <c r="H1356" s="318">
        <f t="shared" si="24"/>
        <v>4950103</v>
      </c>
    </row>
    <row r="1357" spans="1:8" x14ac:dyDescent="0.3">
      <c r="A1357" s="325" t="s">
        <v>1892</v>
      </c>
      <c r="B1357" s="319">
        <v>749510</v>
      </c>
      <c r="D1357" s="326">
        <v>3295.1</v>
      </c>
      <c r="E1357" s="303" t="str">
        <f t="shared" si="25"/>
        <v>103</v>
      </c>
      <c r="F1357" s="303" t="s">
        <v>132</v>
      </c>
      <c r="G1357" s="303" t="str">
        <f>VLOOKUP(H1357,Lookup!A:B,2,0)</f>
        <v>7490  Other Ancilliary</v>
      </c>
      <c r="H1357" s="318">
        <f t="shared" si="24"/>
        <v>5050103</v>
      </c>
    </row>
    <row r="1358" spans="1:8" x14ac:dyDescent="0.3">
      <c r="A1358" s="325" t="s">
        <v>1900</v>
      </c>
      <c r="B1358" s="319">
        <v>749510</v>
      </c>
      <c r="D1358" s="326">
        <v>8855.67</v>
      </c>
      <c r="E1358" s="303" t="str">
        <f t="shared" si="25"/>
        <v>103</v>
      </c>
      <c r="F1358" s="303" t="s">
        <v>132</v>
      </c>
      <c r="G1358" s="303" t="str">
        <f>VLOOKUP(H1358,Lookup!A:B,2,0)</f>
        <v>7170  Pharmacy</v>
      </c>
      <c r="H1358" s="318">
        <f t="shared" si="24"/>
        <v>5100103</v>
      </c>
    </row>
    <row r="1359" spans="1:8" x14ac:dyDescent="0.3">
      <c r="A1359" s="325" t="s">
        <v>1920</v>
      </c>
      <c r="B1359" s="319">
        <v>749510</v>
      </c>
      <c r="D1359" s="326">
        <v>3983.87</v>
      </c>
      <c r="E1359" s="303" t="str">
        <f t="shared" si="25"/>
        <v>103</v>
      </c>
      <c r="F1359" s="303" t="s">
        <v>132</v>
      </c>
      <c r="G1359" s="303" t="str">
        <f>VLOOKUP(H1359,Lookup!A:B,2,0)</f>
        <v>7260  Clinics</v>
      </c>
      <c r="H1359" s="318">
        <f t="shared" si="24"/>
        <v>5160103</v>
      </c>
    </row>
    <row r="1360" spans="1:8" x14ac:dyDescent="0.3">
      <c r="A1360" s="325" t="s">
        <v>2117</v>
      </c>
      <c r="B1360" s="319">
        <v>749510</v>
      </c>
      <c r="D1360" s="326">
        <v>581.08000000000004</v>
      </c>
      <c r="E1360" s="303" t="str">
        <f t="shared" si="25"/>
        <v>103</v>
      </c>
      <c r="F1360" s="303" t="s">
        <v>132</v>
      </c>
      <c r="G1360" s="303" t="str">
        <f>VLOOKUP(H1360,Lookup!A:B,2,0)</f>
        <v>8460  Housekeeping</v>
      </c>
      <c r="H1360" s="318">
        <f t="shared" si="24"/>
        <v>6005103</v>
      </c>
    </row>
    <row r="1361" spans="1:8" x14ac:dyDescent="0.3">
      <c r="A1361" s="325" t="s">
        <v>2139</v>
      </c>
      <c r="B1361" s="319">
        <v>749510</v>
      </c>
      <c r="D1361" s="326">
        <v>4659.13</v>
      </c>
      <c r="E1361" s="303" t="str">
        <f t="shared" si="25"/>
        <v>103</v>
      </c>
      <c r="F1361" s="303" t="s">
        <v>132</v>
      </c>
      <c r="G1361" s="303" t="str">
        <f>VLOOKUP(H1361,Lookup!A:B,2,0)</f>
        <v>8430  Plant</v>
      </c>
      <c r="H1361" s="318">
        <f t="shared" si="24"/>
        <v>6060103</v>
      </c>
    </row>
    <row r="1362" spans="1:8" x14ac:dyDescent="0.3">
      <c r="A1362" s="325" t="s">
        <v>2157</v>
      </c>
      <c r="B1362" s="319">
        <v>749510</v>
      </c>
      <c r="D1362" s="326">
        <v>3947.84</v>
      </c>
      <c r="E1362" s="303" t="str">
        <f t="shared" si="25"/>
        <v>103</v>
      </c>
      <c r="F1362" s="303" t="s">
        <v>132</v>
      </c>
      <c r="G1362" s="303" t="str">
        <f>VLOOKUP(H1362,Lookup!A:B,2,0)</f>
        <v>8330  Cafeteria</v>
      </c>
      <c r="H1362" s="318">
        <f t="shared" si="24"/>
        <v>6125103</v>
      </c>
    </row>
    <row r="1363" spans="1:8" x14ac:dyDescent="0.3">
      <c r="A1363" s="325" t="s">
        <v>2182</v>
      </c>
      <c r="B1363" s="319">
        <v>749510</v>
      </c>
      <c r="D1363" s="326">
        <v>704.48</v>
      </c>
      <c r="E1363" s="303" t="str">
        <f t="shared" si="25"/>
        <v>103</v>
      </c>
      <c r="F1363" s="303" t="s">
        <v>132</v>
      </c>
      <c r="G1363" s="303" t="str">
        <f>VLOOKUP(H1363,Lookup!A:B,2,0)</f>
        <v>8560  Admitting</v>
      </c>
      <c r="H1363" s="318">
        <f t="shared" si="24"/>
        <v>6280103</v>
      </c>
    </row>
    <row r="1364" spans="1:8" x14ac:dyDescent="0.3">
      <c r="A1364" s="325" t="s">
        <v>2187</v>
      </c>
      <c r="B1364" s="319">
        <v>749510</v>
      </c>
      <c r="D1364" s="326">
        <v>472.57</v>
      </c>
      <c r="E1364" s="303" t="str">
        <f t="shared" si="25"/>
        <v>103</v>
      </c>
      <c r="F1364" s="303" t="s">
        <v>132</v>
      </c>
      <c r="G1364" s="303" t="str">
        <f>VLOOKUP(H1364,Lookup!A:B,2,0)</f>
        <v>7230  Emergency</v>
      </c>
      <c r="H1364" s="318">
        <f t="shared" si="24"/>
        <v>6281103</v>
      </c>
    </row>
    <row r="1365" spans="1:8" x14ac:dyDescent="0.3">
      <c r="A1365" s="325" t="s">
        <v>2238</v>
      </c>
      <c r="B1365" s="319">
        <v>749510</v>
      </c>
      <c r="D1365" s="326">
        <v>21521.98</v>
      </c>
      <c r="E1365" s="303" t="str">
        <f t="shared" si="25"/>
        <v>103</v>
      </c>
      <c r="F1365" s="303" t="s">
        <v>132</v>
      </c>
      <c r="G1365" s="303" t="str">
        <f>VLOOKUP(H1365,Lookup!A:B,2,0)</f>
        <v>8610  Administration</v>
      </c>
      <c r="H1365" s="318">
        <f t="shared" si="24"/>
        <v>6900103</v>
      </c>
    </row>
    <row r="1366" spans="1:8" x14ac:dyDescent="0.3">
      <c r="A1366" s="325" t="s">
        <v>2286</v>
      </c>
      <c r="B1366" s="319">
        <v>749510</v>
      </c>
      <c r="D1366" s="326">
        <v>33410.51</v>
      </c>
      <c r="E1366" s="303" t="str">
        <f t="shared" si="25"/>
        <v>103</v>
      </c>
      <c r="F1366" s="303" t="s">
        <v>132</v>
      </c>
      <c r="G1366" s="303" t="str">
        <f>VLOOKUP(H1366,Lookup!A:B,2,0)</f>
        <v>8900  Unassigned</v>
      </c>
      <c r="H1366" s="318">
        <f t="shared" si="24"/>
        <v>7790103</v>
      </c>
    </row>
    <row r="1367" spans="1:8" x14ac:dyDescent="0.3">
      <c r="A1367" s="325" t="s">
        <v>2313</v>
      </c>
      <c r="B1367" s="319">
        <v>749510</v>
      </c>
      <c r="D1367" s="326">
        <v>864.87</v>
      </c>
      <c r="E1367" s="303" t="str">
        <f t="shared" si="25"/>
        <v>103</v>
      </c>
      <c r="F1367" s="303" t="s">
        <v>132</v>
      </c>
      <c r="G1367" s="303" t="str">
        <f>VLOOKUP(H1367,Lookup!A:B,2,0)</f>
        <v>8490  Other General</v>
      </c>
      <c r="H1367" s="318">
        <f t="shared" si="24"/>
        <v>7905103</v>
      </c>
    </row>
    <row r="1368" spans="1:8" x14ac:dyDescent="0.3">
      <c r="A1368" s="325" t="s">
        <v>2333</v>
      </c>
      <c r="B1368" s="319">
        <v>749510</v>
      </c>
      <c r="D1368" s="326">
        <v>-1</v>
      </c>
      <c r="E1368" s="303" t="str">
        <f t="shared" si="25"/>
        <v>103</v>
      </c>
      <c r="F1368" s="303" t="s">
        <v>132</v>
      </c>
      <c r="G1368" s="303" t="str">
        <f>VLOOKUP(H1368,Lookup!A:B,2,0)</f>
        <v>7170  Pharmacy</v>
      </c>
      <c r="H1368" s="318">
        <f t="shared" si="24"/>
        <v>8551103</v>
      </c>
    </row>
    <row r="1369" spans="1:8" x14ac:dyDescent="0.3">
      <c r="A1369" s="325" t="s">
        <v>2352</v>
      </c>
      <c r="B1369" s="319">
        <v>749510</v>
      </c>
      <c r="D1369" s="326">
        <v>23182.11</v>
      </c>
      <c r="E1369" s="303" t="str">
        <f t="shared" si="25"/>
        <v>933</v>
      </c>
      <c r="F1369" s="303" t="s">
        <v>132</v>
      </c>
      <c r="G1369" s="303" t="str">
        <f>VLOOKUP(H1369,Lookup!A:B,2,0)</f>
        <v>8900  Unassigned</v>
      </c>
      <c r="H1369" s="318">
        <f t="shared" si="24"/>
        <v>9000933</v>
      </c>
    </row>
    <row r="1370" spans="1:8" x14ac:dyDescent="0.3">
      <c r="A1370" s="325" t="s">
        <v>2352</v>
      </c>
      <c r="B1370" s="319">
        <v>749512</v>
      </c>
      <c r="C1370" s="319">
        <v>2000</v>
      </c>
      <c r="D1370" s="326">
        <v>19495.310000000001</v>
      </c>
      <c r="E1370" s="303" t="str">
        <f t="shared" si="25"/>
        <v>933</v>
      </c>
      <c r="F1370" s="303" t="s">
        <v>132</v>
      </c>
      <c r="G1370" s="303" t="str">
        <f>VLOOKUP(H1370,Lookup!A:B,2,0)</f>
        <v>8900  Unassigned</v>
      </c>
      <c r="H1370" s="318">
        <f t="shared" si="24"/>
        <v>9000933</v>
      </c>
    </row>
    <row r="1371" spans="1:8" x14ac:dyDescent="0.3">
      <c r="A1371" s="325" t="s">
        <v>2352</v>
      </c>
      <c r="B1371" s="319">
        <v>749513</v>
      </c>
      <c r="C1371" s="319">
        <v>2000</v>
      </c>
      <c r="D1371" s="326">
        <v>4538.37</v>
      </c>
      <c r="E1371" s="303" t="str">
        <f t="shared" si="25"/>
        <v>933</v>
      </c>
      <c r="F1371" s="303" t="s">
        <v>132</v>
      </c>
      <c r="G1371" s="303" t="str">
        <f>VLOOKUP(H1371,Lookup!A:B,2,0)</f>
        <v>8900  Unassigned</v>
      </c>
      <c r="H1371" s="318">
        <f t="shared" si="24"/>
        <v>9000933</v>
      </c>
    </row>
    <row r="1372" spans="1:8" x14ac:dyDescent="0.3">
      <c r="A1372" s="325" t="s">
        <v>2286</v>
      </c>
      <c r="B1372" s="319">
        <v>749525</v>
      </c>
      <c r="D1372" s="326">
        <v>939400</v>
      </c>
      <c r="E1372" s="303" t="str">
        <f t="shared" si="25"/>
        <v>103</v>
      </c>
      <c r="F1372" s="303" t="s">
        <v>132</v>
      </c>
      <c r="G1372" s="303" t="str">
        <f>VLOOKUP(H1372,Lookup!A:B,2,0)</f>
        <v>8900  Unassigned</v>
      </c>
      <c r="H1372" s="318">
        <f t="shared" si="24"/>
        <v>7790103</v>
      </c>
    </row>
    <row r="1373" spans="1:8" x14ac:dyDescent="0.3">
      <c r="A1373" s="325" t="s">
        <v>2352</v>
      </c>
      <c r="B1373" s="319">
        <v>749525</v>
      </c>
      <c r="D1373" s="326">
        <v>98750</v>
      </c>
      <c r="E1373" s="303" t="str">
        <f t="shared" si="25"/>
        <v>933</v>
      </c>
      <c r="F1373" s="303" t="s">
        <v>132</v>
      </c>
      <c r="G1373" s="303" t="str">
        <f>VLOOKUP(H1373,Lookup!A:B,2,0)</f>
        <v>8900  Unassigned</v>
      </c>
      <c r="H1373" s="318">
        <f t="shared" si="24"/>
        <v>9000933</v>
      </c>
    </row>
    <row r="1374" spans="1:8" x14ac:dyDescent="0.3">
      <c r="A1374" s="325" t="s">
        <v>1668</v>
      </c>
      <c r="B1374" s="319">
        <v>749530</v>
      </c>
      <c r="C1374" s="319">
        <v>1001</v>
      </c>
      <c r="D1374" s="326">
        <v>295.76</v>
      </c>
      <c r="E1374" s="303" t="str">
        <f t="shared" si="25"/>
        <v>103</v>
      </c>
      <c r="F1374" s="303" t="s">
        <v>132</v>
      </c>
      <c r="G1374" s="303" t="str">
        <f>VLOOKUP(H1374,Lookup!A:B,2,0)</f>
        <v>8740 Ed</v>
      </c>
      <c r="H1374" s="318">
        <f t="shared" si="24"/>
        <v>3250103</v>
      </c>
    </row>
    <row r="1375" spans="1:8" x14ac:dyDescent="0.3">
      <c r="A1375" s="325" t="s">
        <v>1673</v>
      </c>
      <c r="B1375" s="319">
        <v>749530</v>
      </c>
      <c r="C1375" s="319">
        <v>1001</v>
      </c>
      <c r="D1375" s="326">
        <v>728</v>
      </c>
      <c r="E1375" s="303" t="str">
        <f t="shared" si="25"/>
        <v>103</v>
      </c>
      <c r="F1375" s="303" t="s">
        <v>132</v>
      </c>
      <c r="G1375" s="303" t="str">
        <f>VLOOKUP(H1375,Lookup!A:B,2,0)</f>
        <v>8720  Nursing Admin</v>
      </c>
      <c r="H1375" s="318">
        <f t="shared" si="24"/>
        <v>3270103</v>
      </c>
    </row>
    <row r="1376" spans="1:8" x14ac:dyDescent="0.3">
      <c r="A1376" s="325" t="s">
        <v>1685</v>
      </c>
      <c r="B1376" s="319">
        <v>749530</v>
      </c>
      <c r="C1376" s="319">
        <v>1001</v>
      </c>
      <c r="D1376" s="326">
        <v>61.48</v>
      </c>
      <c r="E1376" s="303" t="str">
        <f t="shared" si="25"/>
        <v>103</v>
      </c>
      <c r="F1376" s="303" t="s">
        <v>132</v>
      </c>
      <c r="G1376" s="303" t="str">
        <f>VLOOKUP(H1376,Lookup!A:B,2,0)</f>
        <v>6010  ICU</v>
      </c>
      <c r="H1376" s="318">
        <f t="shared" si="24"/>
        <v>3400103</v>
      </c>
    </row>
    <row r="1377" spans="1:8" x14ac:dyDescent="0.3">
      <c r="A1377" s="325" t="s">
        <v>1734</v>
      </c>
      <c r="B1377" s="319">
        <v>749530</v>
      </c>
      <c r="C1377" s="319">
        <v>1001</v>
      </c>
      <c r="D1377" s="326">
        <v>27.26</v>
      </c>
      <c r="E1377" s="303" t="str">
        <f t="shared" si="25"/>
        <v>103</v>
      </c>
      <c r="F1377" s="303" t="s">
        <v>132</v>
      </c>
      <c r="G1377" s="303" t="str">
        <f>VLOOKUP(H1377,Lookup!A:B,2,0)</f>
        <v>7310  Occup Therapy</v>
      </c>
      <c r="H1377" s="318">
        <f t="shared" si="24"/>
        <v>4340103</v>
      </c>
    </row>
    <row r="1378" spans="1:8" x14ac:dyDescent="0.3">
      <c r="A1378" s="325" t="s">
        <v>1745</v>
      </c>
      <c r="B1378" s="319">
        <v>749530</v>
      </c>
      <c r="C1378" s="319">
        <v>1001</v>
      </c>
      <c r="D1378" s="326">
        <v>458.08</v>
      </c>
      <c r="E1378" s="303" t="str">
        <f t="shared" si="25"/>
        <v>103</v>
      </c>
      <c r="F1378" s="303" t="s">
        <v>132</v>
      </c>
      <c r="G1378" s="303" t="str">
        <f>VLOOKUP(H1378,Lookup!A:B,2,0)</f>
        <v>8610  Administration</v>
      </c>
      <c r="H1378" s="318">
        <f t="shared" si="24"/>
        <v>4399103</v>
      </c>
    </row>
    <row r="1379" spans="1:8" x14ac:dyDescent="0.3">
      <c r="A1379" s="325" t="s">
        <v>1794</v>
      </c>
      <c r="B1379" s="319">
        <v>749530</v>
      </c>
      <c r="C1379" s="319">
        <v>1001</v>
      </c>
      <c r="D1379" s="326">
        <v>106.13</v>
      </c>
      <c r="E1379" s="303" t="str">
        <f t="shared" si="25"/>
        <v>103</v>
      </c>
      <c r="F1379" s="303" t="s">
        <v>132</v>
      </c>
      <c r="G1379" s="303" t="str">
        <f>VLOOKUP(H1379,Lookup!A:B,2,0)</f>
        <v>7070  Lab</v>
      </c>
      <c r="H1379" s="318">
        <f t="shared" si="24"/>
        <v>4700103</v>
      </c>
    </row>
    <row r="1380" spans="1:8" x14ac:dyDescent="0.3">
      <c r="A1380" s="325" t="s">
        <v>1866</v>
      </c>
      <c r="B1380" s="319">
        <v>749530</v>
      </c>
      <c r="C1380" s="319">
        <v>1001</v>
      </c>
      <c r="D1380" s="326">
        <v>19.62</v>
      </c>
      <c r="E1380" s="303" t="str">
        <f t="shared" si="25"/>
        <v>103</v>
      </c>
      <c r="F1380" s="303" t="s">
        <v>132</v>
      </c>
      <c r="G1380" s="303" t="str">
        <f>VLOOKUP(H1380,Lookup!A:B,2,0)</f>
        <v>7020  Surgery</v>
      </c>
      <c r="H1380" s="318">
        <f t="shared" si="24"/>
        <v>4915103</v>
      </c>
    </row>
    <row r="1381" spans="1:8" x14ac:dyDescent="0.3">
      <c r="A1381" s="325" t="s">
        <v>1900</v>
      </c>
      <c r="B1381" s="319">
        <v>749530</v>
      </c>
      <c r="C1381" s="319">
        <v>1001</v>
      </c>
      <c r="D1381" s="326">
        <v>349.7</v>
      </c>
      <c r="E1381" s="303" t="str">
        <f t="shared" si="25"/>
        <v>103</v>
      </c>
      <c r="F1381" s="303" t="s">
        <v>132</v>
      </c>
      <c r="G1381" s="303" t="str">
        <f>VLOOKUP(H1381,Lookup!A:B,2,0)</f>
        <v>7170  Pharmacy</v>
      </c>
      <c r="H1381" s="318">
        <f t="shared" si="24"/>
        <v>5100103</v>
      </c>
    </row>
    <row r="1382" spans="1:8" x14ac:dyDescent="0.3">
      <c r="A1382" s="325" t="s">
        <v>2157</v>
      </c>
      <c r="B1382" s="319">
        <v>749530</v>
      </c>
      <c r="C1382" s="319">
        <v>1001</v>
      </c>
      <c r="D1382" s="326">
        <v>424.01</v>
      </c>
      <c r="E1382" s="303" t="str">
        <f t="shared" si="25"/>
        <v>103</v>
      </c>
      <c r="F1382" s="303" t="s">
        <v>132</v>
      </c>
      <c r="G1382" s="303" t="str">
        <f>VLOOKUP(H1382,Lookup!A:B,2,0)</f>
        <v>8330  Cafeteria</v>
      </c>
      <c r="H1382" s="318">
        <f t="shared" si="24"/>
        <v>6125103</v>
      </c>
    </row>
    <row r="1383" spans="1:8" x14ac:dyDescent="0.3">
      <c r="A1383" s="325" t="s">
        <v>2238</v>
      </c>
      <c r="B1383" s="319">
        <v>749530</v>
      </c>
      <c r="C1383" s="319">
        <v>1001</v>
      </c>
      <c r="D1383" s="326">
        <v>69.599999999999994</v>
      </c>
      <c r="E1383" s="303" t="str">
        <f t="shared" si="25"/>
        <v>103</v>
      </c>
      <c r="F1383" s="303" t="s">
        <v>132</v>
      </c>
      <c r="G1383" s="303" t="str">
        <f>VLOOKUP(H1383,Lookup!A:B,2,0)</f>
        <v>8610  Administration</v>
      </c>
      <c r="H1383" s="318">
        <f t="shared" si="24"/>
        <v>6900103</v>
      </c>
    </row>
    <row r="1384" spans="1:8" x14ac:dyDescent="0.3">
      <c r="A1384" s="325" t="s">
        <v>2281</v>
      </c>
      <c r="B1384" s="319">
        <v>749530</v>
      </c>
      <c r="C1384" s="319">
        <v>1001</v>
      </c>
      <c r="D1384" s="326">
        <v>0</v>
      </c>
      <c r="E1384" s="303" t="str">
        <f t="shared" si="25"/>
        <v>103</v>
      </c>
      <c r="F1384" s="303" t="s">
        <v>132</v>
      </c>
      <c r="G1384" s="303" t="str">
        <f>VLOOKUP(H1384,Lookup!A:B,2,0)</f>
        <v>8610  Administration</v>
      </c>
      <c r="H1384" s="318">
        <f t="shared" si="24"/>
        <v>7770103</v>
      </c>
    </row>
    <row r="1385" spans="1:8" x14ac:dyDescent="0.3">
      <c r="A1385" s="325" t="s">
        <v>2282</v>
      </c>
      <c r="B1385" s="319">
        <v>749530</v>
      </c>
      <c r="C1385" s="319">
        <v>1001</v>
      </c>
      <c r="D1385" s="326">
        <v>0</v>
      </c>
      <c r="E1385" s="303" t="str">
        <f t="shared" si="25"/>
        <v>103</v>
      </c>
      <c r="F1385" s="303" t="s">
        <v>132</v>
      </c>
      <c r="G1385" s="303" t="str">
        <f>VLOOKUP(H1385,Lookup!A:B,2,0)</f>
        <v>7200 PT</v>
      </c>
      <c r="H1385" s="318">
        <f t="shared" si="24"/>
        <v>7780103</v>
      </c>
    </row>
    <row r="1386" spans="1:8" x14ac:dyDescent="0.3">
      <c r="A1386" s="325" t="s">
        <v>2352</v>
      </c>
      <c r="B1386" s="319">
        <v>749530</v>
      </c>
      <c r="C1386" s="319">
        <v>1001</v>
      </c>
      <c r="D1386" s="326">
        <v>11930.11</v>
      </c>
      <c r="E1386" s="303" t="str">
        <f t="shared" si="25"/>
        <v>933</v>
      </c>
      <c r="F1386" s="303" t="s">
        <v>132</v>
      </c>
      <c r="G1386" s="303" t="str">
        <f>VLOOKUP(H1386,Lookup!A:B,2,0)</f>
        <v>8900  Unassigned</v>
      </c>
      <c r="H1386" s="318">
        <f t="shared" si="24"/>
        <v>9000933</v>
      </c>
    </row>
    <row r="1387" spans="1:8" x14ac:dyDescent="0.3">
      <c r="A1387" s="325" t="s">
        <v>1631</v>
      </c>
      <c r="B1387" s="319">
        <v>749530</v>
      </c>
      <c r="D1387" s="326">
        <v>93.93</v>
      </c>
      <c r="E1387" s="303" t="str">
        <f t="shared" si="25"/>
        <v>103</v>
      </c>
      <c r="F1387" s="303" t="s">
        <v>132</v>
      </c>
      <c r="G1387" s="303" t="str">
        <f>VLOOKUP(H1387,Lookup!A:B,2,0)</f>
        <v>6070  Acute Care</v>
      </c>
      <c r="H1387" s="318">
        <f t="shared" si="24"/>
        <v>3000103</v>
      </c>
    </row>
    <row r="1388" spans="1:8" x14ac:dyDescent="0.3">
      <c r="A1388" s="325" t="s">
        <v>1673</v>
      </c>
      <c r="B1388" s="319">
        <v>749530</v>
      </c>
      <c r="D1388" s="326">
        <v>889.4</v>
      </c>
      <c r="E1388" s="303" t="str">
        <f t="shared" si="25"/>
        <v>103</v>
      </c>
      <c r="F1388" s="303" t="s">
        <v>132</v>
      </c>
      <c r="G1388" s="303" t="str">
        <f>VLOOKUP(H1388,Lookup!A:B,2,0)</f>
        <v>8720  Nursing Admin</v>
      </c>
      <c r="H1388" s="318">
        <f t="shared" si="24"/>
        <v>3270103</v>
      </c>
    </row>
    <row r="1389" spans="1:8" x14ac:dyDescent="0.3">
      <c r="A1389" s="325" t="s">
        <v>1679</v>
      </c>
      <c r="B1389" s="319">
        <v>749530</v>
      </c>
      <c r="D1389" s="326">
        <v>1598.33</v>
      </c>
      <c r="E1389" s="303" t="str">
        <f t="shared" si="25"/>
        <v>103</v>
      </c>
      <c r="F1389" s="303" t="s">
        <v>132</v>
      </c>
      <c r="G1389" s="303" t="str">
        <f>VLOOKUP(H1389,Lookup!A:B,2,0)</f>
        <v>6070  Acute Care</v>
      </c>
      <c r="H1389" s="318">
        <f t="shared" si="24"/>
        <v>3300103</v>
      </c>
    </row>
    <row r="1390" spans="1:8" x14ac:dyDescent="0.3">
      <c r="A1390" s="325" t="s">
        <v>1685</v>
      </c>
      <c r="B1390" s="319">
        <v>749530</v>
      </c>
      <c r="D1390" s="326">
        <v>3397.88</v>
      </c>
      <c r="E1390" s="303" t="str">
        <f t="shared" si="25"/>
        <v>103</v>
      </c>
      <c r="F1390" s="303" t="s">
        <v>132</v>
      </c>
      <c r="G1390" s="303" t="str">
        <f>VLOOKUP(H1390,Lookup!A:B,2,0)</f>
        <v>6010  ICU</v>
      </c>
      <c r="H1390" s="318">
        <f t="shared" si="24"/>
        <v>3400103</v>
      </c>
    </row>
    <row r="1391" spans="1:8" x14ac:dyDescent="0.3">
      <c r="A1391" s="325" t="s">
        <v>1699</v>
      </c>
      <c r="B1391" s="319">
        <v>749530</v>
      </c>
      <c r="D1391" s="326">
        <v>4618.3</v>
      </c>
      <c r="E1391" s="303" t="str">
        <f t="shared" si="25"/>
        <v>103</v>
      </c>
      <c r="F1391" s="303" t="s">
        <v>132</v>
      </c>
      <c r="G1391" s="303" t="str">
        <f>VLOOKUP(H1391,Lookup!A:B,2,0)</f>
        <v>7230  Emergency</v>
      </c>
      <c r="H1391" s="318">
        <f t="shared" si="24"/>
        <v>3800103</v>
      </c>
    </row>
    <row r="1392" spans="1:8" x14ac:dyDescent="0.3">
      <c r="A1392" s="325" t="s">
        <v>1745</v>
      </c>
      <c r="B1392" s="319">
        <v>749530</v>
      </c>
      <c r="D1392" s="326">
        <v>6</v>
      </c>
      <c r="E1392" s="303" t="str">
        <f t="shared" si="25"/>
        <v>103</v>
      </c>
      <c r="F1392" s="303" t="s">
        <v>132</v>
      </c>
      <c r="G1392" s="303" t="str">
        <f>VLOOKUP(H1392,Lookup!A:B,2,0)</f>
        <v>8610  Administration</v>
      </c>
      <c r="H1392" s="318">
        <f t="shared" si="24"/>
        <v>4399103</v>
      </c>
    </row>
    <row r="1393" spans="1:8" x14ac:dyDescent="0.3">
      <c r="A1393" s="325" t="s">
        <v>1751</v>
      </c>
      <c r="B1393" s="319">
        <v>749530</v>
      </c>
      <c r="D1393" s="326">
        <v>893.88</v>
      </c>
      <c r="E1393" s="303" t="str">
        <f t="shared" si="25"/>
        <v>103</v>
      </c>
      <c r="F1393" s="303" t="s">
        <v>132</v>
      </c>
      <c r="G1393" s="303" t="str">
        <f>VLOOKUP(H1393,Lookup!A:B,2,0)</f>
        <v>7020  Surgery</v>
      </c>
      <c r="H1393" s="318">
        <f t="shared" si="24"/>
        <v>4400103</v>
      </c>
    </row>
    <row r="1394" spans="1:8" x14ac:dyDescent="0.3">
      <c r="A1394" s="325" t="s">
        <v>1883</v>
      </c>
      <c r="B1394" s="319">
        <v>749530</v>
      </c>
      <c r="D1394" s="326">
        <v>533.39</v>
      </c>
      <c r="E1394" s="303" t="str">
        <f t="shared" si="25"/>
        <v>103</v>
      </c>
      <c r="F1394" s="303" t="s">
        <v>132</v>
      </c>
      <c r="G1394" s="303" t="str">
        <f>VLOOKUP(H1394,Lookup!A:B,2,0)</f>
        <v>7180  Resp Therapy</v>
      </c>
      <c r="H1394" s="318">
        <f t="shared" si="24"/>
        <v>4950103</v>
      </c>
    </row>
    <row r="1395" spans="1:8" x14ac:dyDescent="0.3">
      <c r="A1395" s="325" t="s">
        <v>1900</v>
      </c>
      <c r="B1395" s="319">
        <v>749530</v>
      </c>
      <c r="D1395" s="326">
        <v>428.43</v>
      </c>
      <c r="E1395" s="303" t="str">
        <f t="shared" si="25"/>
        <v>103</v>
      </c>
      <c r="F1395" s="303" t="s">
        <v>132</v>
      </c>
      <c r="G1395" s="303" t="str">
        <f>VLOOKUP(H1395,Lookup!A:B,2,0)</f>
        <v>7170  Pharmacy</v>
      </c>
      <c r="H1395" s="318">
        <f t="shared" si="24"/>
        <v>5100103</v>
      </c>
    </row>
    <row r="1396" spans="1:8" x14ac:dyDescent="0.3">
      <c r="A1396" s="325" t="s">
        <v>2117</v>
      </c>
      <c r="B1396" s="319">
        <v>749530</v>
      </c>
      <c r="D1396" s="326">
        <v>50</v>
      </c>
      <c r="E1396" s="303" t="str">
        <f t="shared" si="25"/>
        <v>103</v>
      </c>
      <c r="F1396" s="303" t="s">
        <v>132</v>
      </c>
      <c r="G1396" s="303" t="str">
        <f>VLOOKUP(H1396,Lookup!A:B,2,0)</f>
        <v>8460  Housekeeping</v>
      </c>
      <c r="H1396" s="318">
        <f t="shared" ref="H1396:H1429" si="26">A1396*1</f>
        <v>6005103</v>
      </c>
    </row>
    <row r="1397" spans="1:8" x14ac:dyDescent="0.3">
      <c r="A1397" s="325" t="s">
        <v>2157</v>
      </c>
      <c r="B1397" s="319">
        <v>749530</v>
      </c>
      <c r="D1397" s="326">
        <v>80.34</v>
      </c>
      <c r="E1397" s="303" t="str">
        <f t="shared" si="25"/>
        <v>103</v>
      </c>
      <c r="F1397" s="303" t="s">
        <v>132</v>
      </c>
      <c r="G1397" s="303" t="str">
        <f>VLOOKUP(H1397,Lookup!A:B,2,0)</f>
        <v>8330  Cafeteria</v>
      </c>
      <c r="H1397" s="318">
        <f t="shared" si="26"/>
        <v>6125103</v>
      </c>
    </row>
    <row r="1398" spans="1:8" x14ac:dyDescent="0.3">
      <c r="A1398" s="325" t="s">
        <v>2238</v>
      </c>
      <c r="B1398" s="319">
        <v>749530</v>
      </c>
      <c r="D1398" s="326">
        <v>1867.86</v>
      </c>
      <c r="E1398" s="303" t="str">
        <f t="shared" si="25"/>
        <v>103</v>
      </c>
      <c r="F1398" s="303" t="s">
        <v>132</v>
      </c>
      <c r="G1398" s="303" t="str">
        <f>VLOOKUP(H1398,Lookup!A:B,2,0)</f>
        <v>8610  Administration</v>
      </c>
      <c r="H1398" s="318">
        <f t="shared" si="26"/>
        <v>6900103</v>
      </c>
    </row>
    <row r="1399" spans="1:8" x14ac:dyDescent="0.3">
      <c r="A1399" s="325" t="s">
        <v>2333</v>
      </c>
      <c r="B1399" s="319">
        <v>749530</v>
      </c>
      <c r="D1399" s="326">
        <v>257.89999999999998</v>
      </c>
      <c r="E1399" s="303" t="str">
        <f t="shared" si="25"/>
        <v>103</v>
      </c>
      <c r="F1399" s="303" t="s">
        <v>132</v>
      </c>
      <c r="G1399" s="303" t="str">
        <f>VLOOKUP(H1399,Lookup!A:B,2,0)</f>
        <v>7170  Pharmacy</v>
      </c>
      <c r="H1399" s="318">
        <f t="shared" si="26"/>
        <v>8551103</v>
      </c>
    </row>
    <row r="1400" spans="1:8" x14ac:dyDescent="0.3">
      <c r="A1400" s="325" t="s">
        <v>2352</v>
      </c>
      <c r="B1400" s="319">
        <v>749530</v>
      </c>
      <c r="D1400" s="326">
        <v>14937.73</v>
      </c>
      <c r="E1400" s="303" t="str">
        <f t="shared" si="25"/>
        <v>933</v>
      </c>
      <c r="F1400" s="303" t="s">
        <v>132</v>
      </c>
      <c r="G1400" s="303" t="str">
        <f>VLOOKUP(H1400,Lookup!A:B,2,0)</f>
        <v>8900  Unassigned</v>
      </c>
      <c r="H1400" s="318">
        <f t="shared" si="26"/>
        <v>9000933</v>
      </c>
    </row>
    <row r="1401" spans="1:8" x14ac:dyDescent="0.3">
      <c r="A1401" s="325" t="s">
        <v>2352</v>
      </c>
      <c r="B1401" s="319">
        <v>749532</v>
      </c>
      <c r="C1401" s="319">
        <v>2001</v>
      </c>
      <c r="D1401" s="326">
        <v>1112.47</v>
      </c>
      <c r="E1401" s="303" t="str">
        <f t="shared" si="25"/>
        <v>933</v>
      </c>
      <c r="F1401" s="303" t="s">
        <v>132</v>
      </c>
      <c r="G1401" s="303" t="str">
        <f>VLOOKUP(H1401,Lookup!A:B,2,0)</f>
        <v>8900  Unassigned</v>
      </c>
      <c r="H1401" s="318">
        <f t="shared" si="26"/>
        <v>9000933</v>
      </c>
    </row>
    <row r="1402" spans="1:8" x14ac:dyDescent="0.3">
      <c r="A1402" s="325" t="s">
        <v>2352</v>
      </c>
      <c r="B1402" s="319">
        <v>749532</v>
      </c>
      <c r="C1402" s="319">
        <v>2000</v>
      </c>
      <c r="D1402" s="326">
        <v>211.57</v>
      </c>
      <c r="E1402" s="303" t="str">
        <f t="shared" si="25"/>
        <v>933</v>
      </c>
      <c r="F1402" s="303" t="s">
        <v>132</v>
      </c>
      <c r="G1402" s="303" t="str">
        <f>VLOOKUP(H1402,Lookup!A:B,2,0)</f>
        <v>8900  Unassigned</v>
      </c>
      <c r="H1402" s="318">
        <f t="shared" si="26"/>
        <v>9000933</v>
      </c>
    </row>
    <row r="1403" spans="1:8" x14ac:dyDescent="0.3">
      <c r="A1403" s="325" t="s">
        <v>2352</v>
      </c>
      <c r="B1403" s="319">
        <v>749532</v>
      </c>
      <c r="D1403" s="326">
        <v>37227.480000000003</v>
      </c>
      <c r="E1403" s="303" t="str">
        <f t="shared" si="25"/>
        <v>933</v>
      </c>
      <c r="F1403" s="303" t="s">
        <v>132</v>
      </c>
      <c r="G1403" s="303" t="str">
        <f>VLOOKUP(H1403,Lookup!A:B,2,0)</f>
        <v>8900  Unassigned</v>
      </c>
      <c r="H1403" s="318">
        <f t="shared" si="26"/>
        <v>9000933</v>
      </c>
    </row>
    <row r="1404" spans="1:8" x14ac:dyDescent="0.3">
      <c r="A1404" s="325" t="s">
        <v>2352</v>
      </c>
      <c r="B1404" s="319">
        <v>749533</v>
      </c>
      <c r="C1404" s="319">
        <v>2001</v>
      </c>
      <c r="D1404" s="326">
        <v>356.27</v>
      </c>
      <c r="E1404" s="303" t="str">
        <f t="shared" si="25"/>
        <v>933</v>
      </c>
      <c r="F1404" s="303" t="s">
        <v>132</v>
      </c>
      <c r="G1404" s="303" t="str">
        <f>VLOOKUP(H1404,Lookup!A:B,2,0)</f>
        <v>8900  Unassigned</v>
      </c>
      <c r="H1404" s="318">
        <f t="shared" si="26"/>
        <v>9000933</v>
      </c>
    </row>
    <row r="1405" spans="1:8" x14ac:dyDescent="0.3">
      <c r="A1405" s="325" t="s">
        <v>2352</v>
      </c>
      <c r="B1405" s="319">
        <v>749533</v>
      </c>
      <c r="C1405" s="319">
        <v>2000</v>
      </c>
      <c r="D1405" s="326">
        <v>58.9</v>
      </c>
      <c r="E1405" s="303" t="str">
        <f t="shared" si="25"/>
        <v>933</v>
      </c>
      <c r="F1405" s="303" t="s">
        <v>132</v>
      </c>
      <c r="G1405" s="303" t="str">
        <f>VLOOKUP(H1405,Lookup!A:B,2,0)</f>
        <v>8900  Unassigned</v>
      </c>
      <c r="H1405" s="318">
        <f t="shared" si="26"/>
        <v>9000933</v>
      </c>
    </row>
    <row r="1406" spans="1:8" x14ac:dyDescent="0.3">
      <c r="A1406" s="325" t="s">
        <v>2352</v>
      </c>
      <c r="B1406" s="319">
        <v>749533</v>
      </c>
      <c r="D1406" s="326">
        <v>12688.68</v>
      </c>
      <c r="E1406" s="303" t="str">
        <f t="shared" si="25"/>
        <v>933</v>
      </c>
      <c r="F1406" s="303" t="s">
        <v>132</v>
      </c>
      <c r="G1406" s="303" t="str">
        <f>VLOOKUP(H1406,Lookup!A:B,2,0)</f>
        <v>8900  Unassigned</v>
      </c>
      <c r="H1406" s="318">
        <f t="shared" si="26"/>
        <v>9000933</v>
      </c>
    </row>
    <row r="1407" spans="1:8" x14ac:dyDescent="0.3">
      <c r="A1407" s="325" t="s">
        <v>2352</v>
      </c>
      <c r="B1407" s="319">
        <v>749535</v>
      </c>
      <c r="C1407" s="319">
        <v>1012</v>
      </c>
      <c r="D1407" s="326">
        <v>45.24</v>
      </c>
      <c r="E1407" s="303" t="str">
        <f t="shared" si="25"/>
        <v>933</v>
      </c>
      <c r="F1407" s="303" t="s">
        <v>132</v>
      </c>
      <c r="G1407" s="303" t="str">
        <f>VLOOKUP(H1407,Lookup!A:B,2,0)</f>
        <v>8900  Unassigned</v>
      </c>
      <c r="H1407" s="318">
        <f t="shared" si="26"/>
        <v>9000933</v>
      </c>
    </row>
    <row r="1408" spans="1:8" x14ac:dyDescent="0.3">
      <c r="A1408" s="325" t="s">
        <v>2157</v>
      </c>
      <c r="B1408" s="319">
        <v>749535</v>
      </c>
      <c r="C1408" s="319">
        <v>1005</v>
      </c>
      <c r="D1408" s="326">
        <v>523.91</v>
      </c>
      <c r="E1408" s="303" t="str">
        <f t="shared" si="25"/>
        <v>103</v>
      </c>
      <c r="F1408" s="303" t="s">
        <v>132</v>
      </c>
      <c r="G1408" s="303" t="str">
        <f>VLOOKUP(H1408,Lookup!A:B,2,0)</f>
        <v>8330  Cafeteria</v>
      </c>
      <c r="H1408" s="318">
        <f t="shared" si="26"/>
        <v>6125103</v>
      </c>
    </row>
    <row r="1409" spans="1:8" x14ac:dyDescent="0.3">
      <c r="A1409" s="325" t="s">
        <v>2352</v>
      </c>
      <c r="B1409" s="319">
        <v>749535</v>
      </c>
      <c r="C1409" s="319">
        <v>1005</v>
      </c>
      <c r="D1409" s="326">
        <v>124.28</v>
      </c>
      <c r="E1409" s="303" t="str">
        <f t="shared" si="25"/>
        <v>933</v>
      </c>
      <c r="F1409" s="303" t="s">
        <v>132</v>
      </c>
      <c r="G1409" s="303" t="str">
        <f>VLOOKUP(H1409,Lookup!A:B,2,0)</f>
        <v>8900  Unassigned</v>
      </c>
      <c r="H1409" s="318">
        <f t="shared" si="26"/>
        <v>9000933</v>
      </c>
    </row>
    <row r="1410" spans="1:8" x14ac:dyDescent="0.3">
      <c r="A1410" s="325" t="s">
        <v>1892</v>
      </c>
      <c r="B1410" s="319">
        <v>749535</v>
      </c>
      <c r="C1410" s="319">
        <v>1004</v>
      </c>
      <c r="D1410" s="326">
        <v>41.86</v>
      </c>
      <c r="E1410" s="303" t="str">
        <f t="shared" ref="E1410:E1446" si="27">RIGHT(A1410,3)</f>
        <v>103</v>
      </c>
      <c r="F1410" s="303" t="s">
        <v>132</v>
      </c>
      <c r="G1410" s="303" t="str">
        <f>VLOOKUP(H1410,Lookup!A:B,2,0)</f>
        <v>7490  Other Ancilliary</v>
      </c>
      <c r="H1410" s="318">
        <f t="shared" si="26"/>
        <v>5050103</v>
      </c>
    </row>
    <row r="1411" spans="1:8" x14ac:dyDescent="0.3">
      <c r="A1411" s="325" t="s">
        <v>2238</v>
      </c>
      <c r="B1411" s="319">
        <v>749535</v>
      </c>
      <c r="C1411" s="319">
        <v>1004</v>
      </c>
      <c r="D1411" s="326">
        <v>136.19999999999999</v>
      </c>
      <c r="E1411" s="303" t="str">
        <f t="shared" si="27"/>
        <v>103</v>
      </c>
      <c r="F1411" s="303" t="s">
        <v>132</v>
      </c>
      <c r="G1411" s="303" t="str">
        <f>VLOOKUP(H1411,Lookup!A:B,2,0)</f>
        <v>8610  Administration</v>
      </c>
      <c r="H1411" s="318">
        <f t="shared" si="26"/>
        <v>6900103</v>
      </c>
    </row>
    <row r="1412" spans="1:8" x14ac:dyDescent="0.3">
      <c r="A1412" s="325" t="s">
        <v>1656</v>
      </c>
      <c r="B1412" s="319">
        <v>749535</v>
      </c>
      <c r="D1412" s="326">
        <v>225.8</v>
      </c>
      <c r="E1412" s="303" t="str">
        <f t="shared" si="27"/>
        <v>103</v>
      </c>
      <c r="F1412" s="303" t="s">
        <v>132</v>
      </c>
      <c r="G1412" s="303" t="str">
        <f>VLOOKUP(H1412,Lookup!A:B,2,0)</f>
        <v>7020  Surgery</v>
      </c>
      <c r="H1412" s="318">
        <f t="shared" si="26"/>
        <v>3136103</v>
      </c>
    </row>
    <row r="1413" spans="1:8" x14ac:dyDescent="0.3">
      <c r="A1413" s="325" t="s">
        <v>1673</v>
      </c>
      <c r="B1413" s="319">
        <v>749535</v>
      </c>
      <c r="D1413" s="326">
        <v>230.96</v>
      </c>
      <c r="E1413" s="303" t="str">
        <f t="shared" si="27"/>
        <v>103</v>
      </c>
      <c r="F1413" s="303" t="s">
        <v>132</v>
      </c>
      <c r="G1413" s="303" t="str">
        <f>VLOOKUP(H1413,Lookup!A:B,2,0)</f>
        <v>8720  Nursing Admin</v>
      </c>
      <c r="H1413" s="318">
        <f t="shared" si="26"/>
        <v>3270103</v>
      </c>
    </row>
    <row r="1414" spans="1:8" x14ac:dyDescent="0.3">
      <c r="A1414" s="325" t="s">
        <v>1685</v>
      </c>
      <c r="B1414" s="319">
        <v>749535</v>
      </c>
      <c r="D1414" s="326">
        <v>51.48</v>
      </c>
      <c r="E1414" s="303" t="str">
        <f t="shared" si="27"/>
        <v>103</v>
      </c>
      <c r="F1414" s="303" t="s">
        <v>132</v>
      </c>
      <c r="G1414" s="303" t="str">
        <f>VLOOKUP(H1414,Lookup!A:B,2,0)</f>
        <v>6010  ICU</v>
      </c>
      <c r="H1414" s="318">
        <f t="shared" si="26"/>
        <v>3400103</v>
      </c>
    </row>
    <row r="1415" spans="1:8" x14ac:dyDescent="0.3">
      <c r="A1415" s="325" t="s">
        <v>1699</v>
      </c>
      <c r="B1415" s="319">
        <v>749535</v>
      </c>
      <c r="D1415" s="326">
        <v>185.19</v>
      </c>
      <c r="E1415" s="303" t="str">
        <f t="shared" si="27"/>
        <v>103</v>
      </c>
      <c r="F1415" s="303" t="s">
        <v>132</v>
      </c>
      <c r="G1415" s="303" t="str">
        <f>VLOOKUP(H1415,Lookup!A:B,2,0)</f>
        <v>7230  Emergency</v>
      </c>
      <c r="H1415" s="318">
        <f t="shared" si="26"/>
        <v>3800103</v>
      </c>
    </row>
    <row r="1416" spans="1:8" x14ac:dyDescent="0.3">
      <c r="A1416" s="325" t="s">
        <v>1751</v>
      </c>
      <c r="B1416" s="319">
        <v>749535</v>
      </c>
      <c r="D1416" s="326">
        <v>612.33000000000004</v>
      </c>
      <c r="E1416" s="303" t="str">
        <f t="shared" si="27"/>
        <v>103</v>
      </c>
      <c r="F1416" s="303" t="s">
        <v>132</v>
      </c>
      <c r="G1416" s="303" t="str">
        <f>VLOOKUP(H1416,Lookup!A:B,2,0)</f>
        <v>7020  Surgery</v>
      </c>
      <c r="H1416" s="318">
        <f t="shared" si="26"/>
        <v>4400103</v>
      </c>
    </row>
    <row r="1417" spans="1:8" x14ac:dyDescent="0.3">
      <c r="A1417" s="325" t="s">
        <v>1900</v>
      </c>
      <c r="B1417" s="319">
        <v>749535</v>
      </c>
      <c r="D1417" s="326">
        <v>455</v>
      </c>
      <c r="E1417" s="303" t="str">
        <f t="shared" si="27"/>
        <v>103</v>
      </c>
      <c r="F1417" s="303" t="s">
        <v>132</v>
      </c>
      <c r="G1417" s="303" t="str">
        <f>VLOOKUP(H1417,Lookup!A:B,2,0)</f>
        <v>7170  Pharmacy</v>
      </c>
      <c r="H1417" s="318">
        <f t="shared" si="26"/>
        <v>5100103</v>
      </c>
    </row>
    <row r="1418" spans="1:8" x14ac:dyDescent="0.3">
      <c r="A1418" s="325" t="s">
        <v>2117</v>
      </c>
      <c r="B1418" s="319">
        <v>749535</v>
      </c>
      <c r="D1418" s="326">
        <v>144.91</v>
      </c>
      <c r="E1418" s="303" t="str">
        <f t="shared" si="27"/>
        <v>103</v>
      </c>
      <c r="F1418" s="303" t="s">
        <v>132</v>
      </c>
      <c r="G1418" s="303" t="str">
        <f>VLOOKUP(H1418,Lookup!A:B,2,0)</f>
        <v>8460  Housekeeping</v>
      </c>
      <c r="H1418" s="318">
        <f t="shared" si="26"/>
        <v>6005103</v>
      </c>
    </row>
    <row r="1419" spans="1:8" x14ac:dyDescent="0.3">
      <c r="A1419" s="325" t="s">
        <v>2238</v>
      </c>
      <c r="B1419" s="319">
        <v>749535</v>
      </c>
      <c r="D1419" s="326">
        <v>671</v>
      </c>
      <c r="E1419" s="303" t="str">
        <f t="shared" si="27"/>
        <v>103</v>
      </c>
      <c r="F1419" s="303" t="s">
        <v>132</v>
      </c>
      <c r="G1419" s="303" t="str">
        <f>VLOOKUP(H1419,Lookup!A:B,2,0)</f>
        <v>8610  Administration</v>
      </c>
      <c r="H1419" s="318">
        <f t="shared" si="26"/>
        <v>6900103</v>
      </c>
    </row>
    <row r="1420" spans="1:8" x14ac:dyDescent="0.3">
      <c r="A1420" s="325" t="s">
        <v>2352</v>
      </c>
      <c r="B1420" s="319">
        <v>749535</v>
      </c>
      <c r="D1420" s="326">
        <v>6356.61</v>
      </c>
      <c r="E1420" s="303" t="str">
        <f t="shared" si="27"/>
        <v>933</v>
      </c>
      <c r="F1420" s="303" t="s">
        <v>132</v>
      </c>
      <c r="G1420" s="303" t="str">
        <f>VLOOKUP(H1420,Lookup!A:B,2,0)</f>
        <v>8900  Unassigned</v>
      </c>
      <c r="H1420" s="318">
        <f t="shared" si="26"/>
        <v>9000933</v>
      </c>
    </row>
    <row r="1421" spans="1:8" x14ac:dyDescent="0.3">
      <c r="A1421" s="325" t="s">
        <v>1722</v>
      </c>
      <c r="B1421" s="319">
        <v>749550</v>
      </c>
      <c r="D1421" s="326">
        <v>-0.01</v>
      </c>
      <c r="E1421" s="303" t="str">
        <f t="shared" si="27"/>
        <v>103</v>
      </c>
      <c r="F1421" s="303" t="s">
        <v>132</v>
      </c>
      <c r="G1421" s="303" t="str">
        <f>VLOOKUP(H1421,Lookup!A:B,2,0)</f>
        <v>7200  Physical Therapy</v>
      </c>
      <c r="H1421" s="318">
        <f t="shared" si="26"/>
        <v>4315103</v>
      </c>
    </row>
    <row r="1422" spans="1:8" x14ac:dyDescent="0.3">
      <c r="A1422" s="325" t="s">
        <v>2157</v>
      </c>
      <c r="B1422" s="319">
        <v>749550</v>
      </c>
      <c r="D1422" s="326">
        <v>58.73</v>
      </c>
      <c r="E1422" s="303" t="str">
        <f t="shared" si="27"/>
        <v>103</v>
      </c>
      <c r="F1422" s="303" t="s">
        <v>132</v>
      </c>
      <c r="G1422" s="303" t="str">
        <f>VLOOKUP(H1422,Lookup!A:B,2,0)</f>
        <v>8330  Cafeteria</v>
      </c>
      <c r="H1422" s="318">
        <f t="shared" si="26"/>
        <v>6125103</v>
      </c>
    </row>
    <row r="1423" spans="1:8" x14ac:dyDescent="0.3">
      <c r="A1423" s="325" t="s">
        <v>2182</v>
      </c>
      <c r="B1423" s="319">
        <v>749550</v>
      </c>
      <c r="D1423" s="326">
        <v>-4.8</v>
      </c>
      <c r="E1423" s="303" t="str">
        <f t="shared" si="27"/>
        <v>103</v>
      </c>
      <c r="F1423" s="303" t="s">
        <v>132</v>
      </c>
      <c r="G1423" s="303" t="str">
        <f>VLOOKUP(H1423,Lookup!A:B,2,0)</f>
        <v>8560  Admitting</v>
      </c>
      <c r="H1423" s="318">
        <f t="shared" si="26"/>
        <v>6280103</v>
      </c>
    </row>
    <row r="1424" spans="1:8" x14ac:dyDescent="0.3">
      <c r="A1424" s="325" t="s">
        <v>2187</v>
      </c>
      <c r="B1424" s="319">
        <v>749550</v>
      </c>
      <c r="D1424" s="326">
        <v>31</v>
      </c>
      <c r="E1424" s="303" t="str">
        <f t="shared" si="27"/>
        <v>103</v>
      </c>
      <c r="F1424" s="303" t="s">
        <v>132</v>
      </c>
      <c r="G1424" s="303" t="str">
        <f>VLOOKUP(H1424,Lookup!A:B,2,0)</f>
        <v>7230  Emergency</v>
      </c>
      <c r="H1424" s="318">
        <f t="shared" si="26"/>
        <v>6281103</v>
      </c>
    </row>
    <row r="1425" spans="1:8" x14ac:dyDescent="0.3">
      <c r="A1425" s="325" t="s">
        <v>2313</v>
      </c>
      <c r="B1425" s="319">
        <v>749550</v>
      </c>
      <c r="D1425" s="326">
        <v>11.13</v>
      </c>
      <c r="E1425" s="303" t="str">
        <f t="shared" si="27"/>
        <v>103</v>
      </c>
      <c r="F1425" s="303" t="s">
        <v>132</v>
      </c>
      <c r="G1425" s="303" t="str">
        <f>VLOOKUP(H1425,Lookup!A:B,2,0)</f>
        <v>8490  Other General</v>
      </c>
      <c r="H1425" s="318">
        <f t="shared" si="26"/>
        <v>7905103</v>
      </c>
    </row>
    <row r="1426" spans="1:8" x14ac:dyDescent="0.3">
      <c r="A1426" s="325" t="s">
        <v>2333</v>
      </c>
      <c r="B1426" s="319">
        <v>749550</v>
      </c>
      <c r="D1426" s="326">
        <v>231.89</v>
      </c>
      <c r="E1426" s="303" t="str">
        <f t="shared" si="27"/>
        <v>103</v>
      </c>
      <c r="F1426" s="303" t="s">
        <v>132</v>
      </c>
      <c r="G1426" s="303" t="str">
        <f>VLOOKUP(H1426,Lookup!A:B,2,0)</f>
        <v>7170  Pharmacy</v>
      </c>
      <c r="H1426" s="318">
        <f t="shared" si="26"/>
        <v>8551103</v>
      </c>
    </row>
    <row r="1427" spans="1:8" x14ac:dyDescent="0.3">
      <c r="A1427" s="325" t="s">
        <v>2352</v>
      </c>
      <c r="B1427" s="319">
        <v>749550</v>
      </c>
      <c r="D1427" s="326">
        <v>71.73</v>
      </c>
      <c r="E1427" s="303" t="str">
        <f t="shared" si="27"/>
        <v>933</v>
      </c>
      <c r="F1427" s="303" t="s">
        <v>132</v>
      </c>
      <c r="G1427" s="303" t="str">
        <f>VLOOKUP(H1427,Lookup!A:B,2,0)</f>
        <v>8900  Unassigned</v>
      </c>
      <c r="H1427" s="318">
        <f t="shared" si="26"/>
        <v>9000933</v>
      </c>
    </row>
    <row r="1428" spans="1:8" x14ac:dyDescent="0.3">
      <c r="A1428" s="325" t="s">
        <v>2352</v>
      </c>
      <c r="B1428" s="319">
        <v>749591</v>
      </c>
      <c r="D1428" s="326">
        <v>-16879.64</v>
      </c>
      <c r="E1428" s="303" t="str">
        <f t="shared" si="27"/>
        <v>933</v>
      </c>
      <c r="F1428" s="303" t="s">
        <v>132</v>
      </c>
      <c r="G1428" s="303" t="str">
        <f>VLOOKUP(H1428,Lookup!A:B,2,0)</f>
        <v>8900  Unassigned</v>
      </c>
      <c r="H1428" s="318">
        <f t="shared" si="26"/>
        <v>9000933</v>
      </c>
    </row>
    <row r="1429" spans="1:8" x14ac:dyDescent="0.3">
      <c r="A1429" s="325" t="s">
        <v>2333</v>
      </c>
      <c r="B1429" s="319">
        <v>750015</v>
      </c>
      <c r="D1429" s="326">
        <v>429.76</v>
      </c>
      <c r="E1429" s="303" t="str">
        <f t="shared" si="27"/>
        <v>103</v>
      </c>
      <c r="F1429" s="303" t="s">
        <v>132</v>
      </c>
      <c r="G1429" s="303" t="str">
        <f>VLOOKUP(H1429,Lookup!A:B,2,0)</f>
        <v>7170  Pharmacy</v>
      </c>
      <c r="H1429" s="318">
        <f t="shared" si="26"/>
        <v>8551103</v>
      </c>
    </row>
    <row r="1430" spans="1:8" hidden="1" x14ac:dyDescent="0.3">
      <c r="A1430" s="325" t="s">
        <v>2286</v>
      </c>
      <c r="B1430" s="319">
        <v>760020</v>
      </c>
      <c r="D1430" s="326">
        <v>5128.6000000000004</v>
      </c>
      <c r="E1430" s="303" t="str">
        <f t="shared" si="27"/>
        <v>103</v>
      </c>
    </row>
    <row r="1431" spans="1:8" hidden="1" x14ac:dyDescent="0.3">
      <c r="A1431" s="325" t="s">
        <v>2286</v>
      </c>
      <c r="B1431" s="319">
        <v>760030</v>
      </c>
      <c r="D1431" s="326">
        <v>70649.53</v>
      </c>
      <c r="E1431" s="303" t="str">
        <f t="shared" si="27"/>
        <v>103</v>
      </c>
    </row>
    <row r="1432" spans="1:8" hidden="1" x14ac:dyDescent="0.3">
      <c r="A1432" s="325" t="s">
        <v>2352</v>
      </c>
      <c r="B1432" s="319">
        <v>760030</v>
      </c>
      <c r="D1432" s="326">
        <v>17569.990000000002</v>
      </c>
      <c r="E1432" s="303" t="str">
        <f t="shared" si="27"/>
        <v>933</v>
      </c>
    </row>
    <row r="1433" spans="1:8" hidden="1" x14ac:dyDescent="0.3">
      <c r="A1433" s="325" t="s">
        <v>2352</v>
      </c>
      <c r="B1433" s="319">
        <v>765050</v>
      </c>
      <c r="D1433" s="326">
        <v>28976.99</v>
      </c>
      <c r="E1433" s="303" t="str">
        <f t="shared" si="27"/>
        <v>933</v>
      </c>
    </row>
    <row r="1434" spans="1:8" hidden="1" x14ac:dyDescent="0.3">
      <c r="A1434" s="325" t="s">
        <v>1794</v>
      </c>
      <c r="B1434" s="319">
        <v>766010</v>
      </c>
      <c r="D1434" s="326">
        <v>5166.3599999999997</v>
      </c>
      <c r="E1434" s="303" t="str">
        <f t="shared" si="27"/>
        <v>103</v>
      </c>
    </row>
    <row r="1435" spans="1:8" hidden="1" x14ac:dyDescent="0.3">
      <c r="A1435" s="325" t="s">
        <v>1900</v>
      </c>
      <c r="B1435" s="319">
        <v>766010</v>
      </c>
      <c r="D1435" s="326">
        <v>455.67</v>
      </c>
      <c r="E1435" s="303" t="str">
        <f t="shared" si="27"/>
        <v>103</v>
      </c>
    </row>
    <row r="1436" spans="1:8" hidden="1" x14ac:dyDescent="0.3">
      <c r="A1436" s="325" t="s">
        <v>2146</v>
      </c>
      <c r="B1436" s="319">
        <v>766010</v>
      </c>
      <c r="D1436" s="326">
        <v>8167.73</v>
      </c>
      <c r="E1436" s="303" t="str">
        <f t="shared" si="27"/>
        <v>103</v>
      </c>
    </row>
    <row r="1437" spans="1:8" hidden="1" x14ac:dyDescent="0.3">
      <c r="A1437" s="325" t="s">
        <v>2286</v>
      </c>
      <c r="B1437" s="319">
        <v>766010</v>
      </c>
      <c r="D1437" s="326">
        <v>45838.22</v>
      </c>
      <c r="E1437" s="303" t="str">
        <f t="shared" si="27"/>
        <v>103</v>
      </c>
    </row>
    <row r="1438" spans="1:8" hidden="1" x14ac:dyDescent="0.3">
      <c r="A1438" s="325" t="s">
        <v>2352</v>
      </c>
      <c r="B1438" s="319">
        <v>766010</v>
      </c>
      <c r="D1438" s="326">
        <v>12682.16</v>
      </c>
      <c r="E1438" s="303" t="str">
        <f t="shared" si="27"/>
        <v>933</v>
      </c>
    </row>
    <row r="1439" spans="1:8" hidden="1" x14ac:dyDescent="0.3">
      <c r="A1439" s="325" t="s">
        <v>2286</v>
      </c>
      <c r="B1439" s="319">
        <v>766070</v>
      </c>
      <c r="D1439" s="326">
        <v>328820.98</v>
      </c>
      <c r="E1439" s="303" t="str">
        <f t="shared" si="27"/>
        <v>103</v>
      </c>
    </row>
    <row r="1440" spans="1:8" hidden="1" x14ac:dyDescent="0.3">
      <c r="A1440" s="325" t="s">
        <v>2352</v>
      </c>
      <c r="B1440" s="319">
        <v>766070</v>
      </c>
      <c r="D1440" s="326">
        <v>1034.69</v>
      </c>
      <c r="E1440" s="303" t="str">
        <f t="shared" si="27"/>
        <v>933</v>
      </c>
    </row>
    <row r="1441" spans="1:10" hidden="1" x14ac:dyDescent="0.3">
      <c r="A1441" s="325" t="s">
        <v>2286</v>
      </c>
      <c r="B1441" s="319">
        <v>766090</v>
      </c>
      <c r="C1441" s="319">
        <v>1001</v>
      </c>
      <c r="D1441" s="326">
        <v>745052.11</v>
      </c>
      <c r="E1441" s="303" t="str">
        <f t="shared" si="27"/>
        <v>103</v>
      </c>
    </row>
    <row r="1442" spans="1:10" hidden="1" x14ac:dyDescent="0.3">
      <c r="A1442" s="325" t="s">
        <v>2352</v>
      </c>
      <c r="B1442" s="319">
        <v>766090</v>
      </c>
      <c r="C1442" s="319">
        <v>1001</v>
      </c>
      <c r="D1442" s="326">
        <v>222473.41</v>
      </c>
      <c r="E1442" s="303" t="str">
        <f t="shared" si="27"/>
        <v>933</v>
      </c>
    </row>
    <row r="1443" spans="1:10" hidden="1" x14ac:dyDescent="0.3">
      <c r="A1443" s="325" t="s">
        <v>2286</v>
      </c>
      <c r="B1443" s="319">
        <v>766092</v>
      </c>
      <c r="D1443" s="326">
        <v>4746588</v>
      </c>
      <c r="E1443" s="303" t="str">
        <f t="shared" si="27"/>
        <v>103</v>
      </c>
    </row>
    <row r="1444" spans="1:10" x14ac:dyDescent="0.3">
      <c r="A1444" s="325" t="s">
        <v>2286</v>
      </c>
      <c r="B1444" s="319">
        <v>770010</v>
      </c>
      <c r="D1444" s="326">
        <v>-21600</v>
      </c>
      <c r="E1444" s="303" t="str">
        <f t="shared" si="27"/>
        <v>103</v>
      </c>
      <c r="F1444" s="303" t="s">
        <v>132</v>
      </c>
      <c r="G1444" s="303" t="str">
        <f>VLOOKUP(H1444,Lookup!A:B,2,0)</f>
        <v>8900  Unassigned</v>
      </c>
      <c r="H1444" s="318">
        <f t="shared" ref="H1444:H1446" si="28">A1444*1</f>
        <v>7790103</v>
      </c>
    </row>
    <row r="1445" spans="1:10" x14ac:dyDescent="0.3">
      <c r="A1445" s="325" t="s">
        <v>2229</v>
      </c>
      <c r="B1445" s="319">
        <v>770020</v>
      </c>
      <c r="D1445" s="326">
        <v>14266.63</v>
      </c>
      <c r="E1445" s="303" t="str">
        <f t="shared" si="27"/>
        <v>103</v>
      </c>
      <c r="F1445" s="303" t="s">
        <v>132</v>
      </c>
      <c r="G1445" s="303" t="str">
        <f>VLOOKUP(H1445,Lookup!A:B,2,0)</f>
        <v>8490  Other General</v>
      </c>
      <c r="H1445" s="318">
        <f t="shared" si="28"/>
        <v>6841103</v>
      </c>
    </row>
    <row r="1446" spans="1:10" x14ac:dyDescent="0.3">
      <c r="A1446" s="325" t="s">
        <v>2352</v>
      </c>
      <c r="B1446" s="319">
        <v>770020</v>
      </c>
      <c r="D1446" s="326">
        <v>80064.62</v>
      </c>
      <c r="E1446" s="303" t="str">
        <f t="shared" si="27"/>
        <v>933</v>
      </c>
      <c r="F1446" s="303" t="s">
        <v>132</v>
      </c>
      <c r="G1446" s="303" t="str">
        <f>VLOOKUP(H1446,Lookup!A:B,2,0)</f>
        <v>8900  Unassigned</v>
      </c>
      <c r="H1446" s="318">
        <f t="shared" si="28"/>
        <v>9000933</v>
      </c>
    </row>
    <row r="1448" spans="1:10" ht="15.6" x14ac:dyDescent="0.3">
      <c r="J1448"/>
    </row>
    <row r="1449" spans="1:10" ht="15.6" x14ac:dyDescent="0.3">
      <c r="J1449"/>
    </row>
    <row r="1450" spans="1:10" ht="15.6" x14ac:dyDescent="0.3">
      <c r="J1450"/>
    </row>
    <row r="1451" spans="1:10" ht="15.6" x14ac:dyDescent="0.3">
      <c r="J1451"/>
    </row>
    <row r="1452" spans="1:10" ht="15.6" x14ac:dyDescent="0.3">
      <c r="J1452"/>
    </row>
    <row r="1453" spans="1:10" ht="15.6" x14ac:dyDescent="0.3">
      <c r="J1453"/>
    </row>
    <row r="1454" spans="1:10" ht="15.6" x14ac:dyDescent="0.3">
      <c r="J1454"/>
    </row>
    <row r="1455" spans="1:10" ht="15.6" x14ac:dyDescent="0.3">
      <c r="J1455"/>
    </row>
    <row r="1456" spans="1:10" ht="15.6" x14ac:dyDescent="0.3">
      <c r="J1456"/>
    </row>
    <row r="1457" spans="10:10" ht="15.6" x14ac:dyDescent="0.3">
      <c r="J1457"/>
    </row>
    <row r="1458" spans="10:10" ht="15.6" x14ac:dyDescent="0.3">
      <c r="J1458"/>
    </row>
    <row r="1459" spans="10:10" ht="15.6" x14ac:dyDescent="0.3">
      <c r="J1459"/>
    </row>
    <row r="1460" spans="10:10" ht="15.6" x14ac:dyDescent="0.3">
      <c r="J1460"/>
    </row>
    <row r="1461" spans="10:10" ht="15.6" x14ac:dyDescent="0.3">
      <c r="J1461"/>
    </row>
    <row r="1462" spans="10:10" ht="15.6" x14ac:dyDescent="0.3">
      <c r="J1462"/>
    </row>
    <row r="1463" spans="10:10" ht="15.6" x14ac:dyDescent="0.3">
      <c r="J1463"/>
    </row>
    <row r="1464" spans="10:10" ht="15.6" x14ac:dyDescent="0.3">
      <c r="J1464"/>
    </row>
    <row r="1465" spans="10:10" ht="15.6" x14ac:dyDescent="0.3">
      <c r="J1465"/>
    </row>
  </sheetData>
  <autoFilter ref="A1:F1446">
    <filterColumn colId="5">
      <customFilters>
        <customFilter operator="notEqual" val=" "/>
      </customFilters>
    </filterColumn>
    <sortState ref="A2:F1446">
      <sortCondition ref="B1:B1446"/>
    </sortState>
  </autoFilter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17"/>
  <sheetViews>
    <sheetView workbookViewId="0">
      <selection activeCell="B207" sqref="B207"/>
    </sheetView>
  </sheetViews>
  <sheetFormatPr defaultRowHeight="15" x14ac:dyDescent="0.25"/>
  <cols>
    <col min="1" max="1" width="8" style="321" bestFit="1" customWidth="1"/>
    <col min="2" max="2" width="23.33203125" bestFit="1" customWidth="1"/>
  </cols>
  <sheetData>
    <row r="2" spans="1:2" x14ac:dyDescent="0.25">
      <c r="A2" s="321">
        <v>3400103</v>
      </c>
      <c r="B2" t="s">
        <v>1301</v>
      </c>
    </row>
    <row r="3" spans="1:2" x14ac:dyDescent="0.25">
      <c r="A3" s="321">
        <v>3400103</v>
      </c>
      <c r="B3" t="s">
        <v>1301</v>
      </c>
    </row>
    <row r="4" spans="1:2" x14ac:dyDescent="0.25">
      <c r="A4" s="321">
        <v>3400103</v>
      </c>
      <c r="B4" t="s">
        <v>1301</v>
      </c>
    </row>
    <row r="5" spans="1:2" x14ac:dyDescent="0.25">
      <c r="A5" s="321">
        <v>3400103</v>
      </c>
      <c r="B5" t="s">
        <v>1301</v>
      </c>
    </row>
    <row r="6" spans="1:2" x14ac:dyDescent="0.25">
      <c r="A6" s="321">
        <v>3000103</v>
      </c>
      <c r="B6" t="s">
        <v>514</v>
      </c>
    </row>
    <row r="7" spans="1:2" x14ac:dyDescent="0.25">
      <c r="A7" s="321">
        <v>3000103</v>
      </c>
      <c r="B7" t="s">
        <v>514</v>
      </c>
    </row>
    <row r="8" spans="1:2" x14ac:dyDescent="0.25">
      <c r="A8" s="321">
        <v>3000103</v>
      </c>
      <c r="B8" t="s">
        <v>514</v>
      </c>
    </row>
    <row r="9" spans="1:2" x14ac:dyDescent="0.25">
      <c r="A9" s="321">
        <v>3000103</v>
      </c>
      <c r="B9" t="s">
        <v>514</v>
      </c>
    </row>
    <row r="10" spans="1:2" x14ac:dyDescent="0.25">
      <c r="A10" s="321">
        <v>3300103</v>
      </c>
      <c r="B10" t="s">
        <v>514</v>
      </c>
    </row>
    <row r="11" spans="1:2" x14ac:dyDescent="0.25">
      <c r="A11" s="321">
        <v>3300103</v>
      </c>
      <c r="B11" t="s">
        <v>514</v>
      </c>
    </row>
    <row r="12" spans="1:2" x14ac:dyDescent="0.25">
      <c r="A12" s="321">
        <v>3300103</v>
      </c>
      <c r="B12" t="s">
        <v>514</v>
      </c>
    </row>
    <row r="13" spans="1:2" x14ac:dyDescent="0.25">
      <c r="A13" s="321">
        <v>3136103</v>
      </c>
      <c r="B13" t="s">
        <v>1304</v>
      </c>
    </row>
    <row r="14" spans="1:2" x14ac:dyDescent="0.25">
      <c r="A14" s="321">
        <v>3136103</v>
      </c>
      <c r="B14" t="s">
        <v>1304</v>
      </c>
    </row>
    <row r="15" spans="1:2" x14ac:dyDescent="0.25">
      <c r="A15" s="321">
        <v>3136103</v>
      </c>
      <c r="B15" t="s">
        <v>1304</v>
      </c>
    </row>
    <row r="16" spans="1:2" x14ac:dyDescent="0.25">
      <c r="A16" s="321">
        <v>3136103</v>
      </c>
      <c r="B16" t="s">
        <v>1304</v>
      </c>
    </row>
    <row r="17" spans="1:2" x14ac:dyDescent="0.25">
      <c r="A17" s="321">
        <v>4400103</v>
      </c>
      <c r="B17" t="s">
        <v>1304</v>
      </c>
    </row>
    <row r="18" spans="1:2" x14ac:dyDescent="0.25">
      <c r="A18" s="321">
        <v>4400103</v>
      </c>
      <c r="B18" t="s">
        <v>1304</v>
      </c>
    </row>
    <row r="19" spans="1:2" x14ac:dyDescent="0.25">
      <c r="A19" s="321">
        <v>4400103</v>
      </c>
      <c r="B19" t="s">
        <v>1304</v>
      </c>
    </row>
    <row r="20" spans="1:2" x14ac:dyDescent="0.25">
      <c r="A20" s="321">
        <v>4400103</v>
      </c>
      <c r="B20" t="s">
        <v>1304</v>
      </c>
    </row>
    <row r="21" spans="1:2" x14ac:dyDescent="0.25">
      <c r="A21" s="321">
        <v>4400103</v>
      </c>
      <c r="B21" t="s">
        <v>1304</v>
      </c>
    </row>
    <row r="22" spans="1:2" x14ac:dyDescent="0.25">
      <c r="A22" s="321">
        <v>4400103</v>
      </c>
      <c r="B22" t="s">
        <v>1304</v>
      </c>
    </row>
    <row r="23" spans="1:2" x14ac:dyDescent="0.25">
      <c r="A23" s="321">
        <v>4400103</v>
      </c>
      <c r="B23" t="s">
        <v>1304</v>
      </c>
    </row>
    <row r="24" spans="1:2" x14ac:dyDescent="0.25">
      <c r="A24" s="321">
        <v>4400103</v>
      </c>
      <c r="B24" t="s">
        <v>1304</v>
      </c>
    </row>
    <row r="25" spans="1:2" x14ac:dyDescent="0.25">
      <c r="A25" s="321">
        <v>4600103</v>
      </c>
      <c r="B25" t="s">
        <v>1304</v>
      </c>
    </row>
    <row r="26" spans="1:2" x14ac:dyDescent="0.25">
      <c r="A26" s="321">
        <v>4600103</v>
      </c>
      <c r="B26" t="s">
        <v>1304</v>
      </c>
    </row>
    <row r="27" spans="1:2" x14ac:dyDescent="0.25">
      <c r="A27" s="321">
        <v>4600103</v>
      </c>
      <c r="B27" t="s">
        <v>1304</v>
      </c>
    </row>
    <row r="28" spans="1:2" x14ac:dyDescent="0.25">
      <c r="A28" s="321">
        <v>4600103</v>
      </c>
      <c r="B28" t="s">
        <v>1304</v>
      </c>
    </row>
    <row r="29" spans="1:2" x14ac:dyDescent="0.25">
      <c r="A29" s="321">
        <v>4600103</v>
      </c>
      <c r="B29" t="s">
        <v>1304</v>
      </c>
    </row>
    <row r="30" spans="1:2" x14ac:dyDescent="0.25">
      <c r="A30" s="321">
        <v>4915103</v>
      </c>
      <c r="B30" t="s">
        <v>1304</v>
      </c>
    </row>
    <row r="31" spans="1:2" x14ac:dyDescent="0.25">
      <c r="A31" s="321">
        <v>4915103</v>
      </c>
      <c r="B31" t="s">
        <v>1304</v>
      </c>
    </row>
    <row r="32" spans="1:2" x14ac:dyDescent="0.25">
      <c r="A32" s="321">
        <v>4915103</v>
      </c>
      <c r="B32" t="s">
        <v>1304</v>
      </c>
    </row>
    <row r="33" spans="1:2" x14ac:dyDescent="0.25">
      <c r="A33" s="321">
        <v>4915103</v>
      </c>
      <c r="B33" t="s">
        <v>1304</v>
      </c>
    </row>
    <row r="34" spans="1:2" x14ac:dyDescent="0.25">
      <c r="A34" s="321">
        <v>4915103</v>
      </c>
      <c r="B34" t="s">
        <v>1304</v>
      </c>
    </row>
    <row r="35" spans="1:2" x14ac:dyDescent="0.25">
      <c r="A35" s="321">
        <v>4505103</v>
      </c>
      <c r="B35" t="s">
        <v>1305</v>
      </c>
    </row>
    <row r="36" spans="1:2" x14ac:dyDescent="0.25">
      <c r="A36" s="321">
        <v>4505103</v>
      </c>
      <c r="B36" t="s">
        <v>1305</v>
      </c>
    </row>
    <row r="37" spans="1:2" x14ac:dyDescent="0.25">
      <c r="A37" s="321">
        <v>4505103</v>
      </c>
      <c r="B37" t="s">
        <v>1305</v>
      </c>
    </row>
    <row r="38" spans="1:2" x14ac:dyDescent="0.25">
      <c r="A38" s="321">
        <v>4505103</v>
      </c>
      <c r="B38" t="s">
        <v>1305</v>
      </c>
    </row>
    <row r="39" spans="1:2" x14ac:dyDescent="0.25">
      <c r="A39" s="321">
        <v>4505103</v>
      </c>
      <c r="B39" t="s">
        <v>1305</v>
      </c>
    </row>
    <row r="40" spans="1:2" x14ac:dyDescent="0.25">
      <c r="A40" s="321">
        <v>4550103</v>
      </c>
      <c r="B40" t="s">
        <v>1306</v>
      </c>
    </row>
    <row r="41" spans="1:2" x14ac:dyDescent="0.25">
      <c r="A41" s="321">
        <v>4550103</v>
      </c>
      <c r="B41" t="s">
        <v>1306</v>
      </c>
    </row>
    <row r="42" spans="1:2" x14ac:dyDescent="0.25">
      <c r="A42" s="321">
        <v>4550103</v>
      </c>
      <c r="B42" t="s">
        <v>1306</v>
      </c>
    </row>
    <row r="43" spans="1:2" x14ac:dyDescent="0.25">
      <c r="A43" s="321">
        <v>4550103</v>
      </c>
      <c r="B43" t="s">
        <v>1306</v>
      </c>
    </row>
    <row r="44" spans="1:2" x14ac:dyDescent="0.25">
      <c r="A44" s="321">
        <v>6158103</v>
      </c>
      <c r="B44" t="s">
        <v>1306</v>
      </c>
    </row>
    <row r="45" spans="1:2" x14ac:dyDescent="0.25">
      <c r="A45" s="321">
        <v>6158103</v>
      </c>
      <c r="B45" t="s">
        <v>1306</v>
      </c>
    </row>
    <row r="46" spans="1:2" x14ac:dyDescent="0.25">
      <c r="A46" s="321">
        <v>6158103</v>
      </c>
      <c r="B46" t="s">
        <v>1306</v>
      </c>
    </row>
    <row r="47" spans="1:2" x14ac:dyDescent="0.25">
      <c r="A47" s="321">
        <v>3240103</v>
      </c>
      <c r="B47" t="s">
        <v>1307</v>
      </c>
    </row>
    <row r="48" spans="1:2" x14ac:dyDescent="0.25">
      <c r="A48" s="321">
        <v>4700103</v>
      </c>
      <c r="B48" t="s">
        <v>1308</v>
      </c>
    </row>
    <row r="49" spans="1:2" x14ac:dyDescent="0.25">
      <c r="A49" s="321">
        <v>4700103</v>
      </c>
      <c r="B49" t="s">
        <v>1308</v>
      </c>
    </row>
    <row r="50" spans="1:2" x14ac:dyDescent="0.25">
      <c r="A50" s="321">
        <v>4700103</v>
      </c>
      <c r="B50" t="s">
        <v>1308</v>
      </c>
    </row>
    <row r="51" spans="1:2" x14ac:dyDescent="0.25">
      <c r="A51" s="321">
        <v>4700103</v>
      </c>
      <c r="B51" t="s">
        <v>1308</v>
      </c>
    </row>
    <row r="52" spans="1:2" x14ac:dyDescent="0.25">
      <c r="A52" s="321">
        <v>4700103</v>
      </c>
      <c r="B52" t="s">
        <v>1308</v>
      </c>
    </row>
    <row r="53" spans="1:2" x14ac:dyDescent="0.25">
      <c r="A53" s="321">
        <v>4700103</v>
      </c>
      <c r="B53" t="s">
        <v>1308</v>
      </c>
    </row>
    <row r="54" spans="1:2" x14ac:dyDescent="0.25">
      <c r="A54" s="321">
        <v>4700103</v>
      </c>
      <c r="B54" t="s">
        <v>1308</v>
      </c>
    </row>
    <row r="55" spans="1:2" x14ac:dyDescent="0.25">
      <c r="A55" s="321">
        <v>4700103</v>
      </c>
      <c r="B55" t="s">
        <v>1308</v>
      </c>
    </row>
    <row r="56" spans="1:2" x14ac:dyDescent="0.25">
      <c r="A56" s="321">
        <v>4700103</v>
      </c>
      <c r="B56" t="s">
        <v>1308</v>
      </c>
    </row>
    <row r="57" spans="1:2" x14ac:dyDescent="0.25">
      <c r="A57" s="321">
        <v>4805103</v>
      </c>
      <c r="B57" t="s">
        <v>1309</v>
      </c>
    </row>
    <row r="58" spans="1:2" x14ac:dyDescent="0.25">
      <c r="A58" s="321">
        <v>4805103</v>
      </c>
      <c r="B58" t="s">
        <v>1309</v>
      </c>
    </row>
    <row r="59" spans="1:2" x14ac:dyDescent="0.25">
      <c r="A59" s="321">
        <v>4805103</v>
      </c>
      <c r="B59" t="s">
        <v>1309</v>
      </c>
    </row>
    <row r="60" spans="1:2" x14ac:dyDescent="0.25">
      <c r="A60" s="321">
        <v>4805103</v>
      </c>
      <c r="B60" t="s">
        <v>1309</v>
      </c>
    </row>
    <row r="61" spans="1:2" x14ac:dyDescent="0.25">
      <c r="A61" s="321">
        <v>4800103</v>
      </c>
      <c r="B61" t="s">
        <v>1310</v>
      </c>
    </row>
    <row r="62" spans="1:2" x14ac:dyDescent="0.25">
      <c r="A62" s="321">
        <v>4800103</v>
      </c>
      <c r="B62" t="s">
        <v>1310</v>
      </c>
    </row>
    <row r="63" spans="1:2" x14ac:dyDescent="0.25">
      <c r="A63" s="321">
        <v>4800103</v>
      </c>
      <c r="B63" t="s">
        <v>1310</v>
      </c>
    </row>
    <row r="64" spans="1:2" x14ac:dyDescent="0.25">
      <c r="A64" s="321">
        <v>4810103</v>
      </c>
      <c r="B64" t="s">
        <v>1310</v>
      </c>
    </row>
    <row r="65" spans="1:2" x14ac:dyDescent="0.25">
      <c r="A65" s="321">
        <v>4810103</v>
      </c>
      <c r="B65" t="s">
        <v>1310</v>
      </c>
    </row>
    <row r="66" spans="1:2" x14ac:dyDescent="0.25">
      <c r="A66" s="321">
        <v>4810103</v>
      </c>
      <c r="B66" t="s">
        <v>1310</v>
      </c>
    </row>
    <row r="67" spans="1:2" x14ac:dyDescent="0.25">
      <c r="A67" s="321">
        <v>4810103</v>
      </c>
      <c r="B67" t="s">
        <v>1310</v>
      </c>
    </row>
    <row r="68" spans="1:2" x14ac:dyDescent="0.25">
      <c r="A68" s="321">
        <v>4810103</v>
      </c>
      <c r="B68" t="s">
        <v>1310</v>
      </c>
    </row>
    <row r="69" spans="1:2" x14ac:dyDescent="0.25">
      <c r="A69" s="321">
        <v>4810103</v>
      </c>
      <c r="B69" t="s">
        <v>1310</v>
      </c>
    </row>
    <row r="70" spans="1:2" x14ac:dyDescent="0.25">
      <c r="A70" s="321">
        <v>4815103</v>
      </c>
      <c r="B70" t="s">
        <v>1310</v>
      </c>
    </row>
    <row r="71" spans="1:2" x14ac:dyDescent="0.25">
      <c r="A71" s="321">
        <v>4815103</v>
      </c>
      <c r="B71" t="s">
        <v>1310</v>
      </c>
    </row>
    <row r="72" spans="1:2" x14ac:dyDescent="0.25">
      <c r="A72" s="321">
        <v>4815103</v>
      </c>
      <c r="B72" t="s">
        <v>1310</v>
      </c>
    </row>
    <row r="73" spans="1:2" x14ac:dyDescent="0.25">
      <c r="A73" s="321">
        <v>4835103</v>
      </c>
      <c r="B73" t="s">
        <v>1310</v>
      </c>
    </row>
    <row r="74" spans="1:2" x14ac:dyDescent="0.25">
      <c r="A74" s="321">
        <v>4835103</v>
      </c>
      <c r="B74" t="s">
        <v>1310</v>
      </c>
    </row>
    <row r="75" spans="1:2" x14ac:dyDescent="0.25">
      <c r="A75" s="321">
        <v>4835103</v>
      </c>
      <c r="B75" t="s">
        <v>1310</v>
      </c>
    </row>
    <row r="76" spans="1:2" x14ac:dyDescent="0.25">
      <c r="A76" s="321">
        <v>4835103</v>
      </c>
      <c r="B76" t="s">
        <v>1310</v>
      </c>
    </row>
    <row r="77" spans="1:2" x14ac:dyDescent="0.25">
      <c r="A77" s="321">
        <v>4835103</v>
      </c>
      <c r="B77" t="s">
        <v>1310</v>
      </c>
    </row>
    <row r="78" spans="1:2" x14ac:dyDescent="0.25">
      <c r="A78" s="321">
        <v>4845103</v>
      </c>
      <c r="B78" t="s">
        <v>1310</v>
      </c>
    </row>
    <row r="79" spans="1:2" x14ac:dyDescent="0.25">
      <c r="A79" s="321">
        <v>4845103</v>
      </c>
      <c r="B79" t="s">
        <v>1310</v>
      </c>
    </row>
    <row r="80" spans="1:2" x14ac:dyDescent="0.25">
      <c r="A80" s="321">
        <v>4845103</v>
      </c>
      <c r="B80" t="s">
        <v>1310</v>
      </c>
    </row>
    <row r="81" spans="1:2" x14ac:dyDescent="0.25">
      <c r="A81" s="321">
        <v>4925103</v>
      </c>
      <c r="B81" t="s">
        <v>1310</v>
      </c>
    </row>
    <row r="82" spans="1:2" x14ac:dyDescent="0.25">
      <c r="A82" s="321">
        <v>4925103</v>
      </c>
      <c r="B82" t="s">
        <v>1310</v>
      </c>
    </row>
    <row r="83" spans="1:2" x14ac:dyDescent="0.25">
      <c r="A83" s="321">
        <v>4925103</v>
      </c>
      <c r="B83" t="s">
        <v>1310</v>
      </c>
    </row>
    <row r="84" spans="1:2" x14ac:dyDescent="0.25">
      <c r="A84" s="321">
        <v>4925103</v>
      </c>
      <c r="B84" t="s">
        <v>1310</v>
      </c>
    </row>
    <row r="85" spans="1:2" x14ac:dyDescent="0.25">
      <c r="A85" s="321">
        <v>4925103</v>
      </c>
      <c r="B85" t="s">
        <v>1310</v>
      </c>
    </row>
    <row r="86" spans="1:2" x14ac:dyDescent="0.25">
      <c r="A86" s="321">
        <v>4925103</v>
      </c>
      <c r="B86" t="s">
        <v>1310</v>
      </c>
    </row>
    <row r="87" spans="1:2" x14ac:dyDescent="0.25">
      <c r="A87" s="321">
        <v>4825103</v>
      </c>
      <c r="B87" t="s">
        <v>1311</v>
      </c>
    </row>
    <row r="88" spans="1:2" x14ac:dyDescent="0.25">
      <c r="A88" s="321">
        <v>4825103</v>
      </c>
      <c r="B88" t="s">
        <v>1311</v>
      </c>
    </row>
    <row r="89" spans="1:2" x14ac:dyDescent="0.25">
      <c r="A89" s="321">
        <v>4825103</v>
      </c>
      <c r="B89" t="s">
        <v>1311</v>
      </c>
    </row>
    <row r="90" spans="1:2" x14ac:dyDescent="0.25">
      <c r="A90" s="321">
        <v>4825103</v>
      </c>
      <c r="B90" t="s">
        <v>1311</v>
      </c>
    </row>
    <row r="91" spans="1:2" x14ac:dyDescent="0.25">
      <c r="A91" s="321">
        <v>4825103</v>
      </c>
      <c r="B91" t="s">
        <v>1311</v>
      </c>
    </row>
    <row r="92" spans="1:2" x14ac:dyDescent="0.25">
      <c r="A92" s="321">
        <v>4825103</v>
      </c>
      <c r="B92" t="s">
        <v>1311</v>
      </c>
    </row>
    <row r="93" spans="1:2" x14ac:dyDescent="0.25">
      <c r="A93" s="321">
        <v>5100103</v>
      </c>
      <c r="B93" t="s">
        <v>537</v>
      </c>
    </row>
    <row r="94" spans="1:2" x14ac:dyDescent="0.25">
      <c r="A94" s="321">
        <v>5100103</v>
      </c>
      <c r="B94" t="s">
        <v>537</v>
      </c>
    </row>
    <row r="95" spans="1:2" x14ac:dyDescent="0.25">
      <c r="A95" s="321">
        <v>5100103</v>
      </c>
      <c r="B95" t="s">
        <v>537</v>
      </c>
    </row>
    <row r="96" spans="1:2" x14ac:dyDescent="0.25">
      <c r="A96" s="321">
        <v>5100103</v>
      </c>
      <c r="B96" t="s">
        <v>537</v>
      </c>
    </row>
    <row r="97" spans="1:2" x14ac:dyDescent="0.25">
      <c r="A97" s="321">
        <v>5100103</v>
      </c>
      <c r="B97" t="s">
        <v>537</v>
      </c>
    </row>
    <row r="98" spans="1:2" x14ac:dyDescent="0.25">
      <c r="A98" s="321">
        <v>5100103</v>
      </c>
      <c r="B98" t="s">
        <v>537</v>
      </c>
    </row>
    <row r="99" spans="1:2" x14ac:dyDescent="0.25">
      <c r="A99" s="321">
        <v>5100103</v>
      </c>
      <c r="B99" t="s">
        <v>537</v>
      </c>
    </row>
    <row r="100" spans="1:2" x14ac:dyDescent="0.25">
      <c r="A100" s="321">
        <v>5105103</v>
      </c>
      <c r="B100" t="s">
        <v>537</v>
      </c>
    </row>
    <row r="101" spans="1:2" x14ac:dyDescent="0.25">
      <c r="A101" s="321">
        <v>5105103</v>
      </c>
      <c r="B101" t="s">
        <v>537</v>
      </c>
    </row>
    <row r="102" spans="1:2" x14ac:dyDescent="0.25">
      <c r="A102" s="321">
        <v>5105103</v>
      </c>
      <c r="B102" t="s">
        <v>537</v>
      </c>
    </row>
    <row r="103" spans="1:2" x14ac:dyDescent="0.25">
      <c r="A103" s="321">
        <v>8551103</v>
      </c>
      <c r="B103" t="s">
        <v>537</v>
      </c>
    </row>
    <row r="104" spans="1:2" x14ac:dyDescent="0.25">
      <c r="A104" s="321">
        <v>8551103</v>
      </c>
      <c r="B104" t="s">
        <v>537</v>
      </c>
    </row>
    <row r="105" spans="1:2" x14ac:dyDescent="0.25">
      <c r="A105" s="321">
        <v>8551103</v>
      </c>
      <c r="B105" t="s">
        <v>537</v>
      </c>
    </row>
    <row r="106" spans="1:2" x14ac:dyDescent="0.25">
      <c r="A106" s="321">
        <v>4950103</v>
      </c>
      <c r="B106" t="s">
        <v>1312</v>
      </c>
    </row>
    <row r="107" spans="1:2" x14ac:dyDescent="0.25">
      <c r="A107" s="321">
        <v>4950103</v>
      </c>
      <c r="B107" t="s">
        <v>1312</v>
      </c>
    </row>
    <row r="108" spans="1:2" x14ac:dyDescent="0.25">
      <c r="A108" s="321">
        <v>4315103</v>
      </c>
      <c r="B108" t="s">
        <v>540</v>
      </c>
    </row>
    <row r="109" spans="1:2" x14ac:dyDescent="0.25">
      <c r="A109" s="321">
        <v>4315103</v>
      </c>
      <c r="B109" t="s">
        <v>540</v>
      </c>
    </row>
    <row r="110" spans="1:2" x14ac:dyDescent="0.25">
      <c r="A110" s="321">
        <v>4315103</v>
      </c>
      <c r="B110" t="s">
        <v>540</v>
      </c>
    </row>
    <row r="111" spans="1:2" x14ac:dyDescent="0.25">
      <c r="A111" s="321">
        <v>3800103</v>
      </c>
      <c r="B111" t="s">
        <v>1313</v>
      </c>
    </row>
    <row r="112" spans="1:2" x14ac:dyDescent="0.25">
      <c r="A112" s="321">
        <v>3800103</v>
      </c>
      <c r="B112" t="s">
        <v>1313</v>
      </c>
    </row>
    <row r="113" spans="1:2" x14ac:dyDescent="0.25">
      <c r="A113" s="321">
        <v>3800103</v>
      </c>
      <c r="B113" t="s">
        <v>1313</v>
      </c>
    </row>
    <row r="114" spans="1:2" x14ac:dyDescent="0.25">
      <c r="A114" s="321">
        <v>3800103</v>
      </c>
      <c r="B114" t="s">
        <v>1313</v>
      </c>
    </row>
    <row r="115" spans="1:2" x14ac:dyDescent="0.25">
      <c r="A115" s="321">
        <v>3800103</v>
      </c>
      <c r="B115" t="s">
        <v>1313</v>
      </c>
    </row>
    <row r="116" spans="1:2" x14ac:dyDescent="0.25">
      <c r="A116" s="321">
        <v>3800103</v>
      </c>
      <c r="B116" t="s">
        <v>1313</v>
      </c>
    </row>
    <row r="117" spans="1:2" x14ac:dyDescent="0.25">
      <c r="A117" s="321">
        <v>6281103</v>
      </c>
      <c r="B117" t="s">
        <v>1313</v>
      </c>
    </row>
    <row r="118" spans="1:2" x14ac:dyDescent="0.25">
      <c r="A118" s="321">
        <v>6281103</v>
      </c>
      <c r="B118" t="s">
        <v>1313</v>
      </c>
    </row>
    <row r="119" spans="1:2" x14ac:dyDescent="0.25">
      <c r="A119" s="321">
        <v>5160103</v>
      </c>
      <c r="B119" t="s">
        <v>545</v>
      </c>
    </row>
    <row r="120" spans="1:2" x14ac:dyDescent="0.25">
      <c r="A120" s="321">
        <v>5160103</v>
      </c>
      <c r="B120" t="s">
        <v>545</v>
      </c>
    </row>
    <row r="121" spans="1:2" x14ac:dyDescent="0.25">
      <c r="A121" s="321">
        <v>5160103</v>
      </c>
      <c r="B121" t="s">
        <v>545</v>
      </c>
    </row>
    <row r="122" spans="1:2" x14ac:dyDescent="0.25">
      <c r="A122" s="321">
        <v>5160103</v>
      </c>
      <c r="B122" t="s">
        <v>545</v>
      </c>
    </row>
    <row r="123" spans="1:2" x14ac:dyDescent="0.25">
      <c r="A123" s="321">
        <v>5160103</v>
      </c>
      <c r="B123" t="s">
        <v>545</v>
      </c>
    </row>
    <row r="124" spans="1:2" x14ac:dyDescent="0.25">
      <c r="A124" s="321">
        <v>5201103</v>
      </c>
      <c r="B124" t="s">
        <v>545</v>
      </c>
    </row>
    <row r="125" spans="1:2" x14ac:dyDescent="0.25">
      <c r="A125" s="321">
        <v>5390103</v>
      </c>
      <c r="B125" t="s">
        <v>545</v>
      </c>
    </row>
    <row r="126" spans="1:2" x14ac:dyDescent="0.25">
      <c r="A126" s="321">
        <v>5390103</v>
      </c>
      <c r="B126" t="s">
        <v>545</v>
      </c>
    </row>
    <row r="127" spans="1:2" x14ac:dyDescent="0.25">
      <c r="A127" s="321">
        <v>4340103</v>
      </c>
      <c r="B127" t="s">
        <v>1314</v>
      </c>
    </row>
    <row r="128" spans="1:2" x14ac:dyDescent="0.25">
      <c r="A128" s="321">
        <v>4350103</v>
      </c>
      <c r="B128" t="s">
        <v>1315</v>
      </c>
    </row>
    <row r="129" spans="1:2" x14ac:dyDescent="0.25">
      <c r="A129" s="321">
        <v>5050103</v>
      </c>
      <c r="B129" t="s">
        <v>1316</v>
      </c>
    </row>
    <row r="130" spans="1:2" x14ac:dyDescent="0.25">
      <c r="A130" s="321">
        <v>5050103</v>
      </c>
      <c r="B130" t="s">
        <v>1316</v>
      </c>
    </row>
    <row r="131" spans="1:2" x14ac:dyDescent="0.25">
      <c r="A131" s="321">
        <v>5050103</v>
      </c>
      <c r="B131" t="s">
        <v>1316</v>
      </c>
    </row>
    <row r="132" spans="1:2" x14ac:dyDescent="0.25">
      <c r="A132" s="321">
        <v>5050103</v>
      </c>
      <c r="B132" t="s">
        <v>1316</v>
      </c>
    </row>
    <row r="133" spans="1:2" x14ac:dyDescent="0.25">
      <c r="A133" s="321">
        <v>5050103</v>
      </c>
      <c r="B133" t="s">
        <v>1316</v>
      </c>
    </row>
    <row r="134" spans="1:2" x14ac:dyDescent="0.25">
      <c r="A134" s="321">
        <v>7203103</v>
      </c>
      <c r="B134" t="s">
        <v>1316</v>
      </c>
    </row>
    <row r="135" spans="1:2" x14ac:dyDescent="0.25">
      <c r="A135" s="321">
        <v>7203103</v>
      </c>
      <c r="B135" t="s">
        <v>1316</v>
      </c>
    </row>
    <row r="136" spans="1:2" x14ac:dyDescent="0.25">
      <c r="A136" s="321">
        <v>7203103</v>
      </c>
      <c r="B136" t="s">
        <v>1316</v>
      </c>
    </row>
    <row r="137" spans="1:2" x14ac:dyDescent="0.25">
      <c r="A137" s="321">
        <v>6125103</v>
      </c>
      <c r="B137" t="s">
        <v>559</v>
      </c>
    </row>
    <row r="138" spans="1:2" x14ac:dyDescent="0.25">
      <c r="A138" s="321">
        <v>6125103</v>
      </c>
      <c r="B138" t="s">
        <v>559</v>
      </c>
    </row>
    <row r="139" spans="1:2" x14ac:dyDescent="0.25">
      <c r="A139" s="321">
        <v>6125103</v>
      </c>
      <c r="B139" t="s">
        <v>559</v>
      </c>
    </row>
    <row r="140" spans="1:2" x14ac:dyDescent="0.25">
      <c r="A140" s="321">
        <v>6125103</v>
      </c>
      <c r="B140" t="s">
        <v>559</v>
      </c>
    </row>
    <row r="141" spans="1:2" x14ac:dyDescent="0.25">
      <c r="A141" s="321">
        <v>6125103</v>
      </c>
      <c r="B141" t="s">
        <v>559</v>
      </c>
    </row>
    <row r="142" spans="1:2" x14ac:dyDescent="0.25">
      <c r="A142" s="321">
        <v>6125103</v>
      </c>
      <c r="B142" t="s">
        <v>559</v>
      </c>
    </row>
    <row r="143" spans="1:2" x14ac:dyDescent="0.25">
      <c r="A143" s="321">
        <v>6010103</v>
      </c>
      <c r="B143" t="s">
        <v>1318</v>
      </c>
    </row>
    <row r="144" spans="1:2" x14ac:dyDescent="0.25">
      <c r="A144" s="321">
        <v>6010103</v>
      </c>
      <c r="B144" t="s">
        <v>1318</v>
      </c>
    </row>
    <row r="145" spans="1:2" x14ac:dyDescent="0.25">
      <c r="A145" s="321">
        <v>6060103</v>
      </c>
      <c r="B145" t="s">
        <v>564</v>
      </c>
    </row>
    <row r="146" spans="1:2" x14ac:dyDescent="0.25">
      <c r="A146" s="321">
        <v>6060103</v>
      </c>
      <c r="B146" t="s">
        <v>564</v>
      </c>
    </row>
    <row r="147" spans="1:2" x14ac:dyDescent="0.25">
      <c r="A147" s="321">
        <v>6060103</v>
      </c>
      <c r="B147" t="s">
        <v>564</v>
      </c>
    </row>
    <row r="148" spans="1:2" x14ac:dyDescent="0.25">
      <c r="A148" s="321">
        <v>6060103</v>
      </c>
      <c r="B148" t="s">
        <v>564</v>
      </c>
    </row>
    <row r="149" spans="1:2" x14ac:dyDescent="0.25">
      <c r="A149" s="321">
        <v>6060103</v>
      </c>
      <c r="B149" t="s">
        <v>564</v>
      </c>
    </row>
    <row r="150" spans="1:2" x14ac:dyDescent="0.25">
      <c r="A150" s="321">
        <v>6060103</v>
      </c>
      <c r="B150" t="s">
        <v>564</v>
      </c>
    </row>
    <row r="151" spans="1:2" x14ac:dyDescent="0.25">
      <c r="A151" s="321">
        <v>6060103</v>
      </c>
      <c r="B151" t="s">
        <v>564</v>
      </c>
    </row>
    <row r="152" spans="1:2" x14ac:dyDescent="0.25">
      <c r="A152" s="321">
        <v>6060103</v>
      </c>
      <c r="B152" t="s">
        <v>564</v>
      </c>
    </row>
    <row r="153" spans="1:2" x14ac:dyDescent="0.25">
      <c r="A153" s="321">
        <v>6100103</v>
      </c>
      <c r="B153" t="s">
        <v>564</v>
      </c>
    </row>
    <row r="154" spans="1:2" x14ac:dyDescent="0.25">
      <c r="A154" s="321">
        <v>6005103</v>
      </c>
      <c r="B154" t="s">
        <v>565</v>
      </c>
    </row>
    <row r="155" spans="1:2" x14ac:dyDescent="0.25">
      <c r="A155" s="321">
        <v>6005103</v>
      </c>
      <c r="B155" t="s">
        <v>565</v>
      </c>
    </row>
    <row r="156" spans="1:2" x14ac:dyDescent="0.25">
      <c r="A156" s="321">
        <v>6005103</v>
      </c>
      <c r="B156" t="s">
        <v>565</v>
      </c>
    </row>
    <row r="157" spans="1:2" x14ac:dyDescent="0.25">
      <c r="A157" s="321">
        <v>7905103</v>
      </c>
      <c r="B157" t="s">
        <v>1321</v>
      </c>
    </row>
    <row r="158" spans="1:2" x14ac:dyDescent="0.25">
      <c r="A158" s="321">
        <v>6075103</v>
      </c>
      <c r="B158" t="s">
        <v>1321</v>
      </c>
    </row>
    <row r="159" spans="1:2" x14ac:dyDescent="0.25">
      <c r="A159" s="321">
        <v>6280103</v>
      </c>
      <c r="B159" t="s">
        <v>571</v>
      </c>
    </row>
    <row r="160" spans="1:2" x14ac:dyDescent="0.25">
      <c r="A160" s="321">
        <v>6280103</v>
      </c>
      <c r="B160" t="s">
        <v>571</v>
      </c>
    </row>
    <row r="161" spans="1:2" x14ac:dyDescent="0.25">
      <c r="A161" s="321">
        <v>6280103</v>
      </c>
      <c r="B161" t="s">
        <v>571</v>
      </c>
    </row>
    <row r="162" spans="1:2" x14ac:dyDescent="0.25">
      <c r="A162" s="321">
        <v>6280103</v>
      </c>
      <c r="B162" t="s">
        <v>571</v>
      </c>
    </row>
    <row r="163" spans="1:2" x14ac:dyDescent="0.25">
      <c r="A163" s="321">
        <v>4399103</v>
      </c>
      <c r="B163" t="s">
        <v>1323</v>
      </c>
    </row>
    <row r="164" spans="1:2" x14ac:dyDescent="0.25">
      <c r="A164" s="321">
        <v>4399103</v>
      </c>
      <c r="B164" t="s">
        <v>1323</v>
      </c>
    </row>
    <row r="165" spans="1:2" x14ac:dyDescent="0.25">
      <c r="A165" s="321">
        <v>6900103</v>
      </c>
      <c r="B165" t="s">
        <v>1323</v>
      </c>
    </row>
    <row r="166" spans="1:2" x14ac:dyDescent="0.25">
      <c r="A166" s="321">
        <v>6900103</v>
      </c>
      <c r="B166" t="s">
        <v>1323</v>
      </c>
    </row>
    <row r="167" spans="1:2" x14ac:dyDescent="0.25">
      <c r="A167" s="321">
        <v>6900103</v>
      </c>
      <c r="B167" t="s">
        <v>1323</v>
      </c>
    </row>
    <row r="168" spans="1:2" x14ac:dyDescent="0.25">
      <c r="A168" s="321">
        <v>6900103</v>
      </c>
      <c r="B168" t="s">
        <v>1323</v>
      </c>
    </row>
    <row r="169" spans="1:2" x14ac:dyDescent="0.25">
      <c r="A169" s="321">
        <v>3270103</v>
      </c>
      <c r="B169" t="s">
        <v>1328</v>
      </c>
    </row>
    <row r="170" spans="1:2" x14ac:dyDescent="0.25">
      <c r="A170" s="321">
        <v>3270103</v>
      </c>
      <c r="B170" t="s">
        <v>1328</v>
      </c>
    </row>
    <row r="171" spans="1:2" x14ac:dyDescent="0.25">
      <c r="A171" s="321">
        <v>3270103</v>
      </c>
      <c r="B171" t="s">
        <v>1328</v>
      </c>
    </row>
    <row r="172" spans="1:2" x14ac:dyDescent="0.25">
      <c r="A172" s="321">
        <v>6922103</v>
      </c>
      <c r="B172" t="s">
        <v>1331</v>
      </c>
    </row>
    <row r="173" spans="1:2" x14ac:dyDescent="0.25">
      <c r="A173" s="321">
        <v>6922103</v>
      </c>
      <c r="B173" t="s">
        <v>1331</v>
      </c>
    </row>
    <row r="174" spans="1:2" x14ac:dyDescent="0.25">
      <c r="A174" s="321">
        <v>7822103</v>
      </c>
      <c r="B174" t="s">
        <v>1331</v>
      </c>
    </row>
    <row r="175" spans="1:2" x14ac:dyDescent="0.25">
      <c r="A175" s="321">
        <v>7790103</v>
      </c>
      <c r="B175" t="s">
        <v>1332</v>
      </c>
    </row>
    <row r="176" spans="1:2" x14ac:dyDescent="0.25">
      <c r="A176" s="321">
        <v>7790103</v>
      </c>
      <c r="B176" t="s">
        <v>1332</v>
      </c>
    </row>
    <row r="177" spans="1:2" x14ac:dyDescent="0.25">
      <c r="A177" s="321">
        <v>7790103</v>
      </c>
      <c r="B177" t="s">
        <v>1332</v>
      </c>
    </row>
    <row r="178" spans="1:2" x14ac:dyDescent="0.25">
      <c r="A178" s="321">
        <v>7790103</v>
      </c>
      <c r="B178" t="s">
        <v>1332</v>
      </c>
    </row>
    <row r="179" spans="1:2" x14ac:dyDescent="0.25">
      <c r="A179" s="321">
        <v>7790103</v>
      </c>
      <c r="B179" t="s">
        <v>1332</v>
      </c>
    </row>
    <row r="180" spans="1:2" x14ac:dyDescent="0.25">
      <c r="A180" s="321">
        <v>7790103</v>
      </c>
      <c r="B180" t="s">
        <v>1332</v>
      </c>
    </row>
    <row r="181" spans="1:2" x14ac:dyDescent="0.25">
      <c r="A181" s="321">
        <v>7790103</v>
      </c>
      <c r="B181" t="s">
        <v>1332</v>
      </c>
    </row>
    <row r="182" spans="1:2" x14ac:dyDescent="0.25">
      <c r="A182" s="321">
        <v>7790103</v>
      </c>
      <c r="B182" t="s">
        <v>1332</v>
      </c>
    </row>
    <row r="183" spans="1:2" x14ac:dyDescent="0.25">
      <c r="A183" s="321">
        <v>7790103</v>
      </c>
      <c r="B183" t="s">
        <v>1332</v>
      </c>
    </row>
    <row r="184" spans="1:2" x14ac:dyDescent="0.25">
      <c r="A184" s="321">
        <v>9000933</v>
      </c>
      <c r="B184" t="s">
        <v>1332</v>
      </c>
    </row>
    <row r="185" spans="1:2" x14ac:dyDescent="0.25">
      <c r="A185" s="321">
        <v>9000933</v>
      </c>
      <c r="B185" t="s">
        <v>1332</v>
      </c>
    </row>
    <row r="186" spans="1:2" x14ac:dyDescent="0.25">
      <c r="A186" s="321">
        <v>9000933</v>
      </c>
      <c r="B186" t="s">
        <v>1332</v>
      </c>
    </row>
    <row r="187" spans="1:2" x14ac:dyDescent="0.25">
      <c r="A187" s="321">
        <v>9000933</v>
      </c>
      <c r="B187" t="s">
        <v>1332</v>
      </c>
    </row>
    <row r="188" spans="1:2" x14ac:dyDescent="0.25">
      <c r="A188" s="321">
        <v>9000933</v>
      </c>
      <c r="B188" t="s">
        <v>1332</v>
      </c>
    </row>
    <row r="189" spans="1:2" x14ac:dyDescent="0.25">
      <c r="A189" s="321">
        <v>9000933</v>
      </c>
      <c r="B189" t="s">
        <v>1332</v>
      </c>
    </row>
    <row r="190" spans="1:2" x14ac:dyDescent="0.25">
      <c r="A190" s="321">
        <v>9000933</v>
      </c>
      <c r="B190" t="s">
        <v>1332</v>
      </c>
    </row>
    <row r="191" spans="1:2" x14ac:dyDescent="0.25">
      <c r="A191" s="321">
        <v>9000933</v>
      </c>
      <c r="B191" t="s">
        <v>1332</v>
      </c>
    </row>
    <row r="192" spans="1:2" x14ac:dyDescent="0.25">
      <c r="A192" s="321">
        <v>9000933</v>
      </c>
      <c r="B192" t="s">
        <v>1332</v>
      </c>
    </row>
    <row r="193" spans="1:2" x14ac:dyDescent="0.25">
      <c r="A193" s="321">
        <v>9000933</v>
      </c>
      <c r="B193" t="s">
        <v>1332</v>
      </c>
    </row>
    <row r="194" spans="1:2" x14ac:dyDescent="0.25">
      <c r="A194" s="321">
        <v>9000933</v>
      </c>
      <c r="B194" t="s">
        <v>1332</v>
      </c>
    </row>
    <row r="195" spans="1:2" x14ac:dyDescent="0.25">
      <c r="A195" s="321">
        <v>9000933</v>
      </c>
      <c r="B195" t="s">
        <v>1332</v>
      </c>
    </row>
    <row r="196" spans="1:2" x14ac:dyDescent="0.25">
      <c r="A196" s="321">
        <v>9000933</v>
      </c>
      <c r="B196" t="s">
        <v>1332</v>
      </c>
    </row>
    <row r="197" spans="1:2" x14ac:dyDescent="0.25">
      <c r="A197" s="321">
        <v>9000933</v>
      </c>
      <c r="B197" t="s">
        <v>1332</v>
      </c>
    </row>
    <row r="198" spans="1:2" x14ac:dyDescent="0.25">
      <c r="A198" s="321">
        <v>9000933</v>
      </c>
      <c r="B198" t="s">
        <v>1332</v>
      </c>
    </row>
    <row r="199" spans="1:2" x14ac:dyDescent="0.25">
      <c r="A199" s="321">
        <v>9000933</v>
      </c>
      <c r="B199" t="s">
        <v>1332</v>
      </c>
    </row>
    <row r="200" spans="1:2" x14ac:dyDescent="0.25">
      <c r="A200" s="321">
        <v>9000933</v>
      </c>
      <c r="B200" t="s">
        <v>1332</v>
      </c>
    </row>
    <row r="201" spans="1:2" x14ac:dyDescent="0.25">
      <c r="A201" s="321">
        <v>9000933</v>
      </c>
      <c r="B201" t="s">
        <v>1332</v>
      </c>
    </row>
    <row r="202" spans="1:2" x14ac:dyDescent="0.25">
      <c r="A202" s="321">
        <v>9000933</v>
      </c>
      <c r="B202" t="s">
        <v>1332</v>
      </c>
    </row>
    <row r="203" spans="1:2" x14ac:dyDescent="0.25">
      <c r="A203" s="321">
        <v>9000933</v>
      </c>
      <c r="B203" t="s">
        <v>1332</v>
      </c>
    </row>
    <row r="204" spans="1:2" x14ac:dyDescent="0.25">
      <c r="A204" s="321">
        <v>9000933</v>
      </c>
      <c r="B204" t="s">
        <v>1332</v>
      </c>
    </row>
    <row r="205" spans="1:2" x14ac:dyDescent="0.25">
      <c r="A205" s="321">
        <v>9000933</v>
      </c>
      <c r="B205" t="s">
        <v>1332</v>
      </c>
    </row>
    <row r="206" spans="1:2" x14ac:dyDescent="0.25">
      <c r="A206" s="321">
        <v>9000933</v>
      </c>
      <c r="B206" t="s">
        <v>1332</v>
      </c>
    </row>
    <row r="207" spans="1:2" x14ac:dyDescent="0.25">
      <c r="A207" s="321">
        <v>9000933</v>
      </c>
      <c r="B207" t="s">
        <v>1332</v>
      </c>
    </row>
    <row r="208" spans="1:2" x14ac:dyDescent="0.25">
      <c r="A208" s="321">
        <v>9000933</v>
      </c>
      <c r="B208" t="s">
        <v>1332</v>
      </c>
    </row>
    <row r="209" spans="1:2" x14ac:dyDescent="0.25">
      <c r="A209" s="321">
        <v>9000933</v>
      </c>
      <c r="B209" t="s">
        <v>1332</v>
      </c>
    </row>
    <row r="210" spans="1:2" x14ac:dyDescent="0.25">
      <c r="A210" s="321">
        <v>9000933</v>
      </c>
      <c r="B210" t="s">
        <v>1332</v>
      </c>
    </row>
    <row r="211" spans="1:2" x14ac:dyDescent="0.25">
      <c r="A211" s="321">
        <v>9000933</v>
      </c>
      <c r="B211" t="s">
        <v>1332</v>
      </c>
    </row>
    <row r="212" spans="1:2" x14ac:dyDescent="0.25">
      <c r="A212" s="321">
        <v>3250103</v>
      </c>
      <c r="B212" t="s">
        <v>2360</v>
      </c>
    </row>
    <row r="213" spans="1:2" x14ac:dyDescent="0.25">
      <c r="A213" s="321">
        <v>6442103</v>
      </c>
      <c r="B213" t="s">
        <v>1323</v>
      </c>
    </row>
    <row r="214" spans="1:2" x14ac:dyDescent="0.25">
      <c r="A214" s="321">
        <v>3199103</v>
      </c>
      <c r="B214" t="s">
        <v>1328</v>
      </c>
    </row>
    <row r="215" spans="1:2" x14ac:dyDescent="0.25">
      <c r="A215" s="321">
        <v>7780103</v>
      </c>
      <c r="B215" t="s">
        <v>2361</v>
      </c>
    </row>
    <row r="216" spans="1:2" x14ac:dyDescent="0.25">
      <c r="A216" s="321">
        <v>7770103</v>
      </c>
      <c r="B216" t="s">
        <v>1323</v>
      </c>
    </row>
    <row r="217" spans="1:2" x14ac:dyDescent="0.25">
      <c r="A217" s="321">
        <v>6841103</v>
      </c>
      <c r="B217" t="s">
        <v>1321</v>
      </c>
    </row>
  </sheetData>
  <sortState ref="A2:B211">
    <sortCondition ref="B2:B21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/>
  </sheetViews>
  <sheetFormatPr defaultRowHeight="15" x14ac:dyDescent="0.25"/>
  <sheetData>
    <row r="1" spans="1:6" x14ac:dyDescent="0.25">
      <c r="A1" t="s">
        <v>1492</v>
      </c>
    </row>
    <row r="2" spans="1:6" x14ac:dyDescent="0.25">
      <c r="A2" t="s">
        <v>1494</v>
      </c>
      <c r="B2" t="s">
        <v>1502</v>
      </c>
      <c r="D2" t="s">
        <v>1493</v>
      </c>
    </row>
    <row r="3" spans="1:6" x14ac:dyDescent="0.25">
      <c r="A3" t="s">
        <v>1495</v>
      </c>
      <c r="B3" t="s">
        <v>1503</v>
      </c>
      <c r="C3" t="s">
        <v>1496</v>
      </c>
      <c r="D3">
        <v>1</v>
      </c>
    </row>
    <row r="4" spans="1:6" x14ac:dyDescent="0.25">
      <c r="A4" t="s">
        <v>1497</v>
      </c>
      <c r="B4" t="s">
        <v>1498</v>
      </c>
      <c r="C4" t="s">
        <v>1499</v>
      </c>
      <c r="D4" t="s">
        <v>1500</v>
      </c>
      <c r="E4" t="s">
        <v>1498</v>
      </c>
      <c r="F4" t="s">
        <v>1501</v>
      </c>
    </row>
    <row r="6" spans="1:6" x14ac:dyDescent="0.25">
      <c r="B6" s="315" t="s">
        <v>1504</v>
      </c>
      <c r="E6" s="315" t="s">
        <v>1504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BA83"/>
  <sheetViews>
    <sheetView workbookViewId="0">
      <pane xSplit="2" ySplit="3" topLeftCell="AT16" activePane="bottomRight" state="frozen"/>
      <selection pane="topRight" activeCell="C1" sqref="C1"/>
      <selection pane="bottomLeft" activeCell="A4" sqref="A4"/>
      <selection pane="bottomRight" activeCell="AX36" sqref="AX36"/>
    </sheetView>
  </sheetViews>
  <sheetFormatPr defaultColWidth="8.9140625" defaultRowHeight="13.8" x14ac:dyDescent="0.3"/>
  <cols>
    <col min="1" max="1" width="3.9140625" style="288" bestFit="1" customWidth="1"/>
    <col min="2" max="2" width="16.6640625" style="288" bestFit="1" customWidth="1"/>
    <col min="3" max="3" width="30.9140625" style="289" bestFit="1" customWidth="1"/>
    <col min="4" max="4" width="30.75" style="289" bestFit="1" customWidth="1"/>
    <col min="5" max="5" width="21.4140625" style="289" bestFit="1" customWidth="1"/>
    <col min="6" max="6" width="29.08203125" style="289" bestFit="1" customWidth="1"/>
    <col min="7" max="7" width="26.58203125" style="289" bestFit="1" customWidth="1"/>
    <col min="8" max="8" width="24.9140625" style="289" bestFit="1" customWidth="1"/>
    <col min="9" max="9" width="22.6640625" style="289" bestFit="1" customWidth="1"/>
    <col min="10" max="10" width="19.9140625" style="289" bestFit="1" customWidth="1"/>
    <col min="11" max="11" width="24" style="289" bestFit="1" customWidth="1"/>
    <col min="12" max="12" width="20" style="289" bestFit="1" customWidth="1"/>
    <col min="13" max="13" width="11.6640625" style="289" bestFit="1" customWidth="1"/>
    <col min="14" max="14" width="19.08203125" style="289" bestFit="1" customWidth="1"/>
    <col min="15" max="15" width="27.33203125" style="289" bestFit="1" customWidth="1"/>
    <col min="16" max="16" width="18.75" style="289" bestFit="1" customWidth="1"/>
    <col min="17" max="17" width="20.4140625" style="289" bestFit="1" customWidth="1"/>
    <col min="18" max="18" width="18.33203125" style="289" bestFit="1" customWidth="1"/>
    <col min="19" max="19" width="23.25" style="289" bestFit="1" customWidth="1"/>
    <col min="20" max="20" width="23" style="289" bestFit="1" customWidth="1"/>
    <col min="21" max="21" width="16.75" style="289" bestFit="1" customWidth="1"/>
    <col min="22" max="22" width="18.4140625" style="289" bestFit="1" customWidth="1"/>
    <col min="23" max="23" width="13.4140625" style="288" bestFit="1" customWidth="1"/>
    <col min="24" max="28" width="13.4140625" style="288" customWidth="1"/>
    <col min="29" max="29" width="6.4140625" style="287" customWidth="1"/>
    <col min="30" max="30" width="11.33203125" style="287" customWidth="1"/>
    <col min="31" max="31" width="8.9140625" style="287"/>
    <col min="32" max="32" width="8.9140625" style="288"/>
    <col min="33" max="33" width="4.58203125" style="288" bestFit="1" customWidth="1"/>
    <col min="34" max="38" width="8.9140625" style="288"/>
    <col min="39" max="39" width="8.9140625" style="289"/>
    <col min="40" max="40" width="8.9140625" style="288"/>
    <col min="41" max="41" width="4.25" style="287" customWidth="1"/>
    <col min="42" max="42" width="11.33203125" style="288" customWidth="1"/>
    <col min="43" max="43" width="8.9140625" style="289"/>
    <col min="44" max="44" width="8.9140625" style="288"/>
    <col min="45" max="45" width="3.9140625" style="287" bestFit="1" customWidth="1"/>
    <col min="46" max="46" width="8.9140625" style="288"/>
    <col min="47" max="47" width="12" style="289" bestFit="1" customWidth="1"/>
    <col min="48" max="48" width="11.58203125" style="289" bestFit="1" customWidth="1"/>
    <col min="49" max="49" width="8.9140625" style="288"/>
    <col min="50" max="50" width="19.25" style="288" bestFit="1" customWidth="1"/>
    <col min="51" max="51" width="21.4140625" style="288" bestFit="1" customWidth="1"/>
    <col min="52" max="52" width="11.6640625" style="289" bestFit="1" customWidth="1"/>
    <col min="53" max="53" width="9.6640625" style="288" bestFit="1" customWidth="1"/>
    <col min="54" max="16384" width="8.9140625" style="288"/>
  </cols>
  <sheetData>
    <row r="1" spans="1:52" s="294" customFormat="1" x14ac:dyDescent="0.3">
      <c r="B1" s="294">
        <v>2</v>
      </c>
      <c r="C1" s="295">
        <v>3</v>
      </c>
      <c r="D1" s="295">
        <v>4</v>
      </c>
      <c r="E1" s="295">
        <v>5</v>
      </c>
      <c r="F1" s="295">
        <v>6</v>
      </c>
      <c r="G1" s="295">
        <v>7</v>
      </c>
      <c r="H1" s="295">
        <v>8</v>
      </c>
      <c r="I1" s="295">
        <v>9</v>
      </c>
      <c r="J1" s="295">
        <v>10</v>
      </c>
      <c r="K1" s="295">
        <v>11</v>
      </c>
      <c r="L1" s="295">
        <v>12</v>
      </c>
      <c r="M1" s="295">
        <v>13</v>
      </c>
      <c r="N1" s="295">
        <v>14</v>
      </c>
      <c r="O1" s="295">
        <v>15</v>
      </c>
      <c r="P1" s="295">
        <v>16</v>
      </c>
      <c r="Q1" s="295">
        <v>17</v>
      </c>
      <c r="R1" s="295">
        <v>18</v>
      </c>
      <c r="S1" s="295">
        <v>19</v>
      </c>
      <c r="T1" s="295">
        <v>20</v>
      </c>
      <c r="U1" s="295">
        <v>21</v>
      </c>
      <c r="V1" s="295">
        <v>22</v>
      </c>
      <c r="W1" s="294">
        <v>23</v>
      </c>
      <c r="X1" s="294">
        <v>24</v>
      </c>
      <c r="Y1" s="294">
        <v>25</v>
      </c>
      <c r="Z1" s="294">
        <v>26</v>
      </c>
      <c r="AA1" s="294">
        <v>27</v>
      </c>
      <c r="AC1" s="296"/>
      <c r="AD1" s="296"/>
      <c r="AE1" s="296"/>
      <c r="AM1" s="295"/>
      <c r="AO1" s="296"/>
      <c r="AQ1" s="289"/>
      <c r="AS1" s="296"/>
      <c r="AU1" s="289"/>
      <c r="AV1" s="289"/>
      <c r="AZ1" s="289"/>
    </row>
    <row r="2" spans="1:52" x14ac:dyDescent="0.3">
      <c r="AU2" s="289">
        <f>SUM(AU4:AU32)</f>
        <v>257.8870240384615</v>
      </c>
      <c r="AV2" s="289">
        <f>SUM(AV4:AV32)</f>
        <v>841.47561538461525</v>
      </c>
    </row>
    <row r="3" spans="1:52" s="285" customFormat="1" x14ac:dyDescent="0.3">
      <c r="B3" s="303" t="s">
        <v>1280</v>
      </c>
      <c r="C3" s="303" t="s">
        <v>1281</v>
      </c>
      <c r="D3" s="303" t="s">
        <v>1282</v>
      </c>
      <c r="E3" s="303" t="s">
        <v>1283</v>
      </c>
      <c r="F3" s="303" t="s">
        <v>1284</v>
      </c>
      <c r="G3" s="303" t="s">
        <v>1285</v>
      </c>
      <c r="H3" s="303" t="s">
        <v>1286</v>
      </c>
      <c r="I3" s="303" t="s">
        <v>1287</v>
      </c>
      <c r="J3" s="303" t="s">
        <v>1288</v>
      </c>
      <c r="K3" s="303" t="s">
        <v>1289</v>
      </c>
      <c r="L3" s="303" t="s">
        <v>1290</v>
      </c>
      <c r="M3" s="303" t="s">
        <v>1291</v>
      </c>
      <c r="N3" s="303" t="s">
        <v>1292</v>
      </c>
      <c r="O3" s="303" t="s">
        <v>1293</v>
      </c>
      <c r="P3" s="303" t="s">
        <v>1294</v>
      </c>
      <c r="Q3" s="303" t="s">
        <v>1295</v>
      </c>
      <c r="R3" s="303" t="s">
        <v>1296</v>
      </c>
      <c r="S3" s="303" t="s">
        <v>1297</v>
      </c>
      <c r="T3" s="303" t="s">
        <v>1298</v>
      </c>
      <c r="U3" s="303" t="s">
        <v>1299</v>
      </c>
      <c r="V3" s="303" t="s">
        <v>1300</v>
      </c>
      <c r="W3" s="285" t="s">
        <v>1490</v>
      </c>
      <c r="X3" s="285" t="s">
        <v>1491</v>
      </c>
      <c r="Y3" s="285" t="str">
        <f>"19-24"</f>
        <v>19-24</v>
      </c>
      <c r="Z3" s="285" t="s">
        <v>2362</v>
      </c>
      <c r="AA3" s="285" t="s">
        <v>445</v>
      </c>
      <c r="AC3" s="286" t="s">
        <v>1371</v>
      </c>
      <c r="AD3" s="286"/>
      <c r="AE3" s="286"/>
      <c r="AG3" s="285" t="s">
        <v>1380</v>
      </c>
      <c r="AK3" s="285" t="s">
        <v>1399</v>
      </c>
      <c r="AM3" s="290">
        <v>52382.97</v>
      </c>
      <c r="AO3" s="286" t="s">
        <v>1381</v>
      </c>
      <c r="AQ3" s="290"/>
      <c r="AS3" s="286" t="s">
        <v>1404</v>
      </c>
      <c r="AT3" s="285" t="s">
        <v>1400</v>
      </c>
      <c r="AU3" s="290" t="s">
        <v>1401</v>
      </c>
      <c r="AV3" s="290" t="s">
        <v>1402</v>
      </c>
      <c r="AX3" s="285" t="s">
        <v>1431</v>
      </c>
      <c r="AZ3" s="290"/>
    </row>
    <row r="4" spans="1:52" s="285" customFormat="1" x14ac:dyDescent="0.3">
      <c r="A4" s="285" t="str">
        <f>LEFT(B4,4)</f>
        <v>6010</v>
      </c>
      <c r="B4" s="303" t="s">
        <v>1301</v>
      </c>
      <c r="C4" s="303">
        <v>18293819.429999996</v>
      </c>
      <c r="D4" s="303">
        <v>0</v>
      </c>
      <c r="E4" s="303">
        <v>129619.38999999998</v>
      </c>
      <c r="F4" s="303">
        <v>18423438.819999997</v>
      </c>
      <c r="G4" s="303">
        <v>18423438.819999997</v>
      </c>
      <c r="H4" s="303">
        <v>12350</v>
      </c>
      <c r="I4" s="303">
        <v>18435788.819999997</v>
      </c>
      <c r="J4" s="303">
        <v>3176401.5300000003</v>
      </c>
      <c r="K4" s="303">
        <v>868320.28999999992</v>
      </c>
      <c r="L4" s="303">
        <v>595457.19000000006</v>
      </c>
      <c r="M4" s="303">
        <v>88877.15</v>
      </c>
      <c r="N4" s="303">
        <v>546162.85</v>
      </c>
      <c r="O4" s="303">
        <v>40283.770000000004</v>
      </c>
      <c r="P4" s="303">
        <v>775.1400000000001</v>
      </c>
      <c r="Q4" s="303">
        <v>3471.74</v>
      </c>
      <c r="R4" s="303">
        <v>23599.9</v>
      </c>
      <c r="S4" s="303">
        <v>5343349.5599999987</v>
      </c>
      <c r="T4" s="303">
        <v>0</v>
      </c>
      <c r="U4" s="303">
        <v>13092439.259999998</v>
      </c>
      <c r="V4" s="303">
        <v>23599.9</v>
      </c>
      <c r="W4" s="290">
        <v>84075.31</v>
      </c>
      <c r="X4" s="290">
        <v>0</v>
      </c>
      <c r="Y4" s="290">
        <f>S4-X4</f>
        <v>5343349.5599999987</v>
      </c>
      <c r="Z4" s="323">
        <f>SUMIFS(Query!D:D,Query!F:F,"Other",Query!G:G,'SC 2019 Total'!B4)</f>
        <v>23599.9</v>
      </c>
      <c r="AA4" s="323">
        <f>SUMIF('Purch Svc Other'!H:H,'SC 2019 Total'!A4,'Purch Svc Other'!D:D)</f>
        <v>84075.31</v>
      </c>
      <c r="AC4" s="287">
        <v>8620</v>
      </c>
      <c r="AD4" s="287" t="s">
        <v>1335</v>
      </c>
      <c r="AE4" s="293">
        <v>120</v>
      </c>
      <c r="AG4" s="286">
        <v>7230</v>
      </c>
      <c r="AH4" s="286" t="s">
        <v>1372</v>
      </c>
      <c r="AI4" s="285">
        <v>7201</v>
      </c>
      <c r="AK4" s="287">
        <v>6010</v>
      </c>
      <c r="AL4" s="287" t="s">
        <v>1353</v>
      </c>
      <c r="AM4" s="290">
        <f t="shared" ref="AM4:AM35" si="0">(AE4/SUM(AE:AE))*$AM$3</f>
        <v>39.692199569924519</v>
      </c>
      <c r="AN4" s="286">
        <f>COUNTIF(data!55:55,'SC 2019 Total'!AK4)</f>
        <v>0</v>
      </c>
      <c r="AO4" s="286">
        <v>7070</v>
      </c>
      <c r="AP4" s="285" t="s">
        <v>1382</v>
      </c>
      <c r="AQ4" s="290">
        <v>17.23</v>
      </c>
      <c r="AS4" s="286">
        <v>6010</v>
      </c>
      <c r="AT4" s="285" t="s">
        <v>1301</v>
      </c>
      <c r="AU4" s="290">
        <v>21.475826923076923</v>
      </c>
      <c r="AV4" s="290">
        <v>26.508846153846154</v>
      </c>
      <c r="AX4" s="285" t="s">
        <v>307</v>
      </c>
      <c r="AY4" s="285" t="s">
        <v>1405</v>
      </c>
      <c r="AZ4" s="290">
        <v>4837189.47</v>
      </c>
    </row>
    <row r="5" spans="1:52" s="285" customFormat="1" x14ac:dyDescent="0.3">
      <c r="A5" s="285" t="str">
        <f t="shared" ref="A5:A50" si="1">LEFT(B5,4)</f>
        <v>6070</v>
      </c>
      <c r="B5" s="303" t="s">
        <v>514</v>
      </c>
      <c r="C5" s="303">
        <v>65273901.609999999</v>
      </c>
      <c r="D5" s="303">
        <v>0</v>
      </c>
      <c r="E5" s="303">
        <v>9839309.379999999</v>
      </c>
      <c r="F5" s="303">
        <v>75113210.99000001</v>
      </c>
      <c r="G5" s="303">
        <v>75113210.99000001</v>
      </c>
      <c r="H5" s="303">
        <v>3000</v>
      </c>
      <c r="I5" s="303">
        <v>75116210.99000001</v>
      </c>
      <c r="J5" s="303">
        <v>10445820.289999999</v>
      </c>
      <c r="K5" s="303">
        <v>46500</v>
      </c>
      <c r="L5" s="303">
        <v>2619198.5499999998</v>
      </c>
      <c r="M5" s="303">
        <v>404478.14519000007</v>
      </c>
      <c r="N5" s="303">
        <v>893899.51</v>
      </c>
      <c r="O5" s="303">
        <v>80053.91</v>
      </c>
      <c r="P5" s="303">
        <v>2025.63</v>
      </c>
      <c r="Q5" s="303">
        <v>-2747.6400000000003</v>
      </c>
      <c r="R5" s="303">
        <v>36528.990000000005</v>
      </c>
      <c r="S5" s="303">
        <v>14525757.385189999</v>
      </c>
      <c r="T5" s="303">
        <v>0</v>
      </c>
      <c r="U5" s="303">
        <v>60590453.604810014</v>
      </c>
      <c r="V5" s="303">
        <v>36528.990000000005</v>
      </c>
      <c r="W5" s="290">
        <v>89606.85</v>
      </c>
      <c r="X5" s="290">
        <v>255</v>
      </c>
      <c r="Y5" s="290">
        <f t="shared" ref="Y5:Y50" si="2">S5-X5</f>
        <v>14525502.385189999</v>
      </c>
      <c r="Z5" s="323">
        <f>SUMIFS(Query!D:D,Query!F:F,"Other",Query!G:G,'SC 2019 Total'!B5)</f>
        <v>36273.990000000005</v>
      </c>
      <c r="AA5" s="323">
        <f>SUMIF('Purch Svc Other'!H:H,'SC 2019 Total'!A5,'Purch Svc Other'!D:D)</f>
        <v>89606.85</v>
      </c>
      <c r="AC5" s="287">
        <v>8650</v>
      </c>
      <c r="AD5" s="287" t="s">
        <v>1336</v>
      </c>
      <c r="AE5" s="293">
        <v>1149</v>
      </c>
      <c r="AG5" s="286">
        <v>7020</v>
      </c>
      <c r="AH5" s="286" t="s">
        <v>1373</v>
      </c>
      <c r="AI5" s="285">
        <v>34623</v>
      </c>
      <c r="AK5" s="287">
        <v>6010</v>
      </c>
      <c r="AL5" s="287" t="s">
        <v>1352</v>
      </c>
      <c r="AM5" s="290">
        <f t="shared" si="0"/>
        <v>380.05281088202725</v>
      </c>
      <c r="AN5" s="286">
        <f>COUNTIF(data!56:56,'SC 2019 Total'!AK5)</f>
        <v>0</v>
      </c>
      <c r="AO5" s="286">
        <v>7130</v>
      </c>
      <c r="AP5" s="285" t="s">
        <v>1383</v>
      </c>
      <c r="AQ5" s="290">
        <v>24683.8</v>
      </c>
      <c r="AS5" s="286">
        <v>6070</v>
      </c>
      <c r="AT5" s="285" t="s">
        <v>514</v>
      </c>
      <c r="AU5" s="290">
        <v>73.288250000000005</v>
      </c>
      <c r="AV5" s="290">
        <v>127.37569711538461</v>
      </c>
      <c r="AX5" s="285" t="s">
        <v>308</v>
      </c>
      <c r="AY5" s="285" t="s">
        <v>1406</v>
      </c>
      <c r="AZ5" s="290">
        <v>33917.07</v>
      </c>
    </row>
    <row r="6" spans="1:52" s="285" customFormat="1" x14ac:dyDescent="0.3">
      <c r="A6" s="285" t="str">
        <f t="shared" si="1"/>
        <v>6120</v>
      </c>
      <c r="B6" s="303" t="s">
        <v>1302</v>
      </c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>
        <v>37851.948609999999</v>
      </c>
      <c r="N6" s="303"/>
      <c r="O6" s="303"/>
      <c r="P6" s="303"/>
      <c r="Q6" s="303"/>
      <c r="R6" s="303"/>
      <c r="S6" s="303">
        <v>37851.948609999999</v>
      </c>
      <c r="T6" s="303"/>
      <c r="U6" s="303">
        <v>-37851.948609999999</v>
      </c>
      <c r="V6" s="303">
        <v>0</v>
      </c>
      <c r="W6" s="290">
        <v>0</v>
      </c>
      <c r="X6" s="290">
        <v>0</v>
      </c>
      <c r="Y6" s="290">
        <f t="shared" si="2"/>
        <v>37851.948609999999</v>
      </c>
      <c r="Z6" s="323">
        <f>SUMIFS(Query!D:D,Query!F:F,"Other",Query!G:G,'SC 2019 Total'!B6)</f>
        <v>0</v>
      </c>
      <c r="AA6" s="323">
        <f>SUMIF('Purch Svc Other'!H:H,'SC 2019 Total'!A6,'Purch Svc Other'!D:D)</f>
        <v>0</v>
      </c>
      <c r="AC6" s="287">
        <v>8610</v>
      </c>
      <c r="AD6" s="287" t="s">
        <v>1337</v>
      </c>
      <c r="AE6" s="293">
        <v>4631</v>
      </c>
      <c r="AG6" s="286">
        <v>6010</v>
      </c>
      <c r="AH6" s="286" t="s">
        <v>1374</v>
      </c>
      <c r="AI6" s="285">
        <v>6503</v>
      </c>
      <c r="AK6" s="287">
        <v>6070</v>
      </c>
      <c r="AL6" s="287" t="s">
        <v>1363</v>
      </c>
      <c r="AM6" s="290">
        <f t="shared" si="0"/>
        <v>1531.7881350693369</v>
      </c>
      <c r="AN6" s="286">
        <f>COUNTIF(data!57:57,'SC 2019 Total'!AK6)</f>
        <v>0</v>
      </c>
      <c r="AO6" s="286">
        <v>7230</v>
      </c>
      <c r="AP6" s="285" t="s">
        <v>1384</v>
      </c>
      <c r="AQ6" s="290">
        <v>172927.07</v>
      </c>
      <c r="AS6" s="286">
        <v>7020</v>
      </c>
      <c r="AT6" s="285" t="s">
        <v>1304</v>
      </c>
      <c r="AU6" s="290">
        <v>46.970966346153844</v>
      </c>
      <c r="AV6" s="290">
        <v>99.166384615384629</v>
      </c>
      <c r="AX6" s="285" t="s">
        <v>309</v>
      </c>
      <c r="AY6" s="285" t="s">
        <v>1407</v>
      </c>
      <c r="AZ6" s="290">
        <v>498187.56</v>
      </c>
    </row>
    <row r="7" spans="1:52" s="285" customFormat="1" x14ac:dyDescent="0.3">
      <c r="A7" s="285" t="str">
        <f t="shared" si="1"/>
        <v>6400</v>
      </c>
      <c r="B7" s="303" t="s">
        <v>1303</v>
      </c>
      <c r="C7" s="303">
        <v>0</v>
      </c>
      <c r="D7" s="303">
        <v>0</v>
      </c>
      <c r="E7" s="303">
        <v>0</v>
      </c>
      <c r="F7" s="303">
        <v>0</v>
      </c>
      <c r="G7" s="303">
        <v>0</v>
      </c>
      <c r="H7" s="303">
        <v>0</v>
      </c>
      <c r="I7" s="303">
        <v>0</v>
      </c>
      <c r="J7" s="303">
        <v>0</v>
      </c>
      <c r="K7" s="303">
        <v>0</v>
      </c>
      <c r="L7" s="303">
        <v>157.69999999999999</v>
      </c>
      <c r="M7" s="303">
        <v>0</v>
      </c>
      <c r="N7" s="303">
        <v>-40.47</v>
      </c>
      <c r="O7" s="303">
        <v>0</v>
      </c>
      <c r="P7" s="303">
        <v>0</v>
      </c>
      <c r="Q7" s="303">
        <v>-825.34</v>
      </c>
      <c r="R7" s="303">
        <v>0</v>
      </c>
      <c r="S7" s="303">
        <v>-708.11000000000377</v>
      </c>
      <c r="T7" s="303">
        <v>0</v>
      </c>
      <c r="U7" s="303">
        <v>708.11000000000377</v>
      </c>
      <c r="V7" s="303">
        <v>0</v>
      </c>
      <c r="W7" s="290">
        <v>0</v>
      </c>
      <c r="X7" s="290">
        <v>0</v>
      </c>
      <c r="Y7" s="290">
        <f t="shared" si="2"/>
        <v>-708.11000000000377</v>
      </c>
      <c r="Z7" s="323">
        <f>SUMIFS(Query!D:D,Query!F:F,"Other",Query!G:G,'SC 2019 Total'!B7)</f>
        <v>0</v>
      </c>
      <c r="AA7" s="323">
        <f>SUMIF('Purch Svc Other'!H:H,'SC 2019 Total'!A7,'Purch Svc Other'!D:D)</f>
        <v>0</v>
      </c>
      <c r="AC7" s="287">
        <v>8470</v>
      </c>
      <c r="AD7" s="287" t="s">
        <v>1338</v>
      </c>
      <c r="AE7" s="293">
        <v>448</v>
      </c>
      <c r="AG7" s="286">
        <v>7060</v>
      </c>
      <c r="AH7" s="286" t="s">
        <v>1375</v>
      </c>
      <c r="AI7" s="285">
        <v>40473</v>
      </c>
      <c r="AK7" s="287">
        <v>8610</v>
      </c>
      <c r="AL7" s="287" t="s">
        <v>1337</v>
      </c>
      <c r="AM7" s="290">
        <f t="shared" si="0"/>
        <v>148.18421172771818</v>
      </c>
      <c r="AN7" s="286">
        <f>COUNTIF(data!58:58,'SC 2019 Total'!AK7)</f>
        <v>0</v>
      </c>
      <c r="AO7" s="286">
        <v>6010</v>
      </c>
      <c r="AP7" s="285" t="s">
        <v>1374</v>
      </c>
      <c r="AQ7" s="290">
        <v>39978.9</v>
      </c>
      <c r="AS7" s="286">
        <v>7030</v>
      </c>
      <c r="AT7" s="285" t="s">
        <v>1305</v>
      </c>
      <c r="AU7" s="290">
        <v>11.377759615384615</v>
      </c>
      <c r="AV7" s="290">
        <v>15.411067307692308</v>
      </c>
      <c r="AX7" s="285" t="s">
        <v>309</v>
      </c>
      <c r="AY7" s="285" t="s">
        <v>1408</v>
      </c>
      <c r="AZ7" s="290">
        <v>-24947.63</v>
      </c>
    </row>
    <row r="8" spans="1:52" s="285" customFormat="1" x14ac:dyDescent="0.3">
      <c r="A8" s="285" t="str">
        <f t="shared" si="1"/>
        <v>7020</v>
      </c>
      <c r="B8" s="303" t="s">
        <v>1304</v>
      </c>
      <c r="C8" s="303">
        <v>98131498.38000001</v>
      </c>
      <c r="D8" s="303">
        <v>0</v>
      </c>
      <c r="E8" s="303">
        <v>124802769.39999999</v>
      </c>
      <c r="F8" s="303">
        <v>222934267.78000003</v>
      </c>
      <c r="G8" s="303">
        <v>222934267.78000003</v>
      </c>
      <c r="H8" s="303">
        <v>4000</v>
      </c>
      <c r="I8" s="303">
        <v>222938267.78000003</v>
      </c>
      <c r="J8" s="303">
        <v>8442660.5299999993</v>
      </c>
      <c r="K8" s="303">
        <v>1183992.71</v>
      </c>
      <c r="L8" s="303">
        <v>2064901.08</v>
      </c>
      <c r="M8" s="303">
        <v>853913.83314</v>
      </c>
      <c r="N8" s="303">
        <v>11189294.620000003</v>
      </c>
      <c r="O8" s="303">
        <v>2329837.4</v>
      </c>
      <c r="P8" s="303">
        <v>2848.6699999999996</v>
      </c>
      <c r="Q8" s="303">
        <v>119150.59</v>
      </c>
      <c r="R8" s="303">
        <v>43288.79</v>
      </c>
      <c r="S8" s="303">
        <v>26229888.223139998</v>
      </c>
      <c r="T8" s="303">
        <v>0</v>
      </c>
      <c r="U8" s="303">
        <v>196708379.55686006</v>
      </c>
      <c r="V8" s="303">
        <v>43288.79</v>
      </c>
      <c r="W8" s="290">
        <v>669240.84</v>
      </c>
      <c r="X8" s="290">
        <v>6395</v>
      </c>
      <c r="Y8" s="290">
        <f t="shared" si="2"/>
        <v>26223493.223139998</v>
      </c>
      <c r="Z8" s="323">
        <f>SUMIFS(Query!D:D,Query!F:F,"Other",Query!G:G,'SC 2019 Total'!B8)</f>
        <v>36893.790000000008</v>
      </c>
      <c r="AA8" s="323">
        <f>SUMIF('Purch Svc Other'!H:H,'SC 2019 Total'!A8,'Purch Svc Other'!D:D)</f>
        <v>669240.84</v>
      </c>
      <c r="AC8" s="287">
        <v>8610</v>
      </c>
      <c r="AD8" s="287" t="s">
        <v>193</v>
      </c>
      <c r="AE8" s="293">
        <v>4884</v>
      </c>
      <c r="AG8" s="286">
        <v>6070</v>
      </c>
      <c r="AH8" s="286" t="s">
        <v>1376</v>
      </c>
      <c r="AI8" s="285">
        <v>22101</v>
      </c>
      <c r="AK8" s="287">
        <v>7020</v>
      </c>
      <c r="AL8" s="287" t="s">
        <v>1354</v>
      </c>
      <c r="AM8" s="290">
        <f t="shared" si="0"/>
        <v>1615.4725224959277</v>
      </c>
      <c r="AN8" s="286">
        <f>COUNTIF(data!59:59,'SC 2019 Total'!AK8)</f>
        <v>0</v>
      </c>
      <c r="AO8" s="286">
        <v>7140</v>
      </c>
      <c r="AP8" s="285" t="s">
        <v>1385</v>
      </c>
      <c r="AQ8" s="290">
        <v>5714.5</v>
      </c>
      <c r="AS8" s="286">
        <v>7050</v>
      </c>
      <c r="AT8" s="285" t="s">
        <v>1306</v>
      </c>
      <c r="AU8" s="290">
        <v>2.2836538461538463E-3</v>
      </c>
      <c r="AV8" s="290">
        <v>17.051091346153846</v>
      </c>
      <c r="AX8" s="285" t="s">
        <v>310</v>
      </c>
      <c r="AY8" s="285" t="s">
        <v>1409</v>
      </c>
      <c r="AZ8" s="290">
        <v>162855.19</v>
      </c>
    </row>
    <row r="9" spans="1:52" s="285" customFormat="1" x14ac:dyDescent="0.3">
      <c r="A9" s="285" t="str">
        <f t="shared" si="1"/>
        <v>7030</v>
      </c>
      <c r="B9" s="303" t="s">
        <v>1305</v>
      </c>
      <c r="C9" s="303">
        <v>4117662.6100000003</v>
      </c>
      <c r="D9" s="303">
        <v>0</v>
      </c>
      <c r="E9" s="303">
        <v>14766238.229999999</v>
      </c>
      <c r="F9" s="303">
        <v>18883900.839999996</v>
      </c>
      <c r="G9" s="303">
        <v>18883900.839999996</v>
      </c>
      <c r="H9" s="303">
        <v>0</v>
      </c>
      <c r="I9" s="303">
        <v>18883900.839999996</v>
      </c>
      <c r="J9" s="303">
        <v>1625251.5</v>
      </c>
      <c r="K9" s="303">
        <v>0</v>
      </c>
      <c r="L9" s="303">
        <v>365373.94</v>
      </c>
      <c r="M9" s="303">
        <v>25953.989999999998</v>
      </c>
      <c r="N9" s="303">
        <v>173937.44</v>
      </c>
      <c r="O9" s="303">
        <v>59429.53</v>
      </c>
      <c r="P9" s="303">
        <v>697.52</v>
      </c>
      <c r="Q9" s="303">
        <v>1325.25</v>
      </c>
      <c r="R9" s="303">
        <v>4237.3499999999995</v>
      </c>
      <c r="S9" s="303">
        <v>2256206.52</v>
      </c>
      <c r="T9" s="303">
        <v>0</v>
      </c>
      <c r="U9" s="303">
        <v>16627694.32</v>
      </c>
      <c r="V9" s="303">
        <v>4237.3499999999995</v>
      </c>
      <c r="W9" s="290">
        <v>25953.989999999998</v>
      </c>
      <c r="X9" s="290">
        <v>0</v>
      </c>
      <c r="Y9" s="290">
        <f t="shared" si="2"/>
        <v>2256206.52</v>
      </c>
      <c r="Z9" s="323">
        <f>SUMIFS(Query!D:D,Query!F:F,"Other",Query!G:G,'SC 2019 Total'!B9)</f>
        <v>4237.3500000000004</v>
      </c>
      <c r="AA9" s="323">
        <f>SUMIF('Purch Svc Other'!H:H,'SC 2019 Total'!A9,'Purch Svc Other'!D:D)</f>
        <v>25953.989999999998</v>
      </c>
      <c r="AC9" s="287">
        <v>8560</v>
      </c>
      <c r="AD9" s="287" t="s">
        <v>147</v>
      </c>
      <c r="AE9" s="293">
        <v>1451</v>
      </c>
      <c r="AG9" s="286">
        <v>7020</v>
      </c>
      <c r="AH9" s="286" t="s">
        <v>1377</v>
      </c>
      <c r="AI9" s="285">
        <v>342</v>
      </c>
      <c r="AK9" s="287">
        <v>7020</v>
      </c>
      <c r="AL9" s="287" t="s">
        <v>1355</v>
      </c>
      <c r="AM9" s="290">
        <f t="shared" si="0"/>
        <v>479.94484646633731</v>
      </c>
      <c r="AN9" s="286">
        <f>COUNTIF(data!60:60,'SC 2019 Total'!AK9)</f>
        <v>0</v>
      </c>
      <c r="AO9" s="286">
        <v>6070</v>
      </c>
      <c r="AP9" s="285" t="s">
        <v>1386</v>
      </c>
      <c r="AQ9" s="290">
        <v>100403.84</v>
      </c>
      <c r="AS9" s="286">
        <v>7060</v>
      </c>
      <c r="AT9" s="285" t="s">
        <v>1307</v>
      </c>
      <c r="AU9" s="290">
        <v>2.0901490384615387</v>
      </c>
      <c r="AV9" s="290">
        <v>2.4587067307692312</v>
      </c>
      <c r="AX9" s="285" t="s">
        <v>312</v>
      </c>
      <c r="AY9" s="285" t="s">
        <v>1410</v>
      </c>
      <c r="AZ9" s="290">
        <v>1296684.25</v>
      </c>
    </row>
    <row r="10" spans="1:52" s="285" customFormat="1" x14ac:dyDescent="0.3">
      <c r="A10" s="285" t="str">
        <f t="shared" si="1"/>
        <v>7050</v>
      </c>
      <c r="B10" s="303" t="s">
        <v>1306</v>
      </c>
      <c r="C10" s="303">
        <v>0</v>
      </c>
      <c r="D10" s="303">
        <v>0</v>
      </c>
      <c r="E10" s="303">
        <v>0</v>
      </c>
      <c r="F10" s="303">
        <v>0</v>
      </c>
      <c r="G10" s="303">
        <v>0</v>
      </c>
      <c r="H10" s="303">
        <v>1250</v>
      </c>
      <c r="I10" s="303">
        <v>1250</v>
      </c>
      <c r="J10" s="303">
        <v>799185.8899999999</v>
      </c>
      <c r="K10" s="303">
        <v>0</v>
      </c>
      <c r="L10" s="303">
        <v>286342.17</v>
      </c>
      <c r="M10" s="303">
        <v>235659.69514699001</v>
      </c>
      <c r="N10" s="303">
        <v>-108426.01000000007</v>
      </c>
      <c r="O10" s="303">
        <v>38294.049999999996</v>
      </c>
      <c r="P10" s="303">
        <v>0</v>
      </c>
      <c r="Q10" s="303">
        <v>29579.780000000002</v>
      </c>
      <c r="R10" s="303">
        <v>16387.059999999998</v>
      </c>
      <c r="S10" s="303">
        <v>1297022.6351469897</v>
      </c>
      <c r="T10" s="303">
        <v>0</v>
      </c>
      <c r="U10" s="303">
        <v>-1295772.6351469897</v>
      </c>
      <c r="V10" s="303">
        <v>16387.059999999998</v>
      </c>
      <c r="W10" s="290">
        <v>71443.12</v>
      </c>
      <c r="X10" s="290">
        <v>0</v>
      </c>
      <c r="Y10" s="290">
        <f t="shared" si="2"/>
        <v>1297022.6351469897</v>
      </c>
      <c r="Z10" s="323">
        <f>SUMIFS(Query!D:D,Query!F:F,"Other",Query!G:G,'SC 2019 Total'!B10)</f>
        <v>16387.060000000001</v>
      </c>
      <c r="AA10" s="323">
        <f>SUMIF('Purch Svc Other'!H:H,'SC 2019 Total'!A10,'Purch Svc Other'!D:D)</f>
        <v>71443.12</v>
      </c>
      <c r="AC10" s="287">
        <v>8560</v>
      </c>
      <c r="AD10" s="287" t="s">
        <v>1339</v>
      </c>
      <c r="AE10" s="293">
        <v>681</v>
      </c>
      <c r="AG10" s="286">
        <v>7140</v>
      </c>
      <c r="AH10" s="286" t="s">
        <v>1378</v>
      </c>
      <c r="AI10" s="285">
        <v>100</v>
      </c>
      <c r="AK10" s="287">
        <v>7030</v>
      </c>
      <c r="AL10" s="287" t="s">
        <v>1356</v>
      </c>
      <c r="AM10" s="290">
        <f t="shared" si="0"/>
        <v>225.25323255932162</v>
      </c>
      <c r="AN10" s="286">
        <f>COUNTIF(data!61:61,'SC 2019 Total'!AK10)</f>
        <v>0</v>
      </c>
      <c r="AO10" s="286">
        <v>7160</v>
      </c>
      <c r="AP10" s="285" t="s">
        <v>1387</v>
      </c>
      <c r="AQ10" s="290">
        <v>26310.86</v>
      </c>
      <c r="AS10" s="286">
        <v>7070</v>
      </c>
      <c r="AT10" s="285" t="s">
        <v>1308</v>
      </c>
      <c r="AU10" s="290">
        <v>0</v>
      </c>
      <c r="AV10" s="290">
        <v>24.391995192307697</v>
      </c>
      <c r="AX10" s="285" t="s">
        <v>312</v>
      </c>
      <c r="AY10" s="285" t="s">
        <v>1411</v>
      </c>
      <c r="AZ10" s="290">
        <v>982983.83</v>
      </c>
    </row>
    <row r="11" spans="1:52" s="285" customFormat="1" x14ac:dyDescent="0.3">
      <c r="A11" s="285" t="str">
        <f t="shared" si="1"/>
        <v>7060</v>
      </c>
      <c r="B11" s="303" t="s">
        <v>1307</v>
      </c>
      <c r="C11" s="303">
        <v>2379803.2300000004</v>
      </c>
      <c r="D11" s="303">
        <v>0</v>
      </c>
      <c r="E11" s="303">
        <v>64952.479999999996</v>
      </c>
      <c r="F11" s="303">
        <v>2444755.7099999995</v>
      </c>
      <c r="G11" s="303">
        <v>2444755.7099999995</v>
      </c>
      <c r="H11" s="303">
        <v>0</v>
      </c>
      <c r="I11" s="303">
        <v>2444755.7099999995</v>
      </c>
      <c r="J11" s="303">
        <v>258741.88999999996</v>
      </c>
      <c r="K11" s="303">
        <v>0</v>
      </c>
      <c r="L11" s="303">
        <v>59615.290000000008</v>
      </c>
      <c r="M11" s="303">
        <v>68284.28525999999</v>
      </c>
      <c r="N11" s="303">
        <v>122988.26000000001</v>
      </c>
      <c r="O11" s="303">
        <v>358.28</v>
      </c>
      <c r="P11" s="303">
        <v>0</v>
      </c>
      <c r="Q11" s="303">
        <v>0</v>
      </c>
      <c r="R11" s="303">
        <v>779.55</v>
      </c>
      <c r="S11" s="303">
        <v>510767.55525999999</v>
      </c>
      <c r="T11" s="303">
        <v>0</v>
      </c>
      <c r="U11" s="303">
        <v>1933988.1547400004</v>
      </c>
      <c r="V11" s="303">
        <v>779.55</v>
      </c>
      <c r="W11" s="290">
        <v>148.37</v>
      </c>
      <c r="X11" s="290">
        <v>0</v>
      </c>
      <c r="Y11" s="290">
        <f t="shared" si="2"/>
        <v>510767.55525999999</v>
      </c>
      <c r="Z11" s="323">
        <f>SUMIFS(Query!D:D,Query!F:F,"Other",Query!G:G,'SC 2019 Total'!B11)</f>
        <v>779.55</v>
      </c>
      <c r="AA11" s="323">
        <f>SUMIF('Purch Svc Other'!H:H,'SC 2019 Total'!A11,'Purch Svc Other'!D:D)</f>
        <v>148.37</v>
      </c>
      <c r="AC11" s="287">
        <v>8660</v>
      </c>
      <c r="AD11" s="287" t="s">
        <v>1340</v>
      </c>
      <c r="AE11" s="293">
        <v>360</v>
      </c>
      <c r="AG11" s="286">
        <v>8330</v>
      </c>
      <c r="AH11" s="286" t="s">
        <v>132</v>
      </c>
      <c r="AI11" s="285">
        <v>5663.5</v>
      </c>
      <c r="AK11" s="287">
        <v>7020</v>
      </c>
      <c r="AL11" s="287" t="s">
        <v>107</v>
      </c>
      <c r="AM11" s="290">
        <f t="shared" si="0"/>
        <v>119.07659870977356</v>
      </c>
      <c r="AN11" s="286">
        <f>COUNTIF(data!62:62,'SC 2019 Total'!AK11)</f>
        <v>0</v>
      </c>
      <c r="AO11" s="286">
        <v>6070</v>
      </c>
      <c r="AP11" s="285" t="s">
        <v>1388</v>
      </c>
      <c r="AQ11" s="290">
        <v>5914.89</v>
      </c>
      <c r="AS11" s="286">
        <v>7130</v>
      </c>
      <c r="AT11" s="285" t="s">
        <v>1309</v>
      </c>
      <c r="AU11" s="290">
        <v>0</v>
      </c>
      <c r="AV11" s="290">
        <v>5.9012836538461535</v>
      </c>
      <c r="AX11" s="285" t="s">
        <v>310</v>
      </c>
      <c r="AY11" s="285" t="s">
        <v>1412</v>
      </c>
      <c r="AZ11" s="290">
        <v>6174619.5700000003</v>
      </c>
    </row>
    <row r="12" spans="1:52" s="285" customFormat="1" x14ac:dyDescent="0.3">
      <c r="A12" s="285" t="str">
        <f t="shared" si="1"/>
        <v>7070</v>
      </c>
      <c r="B12" s="303" t="s">
        <v>1308</v>
      </c>
      <c r="C12" s="303">
        <v>32304442.010000002</v>
      </c>
      <c r="D12" s="303">
        <v>0</v>
      </c>
      <c r="E12" s="303">
        <v>25831285.799999993</v>
      </c>
      <c r="F12" s="303">
        <v>58135727.809999987</v>
      </c>
      <c r="G12" s="303">
        <v>58135727.809999987</v>
      </c>
      <c r="H12" s="303">
        <v>23687.439999999999</v>
      </c>
      <c r="I12" s="303">
        <v>58159415.249999993</v>
      </c>
      <c r="J12" s="303">
        <v>1545120.7299999997</v>
      </c>
      <c r="K12" s="303">
        <v>41464.949999999997</v>
      </c>
      <c r="L12" s="303">
        <v>464756.27</v>
      </c>
      <c r="M12" s="303">
        <v>744564.5</v>
      </c>
      <c r="N12" s="303">
        <v>1487134.68</v>
      </c>
      <c r="O12" s="303">
        <v>119727.98999999999</v>
      </c>
      <c r="P12" s="303">
        <v>124.91</v>
      </c>
      <c r="Q12" s="303">
        <v>159599.22999999998</v>
      </c>
      <c r="R12" s="303">
        <v>64832.350000000006</v>
      </c>
      <c r="S12" s="303">
        <v>4627325.6099999994</v>
      </c>
      <c r="T12" s="303">
        <v>0</v>
      </c>
      <c r="U12" s="303">
        <v>53532089.639999993</v>
      </c>
      <c r="V12" s="303">
        <v>64832.350000000006</v>
      </c>
      <c r="W12" s="290">
        <v>744564.5</v>
      </c>
      <c r="X12" s="290">
        <v>20821.36</v>
      </c>
      <c r="Y12" s="290">
        <f t="shared" si="2"/>
        <v>4606504.2499999991</v>
      </c>
      <c r="Z12" s="323">
        <f>SUMIFS(Query!D:D,Query!F:F,"Other",Query!G:G,'SC 2019 Total'!B12)</f>
        <v>44010.99</v>
      </c>
      <c r="AA12" s="323">
        <f>SUMIF('Purch Svc Other'!H:H,'SC 2019 Total'!A12,'Purch Svc Other'!D:D)</f>
        <v>744564.5</v>
      </c>
      <c r="AC12" s="287">
        <v>8670</v>
      </c>
      <c r="AD12" s="287" t="s">
        <v>1341</v>
      </c>
      <c r="AE12" s="293">
        <v>268</v>
      </c>
      <c r="AG12" s="286">
        <v>8330</v>
      </c>
      <c r="AH12" s="286" t="s">
        <v>1379</v>
      </c>
      <c r="AI12" s="285">
        <v>29390</v>
      </c>
      <c r="AK12" s="287">
        <v>7070</v>
      </c>
      <c r="AL12" s="287" t="s">
        <v>1361</v>
      </c>
      <c r="AM12" s="290">
        <f t="shared" si="0"/>
        <v>88.645912372831418</v>
      </c>
      <c r="AN12" s="286">
        <f>COUNTIF(data!63:63,'SC 2019 Total'!AK12)</f>
        <v>0</v>
      </c>
      <c r="AO12" s="286">
        <v>7140</v>
      </c>
      <c r="AP12" s="285" t="s">
        <v>1389</v>
      </c>
      <c r="AQ12" s="290">
        <v>25043.97</v>
      </c>
      <c r="AS12" s="286">
        <v>7140</v>
      </c>
      <c r="AT12" s="285" t="s">
        <v>1310</v>
      </c>
      <c r="AU12" s="290">
        <v>2.0555096153846155</v>
      </c>
      <c r="AV12" s="290">
        <v>30.152759615384621</v>
      </c>
      <c r="AX12" s="285" t="s">
        <v>310</v>
      </c>
      <c r="AY12" s="285" t="s">
        <v>1413</v>
      </c>
      <c r="AZ12" s="290">
        <v>-872820.76</v>
      </c>
    </row>
    <row r="13" spans="1:52" s="285" customFormat="1" x14ac:dyDescent="0.3">
      <c r="A13" s="285" t="str">
        <f t="shared" si="1"/>
        <v>7130</v>
      </c>
      <c r="B13" s="303" t="s">
        <v>1309</v>
      </c>
      <c r="C13" s="303">
        <v>25920615.57</v>
      </c>
      <c r="D13" s="303">
        <v>0</v>
      </c>
      <c r="E13" s="303">
        <v>73338877.099999994</v>
      </c>
      <c r="F13" s="303">
        <v>99259492.669999987</v>
      </c>
      <c r="G13" s="303">
        <v>99259492.669999987</v>
      </c>
      <c r="H13" s="303">
        <v>0</v>
      </c>
      <c r="I13" s="303">
        <v>99259492.669999987</v>
      </c>
      <c r="J13" s="303">
        <v>590393.9800000001</v>
      </c>
      <c r="K13" s="303">
        <v>0</v>
      </c>
      <c r="L13" s="303">
        <v>136059</v>
      </c>
      <c r="M13" s="303">
        <v>164476.69999999998</v>
      </c>
      <c r="N13" s="303">
        <v>142062.96999999997</v>
      </c>
      <c r="O13" s="303">
        <v>45082.44</v>
      </c>
      <c r="P13" s="303">
        <v>1760.0400000000002</v>
      </c>
      <c r="Q13" s="303">
        <v>29853.95</v>
      </c>
      <c r="R13" s="303">
        <v>189.56</v>
      </c>
      <c r="S13" s="303">
        <v>1109878.6399999999</v>
      </c>
      <c r="T13" s="303">
        <v>0</v>
      </c>
      <c r="U13" s="303">
        <v>98149614.030000016</v>
      </c>
      <c r="V13" s="303">
        <v>189.56</v>
      </c>
      <c r="W13" s="290">
        <v>164476.69999999998</v>
      </c>
      <c r="X13" s="290">
        <v>0</v>
      </c>
      <c r="Y13" s="290">
        <f t="shared" si="2"/>
        <v>1109878.6399999999</v>
      </c>
      <c r="Z13" s="323">
        <f>SUMIFS(Query!D:D,Query!F:F,"Other",Query!G:G,'SC 2019 Total'!B13)</f>
        <v>189.56</v>
      </c>
      <c r="AA13" s="323">
        <f>SUMIF('Purch Svc Other'!H:H,'SC 2019 Total'!A13,'Purch Svc Other'!D:D)</f>
        <v>164476.69999999998</v>
      </c>
      <c r="AC13" s="287"/>
      <c r="AD13" s="287" t="s">
        <v>1342</v>
      </c>
      <c r="AE13" s="293">
        <v>12467.84</v>
      </c>
      <c r="AK13" s="287">
        <v>7070</v>
      </c>
      <c r="AL13" s="287" t="s">
        <v>1369</v>
      </c>
      <c r="AM13" s="290">
        <f t="shared" si="0"/>
        <v>4123.9666123823972</v>
      </c>
      <c r="AN13" s="286">
        <f>COUNTIF(data!64:64,'SC 2019 Total'!AK13)</f>
        <v>0</v>
      </c>
      <c r="AO13" s="286">
        <v>7020</v>
      </c>
      <c r="AP13" s="285" t="s">
        <v>1390</v>
      </c>
      <c r="AQ13" s="290">
        <v>104422.09</v>
      </c>
      <c r="AS13" s="286">
        <v>7160</v>
      </c>
      <c r="AT13" s="285" t="s">
        <v>1311</v>
      </c>
      <c r="AU13" s="290">
        <v>0</v>
      </c>
      <c r="AV13" s="290">
        <v>2.3655769230769232</v>
      </c>
      <c r="AX13" s="285" t="s">
        <v>310</v>
      </c>
      <c r="AY13" s="285" t="s">
        <v>1414</v>
      </c>
      <c r="AZ13" s="290">
        <v>5.8</v>
      </c>
    </row>
    <row r="14" spans="1:52" s="285" customFormat="1" x14ac:dyDescent="0.3">
      <c r="A14" s="285" t="str">
        <f t="shared" si="1"/>
        <v>7140</v>
      </c>
      <c r="B14" s="303" t="s">
        <v>1310</v>
      </c>
      <c r="C14" s="303">
        <v>12447341.379999999</v>
      </c>
      <c r="D14" s="303">
        <v>0</v>
      </c>
      <c r="E14" s="303">
        <v>44493692.280000001</v>
      </c>
      <c r="F14" s="303">
        <v>56941033.660000011</v>
      </c>
      <c r="G14" s="303">
        <v>56941033.660000011</v>
      </c>
      <c r="H14" s="303">
        <v>-2098.1999999999998</v>
      </c>
      <c r="I14" s="303">
        <v>56938935.460000008</v>
      </c>
      <c r="J14" s="303">
        <v>2919245.95</v>
      </c>
      <c r="K14" s="303">
        <v>20136.2</v>
      </c>
      <c r="L14" s="303">
        <v>695323.86</v>
      </c>
      <c r="M14" s="303">
        <v>853474.91999999993</v>
      </c>
      <c r="N14" s="303">
        <v>800482.40999999992</v>
      </c>
      <c r="O14" s="303">
        <v>212713.78000000006</v>
      </c>
      <c r="P14" s="303">
        <v>10692.35</v>
      </c>
      <c r="Q14" s="303">
        <v>318259.15000000002</v>
      </c>
      <c r="R14" s="303">
        <v>7957.8600000000015</v>
      </c>
      <c r="S14" s="303">
        <v>5838286.4800000004</v>
      </c>
      <c r="T14" s="303">
        <v>0</v>
      </c>
      <c r="U14" s="303">
        <v>51100648.980000004</v>
      </c>
      <c r="V14" s="303">
        <v>7957.8600000000015</v>
      </c>
      <c r="W14" s="290">
        <v>853474.92</v>
      </c>
      <c r="X14" s="290">
        <v>2622</v>
      </c>
      <c r="Y14" s="290">
        <f t="shared" si="2"/>
        <v>5835664.4800000004</v>
      </c>
      <c r="Z14" s="323">
        <f>SUMIFS(Query!D:D,Query!F:F,"Other",Query!G:G,'SC 2019 Total'!B14)</f>
        <v>5335.8600000000006</v>
      </c>
      <c r="AA14" s="323">
        <f>SUMIF('Purch Svc Other'!H:H,'SC 2019 Total'!A14,'Purch Svc Other'!D:D)</f>
        <v>853474.92</v>
      </c>
      <c r="AC14" s="330">
        <v>8610</v>
      </c>
      <c r="AD14" s="287" t="s">
        <v>1343</v>
      </c>
      <c r="AE14" s="293">
        <v>11808</v>
      </c>
      <c r="AK14" s="287">
        <v>7140</v>
      </c>
      <c r="AL14" s="287" t="s">
        <v>1357</v>
      </c>
      <c r="AM14" s="290">
        <f t="shared" si="0"/>
        <v>3905.7124376805727</v>
      </c>
      <c r="AN14" s="286">
        <f>COUNTIF(data!65:65,'SC 2019 Total'!AK14)</f>
        <v>0</v>
      </c>
      <c r="AO14" s="286">
        <v>7380</v>
      </c>
      <c r="AP14" s="285" t="s">
        <v>1391</v>
      </c>
      <c r="AQ14" s="290">
        <v>0</v>
      </c>
      <c r="AS14" s="286">
        <v>7170</v>
      </c>
      <c r="AT14" s="285" t="s">
        <v>537</v>
      </c>
      <c r="AU14" s="290">
        <v>9.6153846153846159E-4</v>
      </c>
      <c r="AV14" s="290">
        <v>26.260197115384614</v>
      </c>
      <c r="AX14" s="285" t="s">
        <v>310</v>
      </c>
      <c r="AY14" s="285" t="s">
        <v>1415</v>
      </c>
      <c r="AZ14" s="290">
        <v>391204.46</v>
      </c>
    </row>
    <row r="15" spans="1:52" s="285" customFormat="1" x14ac:dyDescent="0.3">
      <c r="A15" s="285" t="str">
        <f t="shared" si="1"/>
        <v>7160</v>
      </c>
      <c r="B15" s="303" t="s">
        <v>1311</v>
      </c>
      <c r="C15" s="303">
        <v>1430960.94</v>
      </c>
      <c r="D15" s="303">
        <v>0</v>
      </c>
      <c r="E15" s="303">
        <v>4410175.6500000004</v>
      </c>
      <c r="F15" s="303">
        <v>5841136.5899999999</v>
      </c>
      <c r="G15" s="303">
        <v>5841136.5899999999</v>
      </c>
      <c r="H15" s="303">
        <v>0</v>
      </c>
      <c r="I15" s="303">
        <v>5841136.5899999999</v>
      </c>
      <c r="J15" s="303">
        <v>282205.39</v>
      </c>
      <c r="K15" s="303">
        <v>0</v>
      </c>
      <c r="L15" s="303">
        <v>60676.959999999992</v>
      </c>
      <c r="M15" s="303">
        <v>52317.75</v>
      </c>
      <c r="N15" s="303">
        <v>260123.04000000004</v>
      </c>
      <c r="O15" s="303">
        <v>0</v>
      </c>
      <c r="P15" s="303">
        <v>210.25</v>
      </c>
      <c r="Q15" s="303">
        <v>0</v>
      </c>
      <c r="R15" s="303">
        <v>337.2</v>
      </c>
      <c r="S15" s="303">
        <v>655870.59000000008</v>
      </c>
      <c r="T15" s="303">
        <v>0</v>
      </c>
      <c r="U15" s="303">
        <v>5185265.9999999991</v>
      </c>
      <c r="V15" s="303">
        <v>337.2</v>
      </c>
      <c r="W15" s="290">
        <v>52317.75</v>
      </c>
      <c r="X15" s="290">
        <v>337.2</v>
      </c>
      <c r="Y15" s="290">
        <f t="shared" si="2"/>
        <v>655533.39000000013</v>
      </c>
      <c r="Z15" s="323">
        <f>SUMIFS(Query!D:D,Query!F:F,"Other",Query!G:G,'SC 2019 Total'!B15)</f>
        <v>0</v>
      </c>
      <c r="AA15" s="323">
        <f>SUMIF('Purch Svc Other'!H:H,'SC 2019 Total'!A15,'Purch Svc Other'!D:D)</f>
        <v>52317.75</v>
      </c>
      <c r="AC15" s="287">
        <v>8610</v>
      </c>
      <c r="AD15" s="287" t="s">
        <v>1344</v>
      </c>
      <c r="AE15" s="293">
        <v>74</v>
      </c>
      <c r="AK15" s="287">
        <v>7140</v>
      </c>
      <c r="AL15" s="287" t="s">
        <v>1358</v>
      </c>
      <c r="AM15" s="290">
        <f t="shared" si="0"/>
        <v>24.476856401453453</v>
      </c>
      <c r="AN15" s="286">
        <f>COUNTIF(data!66:66,'SC 2019 Total'!AK15)</f>
        <v>0</v>
      </c>
      <c r="AO15" s="286">
        <v>6010</v>
      </c>
      <c r="AP15" s="285" t="s">
        <v>1392</v>
      </c>
      <c r="AQ15" s="290">
        <v>74747.490000000005</v>
      </c>
      <c r="AS15" s="286">
        <v>7180</v>
      </c>
      <c r="AT15" s="285" t="s">
        <v>1312</v>
      </c>
      <c r="AU15" s="290">
        <v>0</v>
      </c>
      <c r="AV15" s="290">
        <v>13.424461538461539</v>
      </c>
      <c r="AX15" s="285" t="s">
        <v>310</v>
      </c>
      <c r="AY15" s="285" t="s">
        <v>1416</v>
      </c>
      <c r="AZ15" s="290">
        <v>-147604.15</v>
      </c>
    </row>
    <row r="16" spans="1:52" s="285" customFormat="1" x14ac:dyDescent="0.3">
      <c r="A16" s="285" t="str">
        <f t="shared" si="1"/>
        <v>7170</v>
      </c>
      <c r="B16" s="303" t="s">
        <v>537</v>
      </c>
      <c r="C16" s="303">
        <v>68776460.199999988</v>
      </c>
      <c r="D16" s="303">
        <v>0</v>
      </c>
      <c r="E16" s="303">
        <v>71530758.689999998</v>
      </c>
      <c r="F16" s="303">
        <v>140307218.89000002</v>
      </c>
      <c r="G16" s="303">
        <v>140231756.06</v>
      </c>
      <c r="H16" s="303">
        <v>1617745.0699999996</v>
      </c>
      <c r="I16" s="303">
        <v>141849501.13000003</v>
      </c>
      <c r="J16" s="303">
        <v>2893653.1499999994</v>
      </c>
      <c r="K16" s="303">
        <v>0</v>
      </c>
      <c r="L16" s="303">
        <v>635957.22</v>
      </c>
      <c r="M16" s="303">
        <v>391770.20000000007</v>
      </c>
      <c r="N16" s="303">
        <v>7171534.9899999993</v>
      </c>
      <c r="O16" s="303">
        <v>124238.78</v>
      </c>
      <c r="P16" s="303">
        <v>2125.25</v>
      </c>
      <c r="Q16" s="303">
        <v>67611.39</v>
      </c>
      <c r="R16" s="303">
        <v>1025380.78</v>
      </c>
      <c r="S16" s="303">
        <v>12312271.76</v>
      </c>
      <c r="T16" s="303">
        <v>0</v>
      </c>
      <c r="U16" s="303">
        <v>129537229.37</v>
      </c>
      <c r="V16" s="303">
        <v>1025380.78</v>
      </c>
      <c r="W16" s="290">
        <v>379986.38</v>
      </c>
      <c r="X16" s="290">
        <v>5040.17</v>
      </c>
      <c r="Y16" s="290">
        <f t="shared" si="2"/>
        <v>12307231.59</v>
      </c>
      <c r="Z16" s="323">
        <f>SUMIFS(Query!D:D,Query!F:F,"Other",Query!G:G,'SC 2019 Total'!B16)</f>
        <v>1020340.6100000002</v>
      </c>
      <c r="AA16" s="323">
        <f>SUMIF('Purch Svc Other'!H:H,'SC 2019 Total'!A16,'Purch Svc Other'!D:D)</f>
        <v>379986.38</v>
      </c>
      <c r="AC16" s="287">
        <v>8430</v>
      </c>
      <c r="AD16" s="287" t="s">
        <v>1345</v>
      </c>
      <c r="AE16" s="293">
        <v>11255</v>
      </c>
      <c r="AK16" s="287">
        <v>7140</v>
      </c>
      <c r="AL16" s="287" t="s">
        <v>1359</v>
      </c>
      <c r="AM16" s="290">
        <f t="shared" si="0"/>
        <v>3722.7975513291699</v>
      </c>
      <c r="AN16" s="286">
        <f>COUNTIF(data!67:67,'SC 2019 Total'!AK16)</f>
        <v>0</v>
      </c>
      <c r="AO16" s="286">
        <v>7200</v>
      </c>
      <c r="AP16" s="285" t="s">
        <v>1393</v>
      </c>
      <c r="AQ16" s="290">
        <v>8012.09</v>
      </c>
      <c r="AS16" s="286">
        <v>7200</v>
      </c>
      <c r="AT16" s="285" t="s">
        <v>540</v>
      </c>
      <c r="AU16" s="290">
        <v>0</v>
      </c>
      <c r="AV16" s="290">
        <v>13.939951923076922</v>
      </c>
      <c r="AX16" s="285" t="s">
        <v>310</v>
      </c>
      <c r="AY16" s="285" t="s">
        <v>1417</v>
      </c>
      <c r="AZ16" s="290">
        <v>0.24</v>
      </c>
    </row>
    <row r="17" spans="1:53" s="285" customFormat="1" x14ac:dyDescent="0.3">
      <c r="A17" s="285" t="str">
        <f t="shared" si="1"/>
        <v>7180</v>
      </c>
      <c r="B17" s="303" t="s">
        <v>1312</v>
      </c>
      <c r="C17" s="303">
        <v>26193479.23</v>
      </c>
      <c r="D17" s="303">
        <v>0</v>
      </c>
      <c r="E17" s="303">
        <v>6421732.3100000005</v>
      </c>
      <c r="F17" s="303">
        <v>32615211.540000003</v>
      </c>
      <c r="G17" s="303">
        <v>32615211.540000003</v>
      </c>
      <c r="H17" s="303">
        <v>0</v>
      </c>
      <c r="I17" s="303">
        <v>32615211.540000003</v>
      </c>
      <c r="J17" s="303">
        <v>1207618.43</v>
      </c>
      <c r="K17" s="303">
        <v>11092.2</v>
      </c>
      <c r="L17" s="303">
        <v>298107.73</v>
      </c>
      <c r="M17" s="303">
        <v>3982.4</v>
      </c>
      <c r="N17" s="303">
        <v>244367.83</v>
      </c>
      <c r="O17" s="303">
        <v>15350</v>
      </c>
      <c r="P17" s="303">
        <v>900.74</v>
      </c>
      <c r="Q17" s="303">
        <v>-1175.3</v>
      </c>
      <c r="R17" s="303">
        <v>3538.92</v>
      </c>
      <c r="S17" s="303">
        <v>1783782.9500000002</v>
      </c>
      <c r="T17" s="303">
        <v>0</v>
      </c>
      <c r="U17" s="303">
        <v>30831428.59</v>
      </c>
      <c r="V17" s="303">
        <v>3538.92</v>
      </c>
      <c r="W17" s="290">
        <v>3982.4</v>
      </c>
      <c r="X17" s="290">
        <v>0</v>
      </c>
      <c r="Y17" s="290">
        <f t="shared" si="2"/>
        <v>1783782.9500000002</v>
      </c>
      <c r="Z17" s="323">
        <f>SUMIFS(Query!D:D,Query!F:F,"Other",Query!G:G,'SC 2019 Total'!B17)</f>
        <v>3538.9199999999996</v>
      </c>
      <c r="AA17" s="323">
        <f>SUMIF('Purch Svc Other'!H:H,'SC 2019 Total'!A17,'Purch Svc Other'!D:D)</f>
        <v>3982.4</v>
      </c>
      <c r="AC17" s="287">
        <v>8490</v>
      </c>
      <c r="AD17" s="287" t="s">
        <v>1346</v>
      </c>
      <c r="AE17" s="293">
        <v>121</v>
      </c>
      <c r="AK17" s="287">
        <v>7140</v>
      </c>
      <c r="AL17" s="287" t="s">
        <v>1360</v>
      </c>
      <c r="AM17" s="290">
        <f t="shared" si="0"/>
        <v>40.022967899673887</v>
      </c>
      <c r="AN17" s="286">
        <f>COUNTIF(data!68:68,'SC 2019 Total'!AK17)</f>
        <v>0</v>
      </c>
      <c r="AO17" s="286">
        <v>7260</v>
      </c>
      <c r="AP17" s="285" t="s">
        <v>1394</v>
      </c>
      <c r="AQ17" s="290">
        <v>16304.27</v>
      </c>
      <c r="AS17" s="286">
        <v>7230</v>
      </c>
      <c r="AT17" s="285" t="s">
        <v>1313</v>
      </c>
      <c r="AU17" s="290">
        <v>43.143264423076921</v>
      </c>
      <c r="AV17" s="290">
        <v>79.132706730769229</v>
      </c>
      <c r="AX17" s="285" t="s">
        <v>310</v>
      </c>
      <c r="AY17" s="285" t="s">
        <v>1418</v>
      </c>
      <c r="AZ17" s="290">
        <v>59036.1</v>
      </c>
    </row>
    <row r="18" spans="1:53" s="285" customFormat="1" x14ac:dyDescent="0.3">
      <c r="A18" s="285" t="str">
        <f t="shared" si="1"/>
        <v>7200</v>
      </c>
      <c r="B18" s="303" t="s">
        <v>540</v>
      </c>
      <c r="C18" s="303">
        <v>2520301.7200000002</v>
      </c>
      <c r="D18" s="303">
        <v>0</v>
      </c>
      <c r="E18" s="303">
        <v>6264195.4900000002</v>
      </c>
      <c r="F18" s="303">
        <v>8784497.2100000009</v>
      </c>
      <c r="G18" s="303">
        <v>8784497.2100000009</v>
      </c>
      <c r="H18" s="303">
        <v>0</v>
      </c>
      <c r="I18" s="303">
        <v>8784497.2100000009</v>
      </c>
      <c r="J18" s="303">
        <v>1303353.6399999999</v>
      </c>
      <c r="K18" s="303">
        <v>0</v>
      </c>
      <c r="L18" s="303">
        <v>317385.16000000003</v>
      </c>
      <c r="M18" s="303">
        <v>20524.599999999999</v>
      </c>
      <c r="N18" s="303">
        <v>11521.73</v>
      </c>
      <c r="O18" s="303">
        <v>227.53</v>
      </c>
      <c r="P18" s="303">
        <v>8402.27</v>
      </c>
      <c r="Q18" s="303">
        <v>239547.89</v>
      </c>
      <c r="R18" s="303">
        <v>4702.7299999999996</v>
      </c>
      <c r="S18" s="303">
        <v>1905665.55</v>
      </c>
      <c r="T18" s="303">
        <v>0</v>
      </c>
      <c r="U18" s="303">
        <v>6878831.6599999992</v>
      </c>
      <c r="V18" s="303">
        <v>4702.7299999999996</v>
      </c>
      <c r="W18" s="290">
        <v>18420.57</v>
      </c>
      <c r="X18" s="290">
        <v>0</v>
      </c>
      <c r="Y18" s="290">
        <f t="shared" si="2"/>
        <v>1905665.55</v>
      </c>
      <c r="Z18" s="323">
        <f>SUMIFS(Query!D:D,Query!F:F,"Other",Query!G:G,'SC 2019 Total'!B18)</f>
        <v>4702.7299999999996</v>
      </c>
      <c r="AA18" s="323">
        <f>SUMIF('Purch Svc Other'!H:H,'SC 2019 Total'!A18,'Purch Svc Other'!D:D)</f>
        <v>18420.57</v>
      </c>
      <c r="AC18" s="287">
        <v>8430</v>
      </c>
      <c r="AD18" s="287" t="s">
        <v>1347</v>
      </c>
      <c r="AE18" s="293">
        <v>3230</v>
      </c>
      <c r="AK18" s="287">
        <v>7160</v>
      </c>
      <c r="AL18" s="287" t="s">
        <v>703</v>
      </c>
      <c r="AM18" s="290">
        <f t="shared" si="0"/>
        <v>1068.3817050904684</v>
      </c>
      <c r="AN18" s="286">
        <f>COUNTIF(data!69:69,'SC 2019 Total'!AK18)</f>
        <v>0</v>
      </c>
      <c r="AO18" s="286">
        <v>7260</v>
      </c>
      <c r="AP18" s="285" t="s">
        <v>1395</v>
      </c>
      <c r="AQ18" s="290">
        <v>23.83</v>
      </c>
      <c r="AS18" s="286">
        <v>7260</v>
      </c>
      <c r="AT18" s="285" t="s">
        <v>545</v>
      </c>
      <c r="AU18" s="290">
        <v>2.1046346153846156</v>
      </c>
      <c r="AV18" s="290">
        <v>3.458725961538462</v>
      </c>
      <c r="AX18" s="285" t="s">
        <v>310</v>
      </c>
      <c r="AY18" s="285" t="s">
        <v>1419</v>
      </c>
      <c r="AZ18" s="290">
        <v>-58976.13</v>
      </c>
    </row>
    <row r="19" spans="1:53" s="285" customFormat="1" x14ac:dyDescent="0.3">
      <c r="A19" s="285" t="str">
        <f t="shared" si="1"/>
        <v>7230</v>
      </c>
      <c r="B19" s="303" t="s">
        <v>1313</v>
      </c>
      <c r="C19" s="303">
        <v>35638206.670000002</v>
      </c>
      <c r="D19" s="303">
        <v>0</v>
      </c>
      <c r="E19" s="303">
        <v>119687235.26000001</v>
      </c>
      <c r="F19" s="303">
        <v>155325441.93000001</v>
      </c>
      <c r="G19" s="303">
        <v>155325441.93000001</v>
      </c>
      <c r="H19" s="303">
        <v>5350</v>
      </c>
      <c r="I19" s="303">
        <v>155330791.93000001</v>
      </c>
      <c r="J19" s="303">
        <v>7318727.4300000006</v>
      </c>
      <c r="K19" s="303">
        <v>1334373.4100000001</v>
      </c>
      <c r="L19" s="303">
        <v>1612774.4700000002</v>
      </c>
      <c r="M19" s="303">
        <v>1700682.6290000002</v>
      </c>
      <c r="N19" s="303">
        <v>1322290.43</v>
      </c>
      <c r="O19" s="303">
        <v>106385.3</v>
      </c>
      <c r="P19" s="303">
        <v>1735.54</v>
      </c>
      <c r="Q19" s="303">
        <v>11015.49</v>
      </c>
      <c r="R19" s="303">
        <v>44334.579999999994</v>
      </c>
      <c r="S19" s="303">
        <v>13452319.278999999</v>
      </c>
      <c r="T19" s="303">
        <v>0</v>
      </c>
      <c r="U19" s="303">
        <v>141878472.65099999</v>
      </c>
      <c r="V19" s="303">
        <v>44334.579999999994</v>
      </c>
      <c r="W19" s="290">
        <v>1682752.49</v>
      </c>
      <c r="X19" s="290">
        <v>0</v>
      </c>
      <c r="Y19" s="290">
        <f t="shared" si="2"/>
        <v>13452319.278999999</v>
      </c>
      <c r="Z19" s="323">
        <f>SUMIFS(Query!D:D,Query!F:F,"Other",Query!G:G,'SC 2019 Total'!B19)</f>
        <v>44341.110000000008</v>
      </c>
      <c r="AA19" s="323">
        <f>SUMIF('Purch Svc Other'!H:H,'SC 2019 Total'!A19,'Purch Svc Other'!D:D)</f>
        <v>1682752.49</v>
      </c>
      <c r="AC19" s="287">
        <v>8350</v>
      </c>
      <c r="AD19" s="287" t="s">
        <v>625</v>
      </c>
      <c r="AE19" s="293">
        <v>457</v>
      </c>
      <c r="AK19" s="287">
        <v>7170</v>
      </c>
      <c r="AL19" s="287" t="s">
        <v>115</v>
      </c>
      <c r="AM19" s="290">
        <f t="shared" si="0"/>
        <v>151.16112669546254</v>
      </c>
      <c r="AN19" s="286">
        <f>COUNTIF(data!70:70,'SC 2019 Total'!AK19)</f>
        <v>0</v>
      </c>
      <c r="AO19" s="286">
        <v>7020</v>
      </c>
      <c r="AP19" s="285" t="s">
        <v>1396</v>
      </c>
      <c r="AQ19" s="290">
        <v>11482.38</v>
      </c>
      <c r="AS19" s="286">
        <v>7310</v>
      </c>
      <c r="AT19" s="285" t="s">
        <v>1314</v>
      </c>
      <c r="AU19" s="290">
        <v>0</v>
      </c>
      <c r="AV19" s="290">
        <v>3.2804230769230771</v>
      </c>
      <c r="AX19" s="285" t="s">
        <v>310</v>
      </c>
      <c r="AY19" s="285" t="s">
        <v>1420</v>
      </c>
      <c r="AZ19" s="290">
        <v>131793.75</v>
      </c>
    </row>
    <row r="20" spans="1:53" s="285" customFormat="1" x14ac:dyDescent="0.3">
      <c r="A20" s="285" t="str">
        <f t="shared" si="1"/>
        <v>7260</v>
      </c>
      <c r="B20" s="303" t="s">
        <v>545</v>
      </c>
      <c r="C20" s="303">
        <v>1338075.4699999997</v>
      </c>
      <c r="D20" s="303">
        <v>88193</v>
      </c>
      <c r="E20" s="303">
        <v>68236367.579999998</v>
      </c>
      <c r="F20" s="303">
        <v>69574443.049999997</v>
      </c>
      <c r="G20" s="303">
        <v>31216417.699999999</v>
      </c>
      <c r="H20" s="303">
        <v>878788.78</v>
      </c>
      <c r="I20" s="303">
        <v>32095206.48</v>
      </c>
      <c r="J20" s="303">
        <v>25681932.539999995</v>
      </c>
      <c r="K20" s="303">
        <v>457377.68999999994</v>
      </c>
      <c r="L20" s="303">
        <v>5002001.99</v>
      </c>
      <c r="M20" s="303">
        <v>5766203.6700000009</v>
      </c>
      <c r="N20" s="303">
        <v>1725670.4700000004</v>
      </c>
      <c r="O20" s="303">
        <v>1318898.95</v>
      </c>
      <c r="P20" s="303">
        <v>103644.54</v>
      </c>
      <c r="Q20" s="303">
        <v>2371737.1100000003</v>
      </c>
      <c r="R20" s="303">
        <v>666415.71</v>
      </c>
      <c r="S20" s="303">
        <v>43580264.480000012</v>
      </c>
      <c r="T20" s="303">
        <v>-211390.66</v>
      </c>
      <c r="U20" s="303">
        <v>-11776513.280000009</v>
      </c>
      <c r="V20" s="303">
        <v>1232862.1399999999</v>
      </c>
      <c r="W20" s="290">
        <v>643658.16999999993</v>
      </c>
      <c r="X20" s="290">
        <v>0</v>
      </c>
      <c r="Y20" s="290">
        <f t="shared" si="2"/>
        <v>43580264.480000012</v>
      </c>
      <c r="Z20" s="323">
        <f>SUMIFS(Query!D:D,Query!F:F,"Other",Query!G:G,'SC 2019 Total'!B20)</f>
        <v>4391.29</v>
      </c>
      <c r="AA20" s="323">
        <f>SUMIF('Purch Svc Other'!H:H,'SC 2019 Total'!A20,'Purch Svc Other'!D:D)</f>
        <v>643658.16999999993</v>
      </c>
      <c r="AC20" s="287">
        <v>8460</v>
      </c>
      <c r="AD20" s="287" t="s">
        <v>141</v>
      </c>
      <c r="AE20" s="293">
        <v>1306</v>
      </c>
      <c r="AK20" s="287">
        <v>7170</v>
      </c>
      <c r="AL20" s="287" t="s">
        <v>1370</v>
      </c>
      <c r="AM20" s="290">
        <f t="shared" si="0"/>
        <v>431.9834386526785</v>
      </c>
      <c r="AN20" s="286">
        <f>COUNTIF(data!71:71,'SC 2019 Total'!AK20)</f>
        <v>0</v>
      </c>
      <c r="AO20" s="286">
        <v>7020</v>
      </c>
      <c r="AP20" s="285" t="s">
        <v>1397</v>
      </c>
      <c r="AQ20" s="290">
        <v>47712.87</v>
      </c>
      <c r="AS20" s="286">
        <v>7320</v>
      </c>
      <c r="AT20" s="285" t="s">
        <v>1315</v>
      </c>
      <c r="AU20" s="290">
        <v>0</v>
      </c>
      <c r="AV20" s="290">
        <v>0.91164423076923073</v>
      </c>
      <c r="AX20" s="285" t="s">
        <v>311</v>
      </c>
      <c r="AY20" s="285" t="s">
        <v>1421</v>
      </c>
      <c r="AZ20" s="290">
        <v>118269.41</v>
      </c>
    </row>
    <row r="21" spans="1:53" s="285" customFormat="1" x14ac:dyDescent="0.3">
      <c r="A21" s="285" t="str">
        <f t="shared" si="1"/>
        <v>7310</v>
      </c>
      <c r="B21" s="303" t="s">
        <v>1314</v>
      </c>
      <c r="C21" s="303">
        <v>1518653.2100000002</v>
      </c>
      <c r="D21" s="303">
        <v>0</v>
      </c>
      <c r="E21" s="303">
        <v>844892.21000000008</v>
      </c>
      <c r="F21" s="303">
        <v>2363545.42</v>
      </c>
      <c r="G21" s="303">
        <v>2363545.42</v>
      </c>
      <c r="H21" s="303">
        <v>0</v>
      </c>
      <c r="I21" s="303">
        <v>2363545.42</v>
      </c>
      <c r="J21" s="303">
        <v>333446.46999999991</v>
      </c>
      <c r="K21" s="303">
        <v>0</v>
      </c>
      <c r="L21" s="303">
        <v>77359.299999999988</v>
      </c>
      <c r="M21" s="303">
        <v>480</v>
      </c>
      <c r="N21" s="303">
        <v>1142.5500000000002</v>
      </c>
      <c r="O21" s="303">
        <v>0</v>
      </c>
      <c r="P21" s="303">
        <v>63.82</v>
      </c>
      <c r="Q21" s="303">
        <v>0</v>
      </c>
      <c r="R21" s="303">
        <v>1090.94</v>
      </c>
      <c r="S21" s="303">
        <v>413583.08</v>
      </c>
      <c r="T21" s="303">
        <v>0</v>
      </c>
      <c r="U21" s="303">
        <v>1949962.3399999999</v>
      </c>
      <c r="V21" s="303">
        <v>1090.94</v>
      </c>
      <c r="W21" s="290">
        <v>480</v>
      </c>
      <c r="X21" s="290">
        <v>0</v>
      </c>
      <c r="Y21" s="290">
        <f t="shared" si="2"/>
        <v>413583.08</v>
      </c>
      <c r="Z21" s="323">
        <f>SUMIFS(Query!D:D,Query!F:F,"Other",Query!G:G,'SC 2019 Total'!B21)</f>
        <v>1090.9399999999998</v>
      </c>
      <c r="AA21" s="323">
        <f>SUMIF('Purch Svc Other'!H:H,'SC 2019 Total'!A21,'Purch Svc Other'!D:D)</f>
        <v>480</v>
      </c>
      <c r="AC21" s="287">
        <v>8330</v>
      </c>
      <c r="AD21" s="287" t="s">
        <v>135</v>
      </c>
      <c r="AE21" s="293">
        <v>1027</v>
      </c>
      <c r="AK21" s="287">
        <v>7180</v>
      </c>
      <c r="AL21" s="287" t="s">
        <v>706</v>
      </c>
      <c r="AM21" s="290">
        <f t="shared" si="0"/>
        <v>339.699074652604</v>
      </c>
      <c r="AN21" s="286">
        <f>COUNTIF(data!72:72,'SC 2019 Total'!AK21)</f>
        <v>0</v>
      </c>
      <c r="AO21" s="286">
        <v>7020</v>
      </c>
      <c r="AP21" s="285" t="s">
        <v>1398</v>
      </c>
      <c r="AQ21" s="290">
        <v>24779.01</v>
      </c>
      <c r="AS21" s="286">
        <v>7490</v>
      </c>
      <c r="AT21" s="285" t="s">
        <v>1316</v>
      </c>
      <c r="AU21" s="290">
        <v>0.21965384615384614</v>
      </c>
      <c r="AV21" s="290">
        <v>9.0579471153846161</v>
      </c>
      <c r="AX21" s="285" t="s">
        <v>311</v>
      </c>
      <c r="AY21" s="285" t="s">
        <v>1422</v>
      </c>
      <c r="AZ21" s="290">
        <v>-88705.17</v>
      </c>
    </row>
    <row r="22" spans="1:53" s="285" customFormat="1" x14ac:dyDescent="0.3">
      <c r="A22" s="285" t="str">
        <f t="shared" si="1"/>
        <v>7320</v>
      </c>
      <c r="B22" s="303" t="s">
        <v>1315</v>
      </c>
      <c r="C22" s="303">
        <v>493439.77</v>
      </c>
      <c r="D22" s="303">
        <v>0</v>
      </c>
      <c r="E22" s="303">
        <v>306869.33</v>
      </c>
      <c r="F22" s="303">
        <v>800309.1</v>
      </c>
      <c r="G22" s="303">
        <v>800309.1</v>
      </c>
      <c r="H22" s="303">
        <v>0</v>
      </c>
      <c r="I22" s="303">
        <v>800309.1</v>
      </c>
      <c r="J22" s="303">
        <v>71020.150000000009</v>
      </c>
      <c r="K22" s="303">
        <v>0</v>
      </c>
      <c r="L22" s="303">
        <v>19044.169999999998</v>
      </c>
      <c r="M22" s="303">
        <v>158.5</v>
      </c>
      <c r="N22" s="303">
        <v>22.51</v>
      </c>
      <c r="O22" s="303">
        <v>0</v>
      </c>
      <c r="P22" s="303">
        <v>0</v>
      </c>
      <c r="Q22" s="303">
        <v>0</v>
      </c>
      <c r="R22" s="303">
        <v>36</v>
      </c>
      <c r="S22" s="303">
        <v>90281.329999999987</v>
      </c>
      <c r="T22" s="303">
        <v>0</v>
      </c>
      <c r="U22" s="303">
        <v>710027.77</v>
      </c>
      <c r="V22" s="303">
        <v>36</v>
      </c>
      <c r="W22" s="290">
        <v>158.5</v>
      </c>
      <c r="X22" s="290">
        <v>0</v>
      </c>
      <c r="Y22" s="290">
        <f t="shared" si="2"/>
        <v>90281.329999999987</v>
      </c>
      <c r="Z22" s="323">
        <f>SUMIFS(Query!D:D,Query!F:F,"Other",Query!G:G,'SC 2019 Total'!B22)</f>
        <v>36</v>
      </c>
      <c r="AA22" s="323">
        <f>SUMIF('Purch Svc Other'!H:H,'SC 2019 Total'!A22,'Purch Svc Other'!D:D)</f>
        <v>158.5</v>
      </c>
      <c r="AC22" s="287">
        <v>8330</v>
      </c>
      <c r="AD22" s="287" t="s">
        <v>136</v>
      </c>
      <c r="AE22" s="293">
        <v>3310</v>
      </c>
      <c r="AK22" s="287">
        <v>7200</v>
      </c>
      <c r="AL22" s="287" t="s">
        <v>709</v>
      </c>
      <c r="AM22" s="290">
        <f t="shared" si="0"/>
        <v>1094.8431714704179</v>
      </c>
      <c r="AN22" s="286">
        <f>COUNTIF(data!73:73,'SC 2019 Total'!AK22)</f>
        <v>0</v>
      </c>
      <c r="AO22" s="286"/>
      <c r="AQ22" s="290"/>
      <c r="AS22" s="286">
        <v>8330</v>
      </c>
      <c r="AT22" s="285" t="s">
        <v>559</v>
      </c>
      <c r="AU22" s="290">
        <v>0</v>
      </c>
      <c r="AV22" s="290">
        <v>34.573471153846157</v>
      </c>
      <c r="AX22" s="285" t="s">
        <v>313</v>
      </c>
      <c r="AY22" s="285" t="s">
        <v>1423</v>
      </c>
      <c r="AZ22" s="290">
        <v>56741.42</v>
      </c>
    </row>
    <row r="23" spans="1:53" s="285" customFormat="1" x14ac:dyDescent="0.3">
      <c r="A23" s="285" t="str">
        <f t="shared" si="1"/>
        <v>7490</v>
      </c>
      <c r="B23" s="303" t="s">
        <v>1316</v>
      </c>
      <c r="C23" s="303">
        <v>343285.9</v>
      </c>
      <c r="D23" s="303">
        <v>0</v>
      </c>
      <c r="E23" s="303">
        <v>9377598.9399999995</v>
      </c>
      <c r="F23" s="303">
        <v>9720884.8399999999</v>
      </c>
      <c r="G23" s="303">
        <v>9721604.6899999995</v>
      </c>
      <c r="H23" s="303">
        <v>9892.4500000000007</v>
      </c>
      <c r="I23" s="303">
        <v>9731497.1399999987</v>
      </c>
      <c r="J23" s="303">
        <v>743642.71999999986</v>
      </c>
      <c r="K23" s="303">
        <v>36960</v>
      </c>
      <c r="L23" s="303">
        <v>192278.12</v>
      </c>
      <c r="M23" s="303">
        <v>749394.90649999992</v>
      </c>
      <c r="N23" s="303">
        <v>132323.08000000002</v>
      </c>
      <c r="O23" s="303">
        <v>44939.53</v>
      </c>
      <c r="P23" s="303">
        <v>0</v>
      </c>
      <c r="Q23" s="303">
        <v>281402.95999999996</v>
      </c>
      <c r="R23" s="303">
        <v>10185.939999999999</v>
      </c>
      <c r="S23" s="303">
        <v>2191127.2565000001</v>
      </c>
      <c r="T23" s="303">
        <v>0</v>
      </c>
      <c r="U23" s="303">
        <v>7540369.8835000005</v>
      </c>
      <c r="V23" s="303">
        <v>10185.939999999999</v>
      </c>
      <c r="W23" s="290">
        <v>17320.53</v>
      </c>
      <c r="X23" s="290">
        <v>4500</v>
      </c>
      <c r="Y23" s="290">
        <f t="shared" si="2"/>
        <v>2186627.2565000001</v>
      </c>
      <c r="Z23" s="323">
        <f>SUMIFS(Query!D:D,Query!F:F,"Other",Query!G:G,'SC 2019 Total'!B23)</f>
        <v>5685.94</v>
      </c>
      <c r="AA23" s="323">
        <f>SUMIF('Purch Svc Other'!H:H,'SC 2019 Total'!A23,'Purch Svc Other'!D:D)</f>
        <v>17320.53</v>
      </c>
      <c r="AC23" s="287">
        <v>8720</v>
      </c>
      <c r="AD23" s="287" t="s">
        <v>654</v>
      </c>
      <c r="AE23" s="293">
        <v>377</v>
      </c>
      <c r="AK23" s="287">
        <v>7230</v>
      </c>
      <c r="AL23" s="287" t="s">
        <v>1367</v>
      </c>
      <c r="AM23" s="290">
        <f t="shared" si="0"/>
        <v>124.69966031551286</v>
      </c>
      <c r="AN23" s="286">
        <f>COUNTIF(data!74:74,'SC 2019 Total'!AK23)</f>
        <v>0</v>
      </c>
      <c r="AO23" s="286"/>
      <c r="AQ23" s="290"/>
      <c r="AS23" s="286">
        <v>8350</v>
      </c>
      <c r="AT23" s="285" t="s">
        <v>1318</v>
      </c>
      <c r="AU23" s="290">
        <v>0</v>
      </c>
      <c r="AV23" s="290">
        <v>1.0181249999999999</v>
      </c>
      <c r="AY23" s="285" t="s">
        <v>1424</v>
      </c>
      <c r="AZ23" s="290">
        <v>2557125.5499999998</v>
      </c>
      <c r="BA23" s="285" t="s">
        <v>2483</v>
      </c>
    </row>
    <row r="24" spans="1:53" s="285" customFormat="1" x14ac:dyDescent="0.3">
      <c r="A24" s="285" t="str">
        <f t="shared" si="1"/>
        <v>8310</v>
      </c>
      <c r="B24" s="303" t="s">
        <v>1317</v>
      </c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>
        <v>61583.520959999987</v>
      </c>
      <c r="N24" s="303"/>
      <c r="O24" s="303"/>
      <c r="P24" s="303"/>
      <c r="Q24" s="303"/>
      <c r="R24" s="303"/>
      <c r="S24" s="303">
        <v>61583.520959999987</v>
      </c>
      <c r="T24" s="303"/>
      <c r="U24" s="303">
        <v>-61583.520959999987</v>
      </c>
      <c r="V24" s="303">
        <v>0</v>
      </c>
      <c r="W24" s="290">
        <v>0</v>
      </c>
      <c r="X24" s="290">
        <v>0</v>
      </c>
      <c r="Y24" s="290">
        <f t="shared" si="2"/>
        <v>61583.520959999987</v>
      </c>
      <c r="Z24" s="323">
        <f>SUMIFS(Query!D:D,Query!F:F,"Other",Query!G:G,'SC 2019 Total'!B24)</f>
        <v>0</v>
      </c>
      <c r="AA24" s="323">
        <f>SUMIF('Purch Svc Other'!H:H,'SC 2019 Total'!A24,'Purch Svc Other'!D:D)</f>
        <v>0</v>
      </c>
      <c r="AC24" s="287">
        <v>8740</v>
      </c>
      <c r="AD24" s="287" t="s">
        <v>1348</v>
      </c>
      <c r="AE24" s="293">
        <v>859</v>
      </c>
      <c r="AK24" s="287">
        <v>7260</v>
      </c>
      <c r="AL24" s="287" t="s">
        <v>1342</v>
      </c>
      <c r="AM24" s="290">
        <f t="shared" si="0"/>
        <v>284.12999525470968</v>
      </c>
      <c r="AN24" s="286">
        <f>COUNTIF(data!75:75,'SC 2019 Total'!AK24)</f>
        <v>0</v>
      </c>
      <c r="AO24" s="286"/>
      <c r="AQ24" s="290"/>
      <c r="AS24" s="286">
        <v>8370</v>
      </c>
      <c r="AT24" s="285" t="s">
        <v>1319</v>
      </c>
      <c r="AU24" s="290">
        <v>0</v>
      </c>
      <c r="AV24" s="290">
        <v>0.45397115384615383</v>
      </c>
      <c r="AY24" s="285" t="s">
        <v>1425</v>
      </c>
      <c r="AZ24" s="290">
        <v>663887.64</v>
      </c>
    </row>
    <row r="25" spans="1:53" s="285" customFormat="1" x14ac:dyDescent="0.3">
      <c r="A25" s="285" t="str">
        <f t="shared" si="1"/>
        <v>8330</v>
      </c>
      <c r="B25" s="303" t="s">
        <v>559</v>
      </c>
      <c r="C25" s="303">
        <v>0</v>
      </c>
      <c r="D25" s="303">
        <v>0</v>
      </c>
      <c r="E25" s="303">
        <v>0</v>
      </c>
      <c r="F25" s="303">
        <v>0</v>
      </c>
      <c r="G25" s="303">
        <v>0</v>
      </c>
      <c r="H25" s="303">
        <v>699437.7300000001</v>
      </c>
      <c r="I25" s="303">
        <v>699437.7300000001</v>
      </c>
      <c r="J25" s="303">
        <v>1521103.5900000003</v>
      </c>
      <c r="K25" s="303">
        <v>0</v>
      </c>
      <c r="L25" s="303">
        <v>566495.16</v>
      </c>
      <c r="M25" s="303">
        <v>546636.12999999989</v>
      </c>
      <c r="N25" s="303">
        <v>644795.76</v>
      </c>
      <c r="O25" s="303">
        <v>112810.76999999999</v>
      </c>
      <c r="P25" s="303">
        <v>151.38</v>
      </c>
      <c r="Q25" s="303">
        <v>7167.1400000000012</v>
      </c>
      <c r="R25" s="303">
        <v>23542.26</v>
      </c>
      <c r="S25" s="303">
        <v>3422702.1899999995</v>
      </c>
      <c r="T25" s="303">
        <v>0</v>
      </c>
      <c r="U25" s="303">
        <v>-2723264.46</v>
      </c>
      <c r="V25" s="303">
        <v>23542.26</v>
      </c>
      <c r="W25" s="290">
        <v>487091.63</v>
      </c>
      <c r="X25" s="290">
        <v>10469.540000000001</v>
      </c>
      <c r="Y25" s="290">
        <f t="shared" si="2"/>
        <v>3412232.6499999994</v>
      </c>
      <c r="Z25" s="323">
        <f>SUMIFS(Query!D:D,Query!F:F,"Other",Query!G:G,'SC 2019 Total'!B25)</f>
        <v>13088.89</v>
      </c>
      <c r="AA25" s="323">
        <f>SUMIF('Purch Svc Other'!H:H,'SC 2019 Total'!A25,'Purch Svc Other'!D:D)</f>
        <v>487091.63</v>
      </c>
      <c r="AC25" s="287">
        <v>7050</v>
      </c>
      <c r="AD25" s="287" t="s">
        <v>1349</v>
      </c>
      <c r="AE25" s="293">
        <v>4966</v>
      </c>
      <c r="AK25" s="287">
        <v>7260</v>
      </c>
      <c r="AL25" s="287" t="s">
        <v>1364</v>
      </c>
      <c r="AM25" s="290">
        <f t="shared" si="0"/>
        <v>1642.5955255353763</v>
      </c>
      <c r="AN25" s="286">
        <f>COUNTIF(data!76:76,'SC 2019 Total'!AK25)</f>
        <v>0</v>
      </c>
      <c r="AO25" s="286"/>
      <c r="AQ25" s="290"/>
      <c r="AS25" s="286">
        <v>8430</v>
      </c>
      <c r="AT25" s="285" t="s">
        <v>564</v>
      </c>
      <c r="AU25" s="290">
        <v>0</v>
      </c>
      <c r="AV25" s="290">
        <v>5.5509711538461532</v>
      </c>
      <c r="AY25" s="285" t="s">
        <v>1426</v>
      </c>
      <c r="AZ25" s="290">
        <v>327269.73</v>
      </c>
    </row>
    <row r="26" spans="1:53" s="285" customFormat="1" x14ac:dyDescent="0.3">
      <c r="A26" s="285" t="str">
        <f t="shared" si="1"/>
        <v>8350</v>
      </c>
      <c r="B26" s="303" t="s">
        <v>1318</v>
      </c>
      <c r="C26" s="303">
        <v>0</v>
      </c>
      <c r="D26" s="303">
        <v>0</v>
      </c>
      <c r="E26" s="303">
        <v>0</v>
      </c>
      <c r="F26" s="303">
        <v>0</v>
      </c>
      <c r="G26" s="303">
        <v>0</v>
      </c>
      <c r="H26" s="303">
        <v>0</v>
      </c>
      <c r="I26" s="303">
        <v>0</v>
      </c>
      <c r="J26" s="303">
        <v>43315.679999999993</v>
      </c>
      <c r="K26" s="303">
        <v>0</v>
      </c>
      <c r="L26" s="303">
        <v>16757.989999999998</v>
      </c>
      <c r="M26" s="303">
        <v>-38378.879999999997</v>
      </c>
      <c r="N26" s="303">
        <v>0</v>
      </c>
      <c r="O26" s="303">
        <v>0</v>
      </c>
      <c r="P26" s="303">
        <v>0</v>
      </c>
      <c r="Q26" s="303">
        <v>0</v>
      </c>
      <c r="R26" s="303">
        <v>0</v>
      </c>
      <c r="S26" s="303">
        <v>21694.790000000008</v>
      </c>
      <c r="T26" s="303">
        <v>0</v>
      </c>
      <c r="U26" s="303">
        <v>-21694.790000000008</v>
      </c>
      <c r="V26" s="303">
        <v>0</v>
      </c>
      <c r="W26" s="290">
        <v>-38378.879999999997</v>
      </c>
      <c r="X26" s="290">
        <v>0</v>
      </c>
      <c r="Y26" s="290">
        <f t="shared" si="2"/>
        <v>21694.790000000008</v>
      </c>
      <c r="Z26" s="323">
        <f>SUMIFS(Query!D:D,Query!F:F,"Other",Query!G:G,'SC 2019 Total'!B26)</f>
        <v>0</v>
      </c>
      <c r="AA26" s="323">
        <f>SUMIF('Purch Svc Other'!H:H,'SC 2019 Total'!A26,'Purch Svc Other'!D:D)</f>
        <v>-38378.879999999997</v>
      </c>
      <c r="AC26" s="287">
        <v>7170</v>
      </c>
      <c r="AD26" s="287" t="s">
        <v>115</v>
      </c>
      <c r="AE26" s="293">
        <v>2486</v>
      </c>
      <c r="AK26" s="287">
        <v>7260</v>
      </c>
      <c r="AL26" s="287" t="s">
        <v>1365</v>
      </c>
      <c r="AM26" s="290">
        <f t="shared" si="0"/>
        <v>822.2900677569362</v>
      </c>
      <c r="AN26" s="286">
        <f>COUNTIF(data!77:77,'SC 2019 Total'!AK26)</f>
        <v>0</v>
      </c>
      <c r="AO26" s="286"/>
      <c r="AQ26" s="290"/>
      <c r="AS26" s="286">
        <v>8460</v>
      </c>
      <c r="AT26" s="285" t="s">
        <v>565</v>
      </c>
      <c r="AU26" s="290">
        <v>0</v>
      </c>
      <c r="AV26" s="290">
        <v>25.184120192307692</v>
      </c>
      <c r="AX26" s="285" t="s">
        <v>313</v>
      </c>
      <c r="AY26" s="285" t="s">
        <v>1427</v>
      </c>
      <c r="AZ26" s="290">
        <v>2103.19</v>
      </c>
    </row>
    <row r="27" spans="1:53" s="285" customFormat="1" x14ac:dyDescent="0.3">
      <c r="A27" s="285" t="str">
        <f t="shared" si="1"/>
        <v>8370</v>
      </c>
      <c r="B27" s="303" t="s">
        <v>1319</v>
      </c>
      <c r="C27" s="303">
        <v>0</v>
      </c>
      <c r="D27" s="303">
        <v>0</v>
      </c>
      <c r="E27" s="303">
        <v>0</v>
      </c>
      <c r="F27" s="303">
        <v>0</v>
      </c>
      <c r="G27" s="303">
        <v>0</v>
      </c>
      <c r="H27" s="303">
        <v>0</v>
      </c>
      <c r="I27" s="303">
        <v>0</v>
      </c>
      <c r="J27" s="303">
        <v>20655.88</v>
      </c>
      <c r="K27" s="303">
        <v>0</v>
      </c>
      <c r="L27" s="303">
        <v>7545.7200000000012</v>
      </c>
      <c r="M27" s="303">
        <v>0</v>
      </c>
      <c r="N27" s="303">
        <v>0</v>
      </c>
      <c r="O27" s="303">
        <v>0</v>
      </c>
      <c r="P27" s="303">
        <v>0</v>
      </c>
      <c r="Q27" s="303">
        <v>0</v>
      </c>
      <c r="R27" s="303">
        <v>0</v>
      </c>
      <c r="S27" s="303">
        <v>28201.599999999995</v>
      </c>
      <c r="T27" s="303">
        <v>0</v>
      </c>
      <c r="U27" s="303">
        <v>-28201.599999999995</v>
      </c>
      <c r="V27" s="303">
        <v>0</v>
      </c>
      <c r="W27" s="290">
        <v>0</v>
      </c>
      <c r="X27" s="290">
        <v>0</v>
      </c>
      <c r="Y27" s="290">
        <f t="shared" si="2"/>
        <v>28201.599999999995</v>
      </c>
      <c r="Z27" s="323">
        <f>SUMIFS(Query!D:D,Query!F:F,"Other",Query!G:G,'SC 2019 Total'!B27)</f>
        <v>0</v>
      </c>
      <c r="AA27" s="323">
        <f>SUMIF('Purch Svc Other'!H:H,'SC 2019 Total'!A27,'Purch Svc Other'!D:D)</f>
        <v>0</v>
      </c>
      <c r="AC27" s="287">
        <v>8710</v>
      </c>
      <c r="AD27" s="287" t="s">
        <v>1350</v>
      </c>
      <c r="AE27" s="293">
        <v>242</v>
      </c>
      <c r="AK27" s="287">
        <v>7310</v>
      </c>
      <c r="AL27" s="287" t="s">
        <v>719</v>
      </c>
      <c r="AM27" s="290">
        <f t="shared" si="0"/>
        <v>80.045935799347774</v>
      </c>
      <c r="AN27" s="286">
        <f>COUNTIF(data!78:78,'SC 2019 Total'!AK27)</f>
        <v>0</v>
      </c>
      <c r="AO27" s="286"/>
      <c r="AQ27" s="290"/>
      <c r="AS27" s="286">
        <v>8490</v>
      </c>
      <c r="AT27" s="285" t="s">
        <v>1321</v>
      </c>
      <c r="AU27" s="290">
        <v>0</v>
      </c>
      <c r="AV27" s="290">
        <v>0.30480769230769234</v>
      </c>
      <c r="AX27" s="285" t="s">
        <v>313</v>
      </c>
      <c r="AY27" s="285" t="s">
        <v>1428</v>
      </c>
      <c r="AZ27" s="290">
        <v>3230.77</v>
      </c>
    </row>
    <row r="28" spans="1:53" s="285" customFormat="1" x14ac:dyDescent="0.3">
      <c r="A28" s="285" t="str">
        <f t="shared" si="1"/>
        <v>8430</v>
      </c>
      <c r="B28" s="303" t="s">
        <v>564</v>
      </c>
      <c r="C28" s="303">
        <v>0</v>
      </c>
      <c r="D28" s="303">
        <v>0</v>
      </c>
      <c r="E28" s="303">
        <v>0</v>
      </c>
      <c r="F28" s="303">
        <v>0</v>
      </c>
      <c r="G28" s="303">
        <v>0</v>
      </c>
      <c r="H28" s="303">
        <v>43.32</v>
      </c>
      <c r="I28" s="303">
        <v>43.32</v>
      </c>
      <c r="J28" s="303">
        <v>379539.76</v>
      </c>
      <c r="K28" s="303">
        <v>0</v>
      </c>
      <c r="L28" s="303">
        <v>108169.2</v>
      </c>
      <c r="M28" s="303">
        <v>3433611.0795200001</v>
      </c>
      <c r="N28" s="303">
        <v>14748.700000000003</v>
      </c>
      <c r="O28" s="303">
        <v>46488.47</v>
      </c>
      <c r="P28" s="303">
        <v>812594.57999999984</v>
      </c>
      <c r="Q28" s="303">
        <v>2032.11</v>
      </c>
      <c r="R28" s="303">
        <v>-1962.1099999999933</v>
      </c>
      <c r="S28" s="303">
        <v>4797569.089519999</v>
      </c>
      <c r="T28" s="303">
        <v>0</v>
      </c>
      <c r="U28" s="303">
        <v>-4797525.7695199987</v>
      </c>
      <c r="V28" s="303">
        <v>385.19000000000597</v>
      </c>
      <c r="W28" s="290">
        <v>1829049.93</v>
      </c>
      <c r="X28" s="290">
        <v>12210.279999999999</v>
      </c>
      <c r="Y28" s="290">
        <f t="shared" si="2"/>
        <v>4785358.8095199987</v>
      </c>
      <c r="Z28" s="323">
        <f>SUMIFS(Query!D:D,Query!F:F,"Other",Query!G:G,'SC 2019 Total'!B28)</f>
        <v>7801.6</v>
      </c>
      <c r="AA28" s="323">
        <f>SUMIF('Purch Svc Other'!H:H,'SC 2019 Total'!A28,'Purch Svc Other'!D:D)</f>
        <v>1829049.93</v>
      </c>
      <c r="AC28" s="287">
        <v>8690</v>
      </c>
      <c r="AD28" s="287" t="s">
        <v>648</v>
      </c>
      <c r="AE28" s="293">
        <v>66.666666666666671</v>
      </c>
      <c r="AK28" s="287">
        <v>7320</v>
      </c>
      <c r="AL28" s="287" t="s">
        <v>1362</v>
      </c>
      <c r="AM28" s="290">
        <f t="shared" si="0"/>
        <v>22.051221983291398</v>
      </c>
      <c r="AN28" s="286">
        <f>COUNTIF(data!79:79,'SC 2019 Total'!AK28)</f>
        <v>0</v>
      </c>
      <c r="AO28" s="286"/>
      <c r="AQ28" s="290"/>
      <c r="AS28" s="286">
        <v>8610</v>
      </c>
      <c r="AT28" s="285" t="s">
        <v>1323</v>
      </c>
      <c r="AU28" s="302">
        <v>2.170923076923077</v>
      </c>
      <c r="AV28" s="290">
        <v>6.1693750000000005</v>
      </c>
      <c r="AX28" s="285" t="s">
        <v>313</v>
      </c>
      <c r="AY28" s="285" t="s">
        <v>1429</v>
      </c>
      <c r="AZ28" s="290">
        <v>2500</v>
      </c>
    </row>
    <row r="29" spans="1:53" s="285" customFormat="1" x14ac:dyDescent="0.3">
      <c r="A29" s="285" t="str">
        <f t="shared" si="1"/>
        <v>8460</v>
      </c>
      <c r="B29" s="303" t="s">
        <v>565</v>
      </c>
      <c r="C29" s="303">
        <v>0</v>
      </c>
      <c r="D29" s="303">
        <v>0</v>
      </c>
      <c r="E29" s="303">
        <v>0</v>
      </c>
      <c r="F29" s="303">
        <v>0</v>
      </c>
      <c r="G29" s="303">
        <v>0</v>
      </c>
      <c r="H29" s="303">
        <v>0</v>
      </c>
      <c r="I29" s="303">
        <v>0</v>
      </c>
      <c r="J29" s="303">
        <v>1079340.7200000002</v>
      </c>
      <c r="K29" s="303">
        <v>0</v>
      </c>
      <c r="L29" s="303">
        <v>401768.1</v>
      </c>
      <c r="M29" s="303">
        <v>134979.77999999997</v>
      </c>
      <c r="N29" s="303">
        <v>166222.24</v>
      </c>
      <c r="O29" s="303">
        <v>13525.82</v>
      </c>
      <c r="P29" s="303">
        <v>941.06</v>
      </c>
      <c r="Q29" s="303">
        <v>613.97</v>
      </c>
      <c r="R29" s="303">
        <v>1569.22</v>
      </c>
      <c r="S29" s="303">
        <v>1798960.91</v>
      </c>
      <c r="T29" s="303">
        <v>0</v>
      </c>
      <c r="U29" s="303">
        <v>-1798960.91</v>
      </c>
      <c r="V29" s="303">
        <v>1569.22</v>
      </c>
      <c r="W29" s="290">
        <v>134979.78</v>
      </c>
      <c r="X29" s="290">
        <v>0</v>
      </c>
      <c r="Y29" s="290">
        <f t="shared" si="2"/>
        <v>1798960.91</v>
      </c>
      <c r="Z29" s="323">
        <f>SUMIFS(Query!D:D,Query!F:F,"Other",Query!G:G,'SC 2019 Total'!B29)</f>
        <v>1569.22</v>
      </c>
      <c r="AA29" s="323">
        <f>SUMIF('Purch Svc Other'!H:H,'SC 2019 Total'!A29,'Purch Svc Other'!D:D)</f>
        <v>134979.78</v>
      </c>
      <c r="AC29" s="287">
        <v>8360</v>
      </c>
      <c r="AD29" s="287" t="s">
        <v>1351</v>
      </c>
      <c r="AE29" s="293">
        <v>0</v>
      </c>
      <c r="AK29" s="287">
        <v>7380</v>
      </c>
      <c r="AL29" s="287" t="s">
        <v>1366</v>
      </c>
      <c r="AM29" s="290">
        <f t="shared" si="0"/>
        <v>0</v>
      </c>
      <c r="AN29" s="286">
        <f>COUNTIF(data!80:80,'SC 2019 Total'!AK29)</f>
        <v>0</v>
      </c>
      <c r="AO29" s="286"/>
      <c r="AQ29" s="290"/>
      <c r="AS29" s="286">
        <v>8720</v>
      </c>
      <c r="AT29" s="285" t="s">
        <v>1328</v>
      </c>
      <c r="AU29" s="302">
        <v>10.381293269230769</v>
      </c>
      <c r="AV29" s="290">
        <v>13.082326923076922</v>
      </c>
      <c r="AX29" s="285" t="s">
        <v>313</v>
      </c>
      <c r="AY29" s="285" t="s">
        <v>1430</v>
      </c>
      <c r="AZ29" s="290">
        <v>15675.99</v>
      </c>
    </row>
    <row r="30" spans="1:53" s="285" customFormat="1" x14ac:dyDescent="0.3">
      <c r="A30" s="285" t="str">
        <f t="shared" si="1"/>
        <v>8470</v>
      </c>
      <c r="B30" s="303" t="s">
        <v>1320</v>
      </c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>
        <v>265110.72247000004</v>
      </c>
      <c r="N30" s="303"/>
      <c r="O30" s="303"/>
      <c r="P30" s="303"/>
      <c r="Q30" s="303"/>
      <c r="R30" s="303"/>
      <c r="S30" s="303">
        <v>265110.72247000004</v>
      </c>
      <c r="T30" s="303"/>
      <c r="U30" s="303">
        <v>-265110.72247000004</v>
      </c>
      <c r="V30" s="303">
        <v>0</v>
      </c>
      <c r="W30" s="290">
        <v>0</v>
      </c>
      <c r="X30" s="290">
        <v>0</v>
      </c>
      <c r="Y30" s="290">
        <f t="shared" si="2"/>
        <v>265110.72247000004</v>
      </c>
      <c r="Z30" s="323">
        <f>SUMIFS(Query!D:D,Query!F:F,"Other",Query!G:G,'SC 2019 Total'!B30)</f>
        <v>0</v>
      </c>
      <c r="AA30" s="323">
        <f>SUMIF('Purch Svc Other'!H:H,'SC 2019 Total'!A30,'Purch Svc Other'!D:D)</f>
        <v>0</v>
      </c>
      <c r="AC30" s="287">
        <v>6070</v>
      </c>
      <c r="AD30" s="287" t="s">
        <v>1352</v>
      </c>
      <c r="AE30" s="293">
        <v>28749</v>
      </c>
      <c r="AK30" s="287">
        <v>8320</v>
      </c>
      <c r="AL30" s="287" t="s">
        <v>135</v>
      </c>
      <c r="AM30" s="290">
        <f t="shared" si="0"/>
        <v>9509.2587119646669</v>
      </c>
      <c r="AN30" s="286">
        <f>COUNTIF(data!81:81,'SC 2019 Total'!AK30)</f>
        <v>0</v>
      </c>
      <c r="AO30" s="286"/>
      <c r="AQ30" s="290"/>
      <c r="AS30" s="286">
        <v>8740</v>
      </c>
      <c r="AT30" s="285" t="s">
        <v>1329</v>
      </c>
      <c r="AU30" s="302">
        <v>2.5553221153846151</v>
      </c>
      <c r="AV30" s="290">
        <v>2.9009423076923078</v>
      </c>
      <c r="AX30" s="285" t="s">
        <v>315</v>
      </c>
      <c r="AY30" s="285" t="s">
        <v>1432</v>
      </c>
      <c r="AZ30" s="290">
        <v>2220992.75</v>
      </c>
    </row>
    <row r="31" spans="1:53" s="285" customFormat="1" x14ac:dyDescent="0.3">
      <c r="A31" s="285" t="str">
        <f t="shared" si="1"/>
        <v>8480</v>
      </c>
      <c r="B31" s="303" t="s">
        <v>567</v>
      </c>
      <c r="C31" s="303"/>
      <c r="D31" s="303"/>
      <c r="E31" s="303"/>
      <c r="F31" s="303"/>
      <c r="G31" s="303"/>
      <c r="H31" s="303"/>
      <c r="I31" s="303"/>
      <c r="J31" s="303"/>
      <c r="K31" s="303"/>
      <c r="L31" s="303"/>
      <c r="M31" s="303">
        <v>1154955.0518</v>
      </c>
      <c r="N31" s="303"/>
      <c r="O31" s="303"/>
      <c r="P31" s="303"/>
      <c r="Q31" s="303"/>
      <c r="R31" s="303"/>
      <c r="S31" s="303">
        <v>1154955.0518</v>
      </c>
      <c r="T31" s="303"/>
      <c r="U31" s="303">
        <v>-1154955.0518</v>
      </c>
      <c r="V31" s="303">
        <v>0</v>
      </c>
      <c r="W31" s="290">
        <v>0</v>
      </c>
      <c r="X31" s="290">
        <v>0</v>
      </c>
      <c r="Y31" s="290">
        <f t="shared" si="2"/>
        <v>1154955.0518</v>
      </c>
      <c r="Z31" s="323">
        <f>SUMIFS(Query!D:D,Query!F:F,"Other",Query!G:G,'SC 2019 Total'!B31)</f>
        <v>0</v>
      </c>
      <c r="AA31" s="323">
        <f>SUMIF('Purch Svc Other'!H:H,'SC 2019 Total'!A31,'Purch Svc Other'!D:D)</f>
        <v>0</v>
      </c>
      <c r="AC31" s="287">
        <v>6010</v>
      </c>
      <c r="AD31" s="287" t="s">
        <v>1353</v>
      </c>
      <c r="AE31" s="293">
        <v>4301</v>
      </c>
      <c r="AK31" s="287">
        <v>8330</v>
      </c>
      <c r="AL31" s="287" t="s">
        <v>136</v>
      </c>
      <c r="AM31" s="290">
        <f t="shared" si="0"/>
        <v>1422.6345862520445</v>
      </c>
      <c r="AN31" s="286">
        <f>COUNTIF(data!82:82,'SC 2019 Total'!AK31)</f>
        <v>0</v>
      </c>
      <c r="AO31" s="286"/>
      <c r="AQ31" s="290"/>
      <c r="AS31" s="286">
        <v>8790</v>
      </c>
      <c r="AT31" s="285" t="s">
        <v>1331</v>
      </c>
      <c r="AU31" s="290">
        <v>0</v>
      </c>
      <c r="AV31" s="290">
        <v>3.8461538461538464E-3</v>
      </c>
      <c r="AX31" s="285" t="s">
        <v>315</v>
      </c>
      <c r="AY31" s="285" t="s">
        <v>1433</v>
      </c>
      <c r="AZ31" s="290">
        <v>831730.33</v>
      </c>
    </row>
    <row r="32" spans="1:53" s="285" customFormat="1" x14ac:dyDescent="0.3">
      <c r="A32" s="285" t="str">
        <f t="shared" si="1"/>
        <v>8490</v>
      </c>
      <c r="B32" s="303" t="s">
        <v>1321</v>
      </c>
      <c r="C32" s="303">
        <v>0</v>
      </c>
      <c r="D32" s="303">
        <v>0</v>
      </c>
      <c r="E32" s="303">
        <v>0</v>
      </c>
      <c r="F32" s="303">
        <v>0</v>
      </c>
      <c r="G32" s="303">
        <v>0</v>
      </c>
      <c r="H32" s="303">
        <v>61251.81</v>
      </c>
      <c r="I32" s="303">
        <v>61251.81</v>
      </c>
      <c r="J32" s="303">
        <v>11340.830000000002</v>
      </c>
      <c r="K32" s="303">
        <v>0</v>
      </c>
      <c r="L32" s="303">
        <v>4636.8099999999995</v>
      </c>
      <c r="M32" s="303">
        <v>562.94000000000005</v>
      </c>
      <c r="N32" s="303">
        <v>38526.67</v>
      </c>
      <c r="O32" s="303">
        <v>2678.59</v>
      </c>
      <c r="P32" s="303">
        <v>0</v>
      </c>
      <c r="Q32" s="303">
        <v>573.97</v>
      </c>
      <c r="R32" s="303">
        <v>876.00000000000011</v>
      </c>
      <c r="S32" s="303">
        <v>59195.80999999999</v>
      </c>
      <c r="T32" s="303">
        <v>0</v>
      </c>
      <c r="U32" s="303">
        <v>2056.0000000000014</v>
      </c>
      <c r="V32" s="303">
        <v>876.00000000000011</v>
      </c>
      <c r="W32" s="290">
        <v>274.75</v>
      </c>
      <c r="X32" s="290">
        <v>0</v>
      </c>
      <c r="Y32" s="290">
        <f t="shared" si="2"/>
        <v>59195.80999999999</v>
      </c>
      <c r="Z32" s="323">
        <f>SUMIFS(Query!D:D,Query!F:F,"Other",Query!G:G,'SC 2019 Total'!B32)</f>
        <v>-4484.0599999999995</v>
      </c>
      <c r="AA32" s="323">
        <f>SUMIF('Purch Svc Other'!H:H,'SC 2019 Total'!A32,'Purch Svc Other'!D:D)</f>
        <v>274.75</v>
      </c>
      <c r="AC32" s="287">
        <v>7020</v>
      </c>
      <c r="AD32" s="287" t="s">
        <v>1354</v>
      </c>
      <c r="AE32" s="293">
        <v>10325</v>
      </c>
      <c r="AK32" s="287">
        <v>8350</v>
      </c>
      <c r="AL32" s="287" t="s">
        <v>625</v>
      </c>
      <c r="AM32" s="290">
        <f t="shared" si="0"/>
        <v>3415.1830046622554</v>
      </c>
      <c r="AN32" s="286">
        <f>COUNTIF(data!83:83,'SC 2019 Total'!AK32)</f>
        <v>0</v>
      </c>
      <c r="AO32" s="286"/>
      <c r="AQ32" s="290"/>
      <c r="AS32" s="286">
        <v>7260</v>
      </c>
      <c r="AT32" s="285" t="s">
        <v>1403</v>
      </c>
      <c r="AU32" s="290">
        <v>40.050225961538459</v>
      </c>
      <c r="AV32" s="290">
        <v>251.98419230769233</v>
      </c>
      <c r="AX32" s="285" t="s">
        <v>316</v>
      </c>
      <c r="AY32" s="285" t="s">
        <v>1434</v>
      </c>
      <c r="AZ32" s="290">
        <v>695442.19</v>
      </c>
    </row>
    <row r="33" spans="1:53" s="285" customFormat="1" x14ac:dyDescent="0.3">
      <c r="A33" s="285" t="str">
        <f t="shared" si="1"/>
        <v>8510</v>
      </c>
      <c r="B33" s="303" t="s">
        <v>569</v>
      </c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>
        <v>275755.05922999996</v>
      </c>
      <c r="N33" s="303"/>
      <c r="O33" s="303"/>
      <c r="P33" s="303"/>
      <c r="Q33" s="303"/>
      <c r="R33" s="303"/>
      <c r="S33" s="303">
        <v>275755.05922999996</v>
      </c>
      <c r="T33" s="303"/>
      <c r="U33" s="303">
        <v>-275755.05922999996</v>
      </c>
      <c r="V33" s="303">
        <v>0</v>
      </c>
      <c r="W33" s="290">
        <v>0</v>
      </c>
      <c r="X33" s="290">
        <v>0</v>
      </c>
      <c r="Y33" s="290">
        <f t="shared" si="2"/>
        <v>275755.05922999996</v>
      </c>
      <c r="Z33" s="323">
        <f>SUMIFS(Query!D:D,Query!F:F,"Other",Query!G:G,'SC 2019 Total'!B33)</f>
        <v>0</v>
      </c>
      <c r="AA33" s="323">
        <f>SUMIF('Purch Svc Other'!H:H,'SC 2019 Total'!A33,'Purch Svc Other'!D:D)</f>
        <v>0</v>
      </c>
      <c r="AC33" s="287">
        <v>7020</v>
      </c>
      <c r="AD33" s="287" t="s">
        <v>1355</v>
      </c>
      <c r="AE33" s="293">
        <v>0</v>
      </c>
      <c r="AK33" s="287">
        <v>8360</v>
      </c>
      <c r="AL33" s="287" t="s">
        <v>1351</v>
      </c>
      <c r="AM33" s="290">
        <f t="shared" si="0"/>
        <v>0</v>
      </c>
      <c r="AN33" s="286">
        <f>COUNTIF(data!84:84,'SC 2019 Total'!AK33)</f>
        <v>0</v>
      </c>
      <c r="AO33" s="286"/>
      <c r="AQ33" s="290"/>
      <c r="AS33" s="286"/>
      <c r="AU33" s="290"/>
      <c r="AV33" s="290"/>
      <c r="AX33" s="285" t="s">
        <v>316</v>
      </c>
      <c r="AY33" s="285" t="s">
        <v>1435</v>
      </c>
      <c r="AZ33" s="290">
        <v>188089.45</v>
      </c>
    </row>
    <row r="34" spans="1:53" s="285" customFormat="1" x14ac:dyDescent="0.3">
      <c r="A34" s="285" t="str">
        <f t="shared" si="1"/>
        <v>8530</v>
      </c>
      <c r="B34" s="303" t="s">
        <v>1322</v>
      </c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>
        <v>1839605.3946385807</v>
      </c>
      <c r="N34" s="303"/>
      <c r="O34" s="303"/>
      <c r="P34" s="303"/>
      <c r="Q34" s="303"/>
      <c r="R34" s="303"/>
      <c r="S34" s="303">
        <v>1839605.3946385807</v>
      </c>
      <c r="T34" s="303"/>
      <c r="U34" s="303">
        <v>-1839605.3946385807</v>
      </c>
      <c r="V34" s="303">
        <v>0</v>
      </c>
      <c r="W34" s="290">
        <v>0</v>
      </c>
      <c r="X34" s="290">
        <v>0</v>
      </c>
      <c r="Y34" s="290">
        <f t="shared" si="2"/>
        <v>1839605.3946385807</v>
      </c>
      <c r="Z34" s="323">
        <f>SUMIFS(Query!D:D,Query!F:F,"Other",Query!G:G,'SC 2019 Total'!B34)</f>
        <v>0</v>
      </c>
      <c r="AA34" s="323">
        <f>SUMIF('Purch Svc Other'!H:H,'SC 2019 Total'!A34,'Purch Svc Other'!D:D)</f>
        <v>0</v>
      </c>
      <c r="AC34" s="287">
        <v>7030</v>
      </c>
      <c r="AD34" s="287" t="s">
        <v>1356</v>
      </c>
      <c r="AE34" s="293">
        <v>3714</v>
      </c>
      <c r="AK34" s="287">
        <v>8420</v>
      </c>
      <c r="AL34" s="287" t="s">
        <v>1349</v>
      </c>
      <c r="AM34" s="290">
        <f t="shared" si="0"/>
        <v>1228.4735766891638</v>
      </c>
      <c r="AN34" s="286">
        <f>COUNTIF(data!85:85,'SC 2019 Total'!AK34)</f>
        <v>0</v>
      </c>
      <c r="AO34" s="286"/>
      <c r="AQ34" s="290"/>
      <c r="AS34" s="286"/>
      <c r="AU34" s="290"/>
      <c r="AV34" s="290"/>
      <c r="AX34" s="285" t="s">
        <v>315</v>
      </c>
      <c r="AY34" s="285" t="s">
        <v>1436</v>
      </c>
      <c r="AZ34" s="290">
        <v>312098.99</v>
      </c>
    </row>
    <row r="35" spans="1:53" s="285" customFormat="1" x14ac:dyDescent="0.3">
      <c r="A35" s="285" t="str">
        <f t="shared" si="1"/>
        <v>8560</v>
      </c>
      <c r="B35" s="303" t="s">
        <v>571</v>
      </c>
      <c r="C35" s="303">
        <v>0</v>
      </c>
      <c r="D35" s="303">
        <v>0</v>
      </c>
      <c r="E35" s="303">
        <v>0</v>
      </c>
      <c r="F35" s="303">
        <v>0</v>
      </c>
      <c r="G35" s="303">
        <v>0</v>
      </c>
      <c r="H35" s="303">
        <v>0</v>
      </c>
      <c r="I35" s="303">
        <v>0</v>
      </c>
      <c r="J35" s="303">
        <v>0</v>
      </c>
      <c r="K35" s="303">
        <v>0</v>
      </c>
      <c r="L35" s="303">
        <v>0</v>
      </c>
      <c r="M35" s="303">
        <v>2024281.6871799999</v>
      </c>
      <c r="N35" s="303">
        <v>33637.07</v>
      </c>
      <c r="O35" s="303">
        <v>0</v>
      </c>
      <c r="P35" s="303">
        <v>0</v>
      </c>
      <c r="Q35" s="303">
        <v>6292.57</v>
      </c>
      <c r="R35" s="303">
        <v>699.68000000000006</v>
      </c>
      <c r="S35" s="303">
        <v>2064911.0071799997</v>
      </c>
      <c r="T35" s="303">
        <v>0</v>
      </c>
      <c r="U35" s="303">
        <v>-2064911.0071799997</v>
      </c>
      <c r="V35" s="303">
        <v>699.68000000000006</v>
      </c>
      <c r="W35" s="290">
        <v>714289.97</v>
      </c>
      <c r="X35" s="290">
        <v>0</v>
      </c>
      <c r="Y35" s="290">
        <f t="shared" si="2"/>
        <v>2064911.0071799997</v>
      </c>
      <c r="Z35" s="323">
        <f>SUMIFS(Query!D:D,Query!F:F,"Other",Query!G:G,'SC 2019 Total'!B35)</f>
        <v>699.68000000000006</v>
      </c>
      <c r="AA35" s="323">
        <f>SUMIF('Purch Svc Other'!H:H,'SC 2019 Total'!A35,'Purch Svc Other'!D:D)</f>
        <v>714289.97</v>
      </c>
      <c r="AC35" s="287">
        <v>7040</v>
      </c>
      <c r="AD35" s="287" t="s">
        <v>107</v>
      </c>
      <c r="AE35" s="293">
        <v>0</v>
      </c>
      <c r="AK35" s="287">
        <v>8430</v>
      </c>
      <c r="AL35" s="287" t="s">
        <v>1345</v>
      </c>
      <c r="AM35" s="290">
        <f t="shared" si="0"/>
        <v>0</v>
      </c>
      <c r="AN35" s="286">
        <f>COUNTIF(data!86:86,'SC 2019 Total'!AK35)</f>
        <v>0</v>
      </c>
      <c r="AO35" s="286"/>
      <c r="AQ35" s="290"/>
      <c r="AS35" s="286"/>
      <c r="AU35" s="290"/>
      <c r="AV35" s="290"/>
      <c r="AX35" s="285" t="s">
        <v>318</v>
      </c>
      <c r="AY35" s="285" t="s">
        <v>1437</v>
      </c>
      <c r="AZ35" s="314">
        <v>996946.91</v>
      </c>
    </row>
    <row r="36" spans="1:53" s="285" customFormat="1" x14ac:dyDescent="0.3">
      <c r="A36" s="285" t="str">
        <f t="shared" si="1"/>
        <v>8610</v>
      </c>
      <c r="B36" s="303" t="s">
        <v>1323</v>
      </c>
      <c r="C36" s="303">
        <v>0</v>
      </c>
      <c r="D36" s="303">
        <v>0</v>
      </c>
      <c r="E36" s="303">
        <v>0</v>
      </c>
      <c r="F36" s="303">
        <v>0</v>
      </c>
      <c r="G36" s="303">
        <v>0</v>
      </c>
      <c r="H36" s="303">
        <v>1997.99</v>
      </c>
      <c r="I36" s="303">
        <v>1997.99</v>
      </c>
      <c r="J36" s="303">
        <v>530833.37000000011</v>
      </c>
      <c r="K36" s="303">
        <v>0</v>
      </c>
      <c r="L36" s="303">
        <v>115668.39000000001</v>
      </c>
      <c r="M36" s="303">
        <v>1994058.2788950552</v>
      </c>
      <c r="N36" s="303">
        <v>104363.29</v>
      </c>
      <c r="O36" s="303">
        <v>17600.79</v>
      </c>
      <c r="P36" s="303">
        <v>336.21</v>
      </c>
      <c r="Q36" s="303">
        <v>171510.61</v>
      </c>
      <c r="R36" s="303">
        <v>109715.51000000001</v>
      </c>
      <c r="S36" s="303">
        <v>3044086.4488950553</v>
      </c>
      <c r="T36" s="303">
        <v>0</v>
      </c>
      <c r="U36" s="303">
        <v>-3042088.4588950556</v>
      </c>
      <c r="V36" s="303">
        <v>109715.51000000001</v>
      </c>
      <c r="W36" s="290">
        <v>510190.39999999997</v>
      </c>
      <c r="X36" s="290">
        <v>14628</v>
      </c>
      <c r="Y36" s="290">
        <f t="shared" si="2"/>
        <v>3029458.4488950553</v>
      </c>
      <c r="Z36" s="323">
        <f>SUMIFS(Query!D:D,Query!F:F,"Other",Query!G:G,'SC 2019 Total'!B36)</f>
        <v>95087.51</v>
      </c>
      <c r="AA36" s="323">
        <f>SUMIF('Purch Svc Other'!H:H,'SC 2019 Total'!A36,'Purch Svc Other'!D:D)</f>
        <v>510190.39999999997</v>
      </c>
      <c r="AC36" s="287">
        <v>7140</v>
      </c>
      <c r="AD36" s="287" t="s">
        <v>1357</v>
      </c>
      <c r="AE36" s="293">
        <v>14717</v>
      </c>
      <c r="AK36" s="287">
        <v>8430</v>
      </c>
      <c r="AL36" s="287" t="s">
        <v>1347</v>
      </c>
      <c r="AM36" s="290">
        <f t="shared" ref="AM36:AM54" si="3">(AE36/SUM(AE:AE))*$AM$3</f>
        <v>4867.9175089214932</v>
      </c>
      <c r="AN36" s="286">
        <f>COUNTIF(data!87:87,'SC 2019 Total'!AK36)</f>
        <v>0</v>
      </c>
      <c r="AO36" s="286"/>
      <c r="AQ36" s="290"/>
      <c r="AS36" s="286"/>
      <c r="AU36" s="290"/>
      <c r="AV36" s="290"/>
      <c r="AX36" s="285" t="s">
        <v>318</v>
      </c>
      <c r="AY36" s="285" t="s">
        <v>1438</v>
      </c>
      <c r="AZ36" s="314">
        <v>353234.41</v>
      </c>
    </row>
    <row r="37" spans="1:53" s="285" customFormat="1" x14ac:dyDescent="0.3">
      <c r="A37" s="285" t="str">
        <f t="shared" si="1"/>
        <v>8620</v>
      </c>
      <c r="B37" s="303" t="s">
        <v>574</v>
      </c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>
        <v>201000.09974000001</v>
      </c>
      <c r="N37" s="303"/>
      <c r="O37" s="303"/>
      <c r="P37" s="303"/>
      <c r="Q37" s="303"/>
      <c r="R37" s="303"/>
      <c r="S37" s="303">
        <v>201000.09974000001</v>
      </c>
      <c r="T37" s="303"/>
      <c r="U37" s="303">
        <v>-201000.09974000001</v>
      </c>
      <c r="V37" s="303">
        <v>0</v>
      </c>
      <c r="W37" s="290">
        <v>0</v>
      </c>
      <c r="X37" s="290">
        <v>0</v>
      </c>
      <c r="Y37" s="290">
        <f t="shared" si="2"/>
        <v>201000.09974000001</v>
      </c>
      <c r="Z37" s="323">
        <f>SUMIFS(Query!D:D,Query!F:F,"Other",Query!G:G,'SC 2019 Total'!B37)</f>
        <v>0</v>
      </c>
      <c r="AA37" s="323">
        <f>SUMIF('Purch Svc Other'!H:H,'SC 2019 Total'!A37,'Purch Svc Other'!D:D)</f>
        <v>0</v>
      </c>
      <c r="AC37" s="287">
        <v>7130</v>
      </c>
      <c r="AD37" s="287" t="s">
        <v>1358</v>
      </c>
      <c r="AE37" s="293">
        <v>521</v>
      </c>
      <c r="AK37" s="287">
        <v>8460</v>
      </c>
      <c r="AL37" s="287" t="s">
        <v>141</v>
      </c>
      <c r="AM37" s="290">
        <f t="shared" si="3"/>
        <v>172.33029979942228</v>
      </c>
      <c r="AN37" s="286">
        <f>COUNTIF(data!88:88,'SC 2019 Total'!AK37)</f>
        <v>0</v>
      </c>
      <c r="AO37" s="286"/>
      <c r="AQ37" s="290"/>
      <c r="AS37" s="286"/>
      <c r="AU37" s="290"/>
      <c r="AV37" s="290"/>
      <c r="AX37" s="285" t="s">
        <v>319</v>
      </c>
      <c r="AY37" s="285" t="s">
        <v>1439</v>
      </c>
      <c r="AZ37" s="314">
        <v>122455.49</v>
      </c>
    </row>
    <row r="38" spans="1:53" s="285" customFormat="1" x14ac:dyDescent="0.3">
      <c r="A38" s="285" t="str">
        <f t="shared" si="1"/>
        <v>8630</v>
      </c>
      <c r="B38" s="303" t="s">
        <v>1324</v>
      </c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>
        <v>1059258.2422199999</v>
      </c>
      <c r="N38" s="303"/>
      <c r="O38" s="303"/>
      <c r="P38" s="303"/>
      <c r="Q38" s="303"/>
      <c r="R38" s="303"/>
      <c r="S38" s="303">
        <v>1059258.2422199999</v>
      </c>
      <c r="T38" s="303"/>
      <c r="U38" s="303">
        <v>-1059258.2422199999</v>
      </c>
      <c r="V38" s="303">
        <v>0</v>
      </c>
      <c r="W38" s="290">
        <v>0</v>
      </c>
      <c r="X38" s="290">
        <v>0</v>
      </c>
      <c r="Y38" s="290">
        <f t="shared" si="2"/>
        <v>1059258.2422199999</v>
      </c>
      <c r="Z38" s="323">
        <f>SUMIFS(Query!D:D,Query!F:F,"Other",Query!G:G,'SC 2019 Total'!B38)</f>
        <v>0</v>
      </c>
      <c r="AA38" s="323">
        <f>SUMIF('Purch Svc Other'!H:H,'SC 2019 Total'!A38,'Purch Svc Other'!D:D)</f>
        <v>0</v>
      </c>
      <c r="AC38" s="287">
        <v>7140</v>
      </c>
      <c r="AD38" s="287" t="s">
        <v>1359</v>
      </c>
      <c r="AE38" s="293">
        <v>356</v>
      </c>
      <c r="AK38" s="287">
        <v>8470</v>
      </c>
      <c r="AL38" s="287" t="s">
        <v>1338</v>
      </c>
      <c r="AM38" s="290">
        <f t="shared" si="3"/>
        <v>117.75352539077608</v>
      </c>
      <c r="AN38" s="286">
        <f>COUNTIF(data!89:89,'SC 2019 Total'!AK38)</f>
        <v>0</v>
      </c>
      <c r="AO38" s="286"/>
      <c r="AQ38" s="290"/>
      <c r="AS38" s="286"/>
      <c r="AU38" s="290"/>
      <c r="AV38" s="290"/>
      <c r="AX38" s="285" t="s">
        <v>319</v>
      </c>
      <c r="AY38" s="285" t="s">
        <v>1440</v>
      </c>
      <c r="AZ38" s="314">
        <v>-31044.83</v>
      </c>
      <c r="BA38" s="312">
        <f>SUM(AZ35:AZ38)</f>
        <v>1441591.98</v>
      </c>
    </row>
    <row r="39" spans="1:53" s="285" customFormat="1" x14ac:dyDescent="0.3">
      <c r="A39" s="285" t="str">
        <f t="shared" si="1"/>
        <v>8650</v>
      </c>
      <c r="B39" s="303" t="s">
        <v>577</v>
      </c>
      <c r="C39" s="303">
        <v>0</v>
      </c>
      <c r="D39" s="303">
        <v>0</v>
      </c>
      <c r="E39" s="303">
        <v>0</v>
      </c>
      <c r="F39" s="303">
        <v>0</v>
      </c>
      <c r="G39" s="303">
        <v>0</v>
      </c>
      <c r="H39" s="303">
        <v>0</v>
      </c>
      <c r="I39" s="303">
        <v>0</v>
      </c>
      <c r="J39" s="303">
        <v>0</v>
      </c>
      <c r="K39" s="303">
        <v>0</v>
      </c>
      <c r="L39" s="303">
        <v>-175.28000000094718</v>
      </c>
      <c r="M39" s="303">
        <v>676284.91229000001</v>
      </c>
      <c r="N39" s="303">
        <v>0</v>
      </c>
      <c r="O39" s="303">
        <v>0</v>
      </c>
      <c r="P39" s="303">
        <v>0</v>
      </c>
      <c r="Q39" s="303">
        <v>0</v>
      </c>
      <c r="R39" s="303">
        <v>0</v>
      </c>
      <c r="S39" s="303">
        <v>676109.63228999905</v>
      </c>
      <c r="T39" s="303">
        <v>0</v>
      </c>
      <c r="U39" s="303">
        <v>-676109.63228999905</v>
      </c>
      <c r="V39" s="303">
        <v>0</v>
      </c>
      <c r="W39" s="290">
        <v>0</v>
      </c>
      <c r="X39" s="290">
        <v>0</v>
      </c>
      <c r="Y39" s="290">
        <f t="shared" si="2"/>
        <v>676109.63228999905</v>
      </c>
      <c r="Z39" s="323">
        <f>SUMIFS(Query!D:D,Query!F:F,"Other",Query!G:G,'SC 2019 Total'!B39)</f>
        <v>0</v>
      </c>
      <c r="AA39" s="323">
        <f>SUMIF('Purch Svc Other'!H:H,'SC 2019 Total'!A39,'Purch Svc Other'!D:D)</f>
        <v>0</v>
      </c>
      <c r="AC39" s="287">
        <v>7140</v>
      </c>
      <c r="AD39" s="287" t="s">
        <v>1360</v>
      </c>
      <c r="AE39" s="293">
        <v>0</v>
      </c>
      <c r="AK39" s="287">
        <v>8490</v>
      </c>
      <c r="AL39" s="287" t="s">
        <v>1346</v>
      </c>
      <c r="AM39" s="290">
        <f t="shared" si="3"/>
        <v>0</v>
      </c>
      <c r="AN39" s="286">
        <f>COUNTIF(data!90:90,'SC 2019 Total'!AK39)</f>
        <v>0</v>
      </c>
      <c r="AO39" s="286"/>
      <c r="AQ39" s="290"/>
      <c r="AS39" s="286"/>
      <c r="AU39" s="290"/>
      <c r="AV39" s="290"/>
      <c r="AX39" s="285" t="s">
        <v>321</v>
      </c>
      <c r="AY39" s="285" t="s">
        <v>1441</v>
      </c>
      <c r="AZ39" s="305">
        <v>69972.34</v>
      </c>
      <c r="BA39" s="312"/>
    </row>
    <row r="40" spans="1:53" s="285" customFormat="1" x14ac:dyDescent="0.3">
      <c r="A40" s="285" t="str">
        <f t="shared" si="1"/>
        <v>8660</v>
      </c>
      <c r="B40" s="303" t="s">
        <v>1325</v>
      </c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303">
        <v>55538.990009999987</v>
      </c>
      <c r="N40" s="303"/>
      <c r="O40" s="303"/>
      <c r="P40" s="303"/>
      <c r="Q40" s="303"/>
      <c r="R40" s="303"/>
      <c r="S40" s="303">
        <v>55538.990009999987</v>
      </c>
      <c r="T40" s="303"/>
      <c r="U40" s="303">
        <v>-55538.990009999987</v>
      </c>
      <c r="V40" s="303">
        <v>0</v>
      </c>
      <c r="W40" s="290">
        <v>0</v>
      </c>
      <c r="X40" s="290">
        <v>0</v>
      </c>
      <c r="Y40" s="290">
        <f t="shared" si="2"/>
        <v>55538.990009999987</v>
      </c>
      <c r="Z40" s="323">
        <f>SUMIFS(Query!D:D,Query!F:F,"Other",Query!G:G,'SC 2019 Total'!B40)</f>
        <v>0</v>
      </c>
      <c r="AA40" s="323">
        <f>SUMIF('Purch Svc Other'!H:H,'SC 2019 Total'!A40,'Purch Svc Other'!D:D)</f>
        <v>0</v>
      </c>
      <c r="AC40" s="287">
        <v>7160</v>
      </c>
      <c r="AD40" s="287" t="s">
        <v>703</v>
      </c>
      <c r="AE40" s="293">
        <v>567</v>
      </c>
      <c r="AK40" s="287">
        <v>8560</v>
      </c>
      <c r="AL40" s="287" t="s">
        <v>147</v>
      </c>
      <c r="AM40" s="290">
        <f t="shared" si="3"/>
        <v>187.54564296789334</v>
      </c>
      <c r="AN40" s="286">
        <f>COUNTIF(data!91:91,'SC 2019 Total'!AK40)</f>
        <v>0</v>
      </c>
      <c r="AO40" s="286"/>
      <c r="AQ40" s="290"/>
      <c r="AS40" s="286"/>
      <c r="AU40" s="290"/>
      <c r="AV40" s="290"/>
      <c r="AX40" s="285" t="s">
        <v>322</v>
      </c>
      <c r="AY40" s="285" t="s">
        <v>1442</v>
      </c>
      <c r="AZ40" s="305">
        <v>6145256.3200000003</v>
      </c>
      <c r="BA40" s="312">
        <f>AZ39+AZ40</f>
        <v>6215228.6600000001</v>
      </c>
    </row>
    <row r="41" spans="1:53" s="285" customFormat="1" x14ac:dyDescent="0.3">
      <c r="A41" s="285" t="str">
        <f t="shared" si="1"/>
        <v>8670</v>
      </c>
      <c r="B41" s="303" t="s">
        <v>1326</v>
      </c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>
        <v>95089.526309999987</v>
      </c>
      <c r="N41" s="303"/>
      <c r="O41" s="303"/>
      <c r="P41" s="303"/>
      <c r="Q41" s="303"/>
      <c r="R41" s="303"/>
      <c r="S41" s="303">
        <v>95089.526309999987</v>
      </c>
      <c r="T41" s="303"/>
      <c r="U41" s="303">
        <v>-95089.526309999987</v>
      </c>
      <c r="V41" s="303">
        <v>0</v>
      </c>
      <c r="W41" s="290">
        <v>0</v>
      </c>
      <c r="X41" s="290">
        <v>0</v>
      </c>
      <c r="Y41" s="290">
        <f t="shared" si="2"/>
        <v>95089.526309999987</v>
      </c>
      <c r="Z41" s="323">
        <f>SUMIFS(Query!D:D,Query!F:F,"Other",Query!G:G,'SC 2019 Total'!B41)</f>
        <v>0</v>
      </c>
      <c r="AA41" s="323">
        <f>SUMIF('Purch Svc Other'!H:H,'SC 2019 Total'!A41,'Purch Svc Other'!D:D)</f>
        <v>0</v>
      </c>
      <c r="AC41" s="287">
        <v>7070</v>
      </c>
      <c r="AD41" s="287" t="s">
        <v>1361</v>
      </c>
      <c r="AE41" s="293">
        <v>2260</v>
      </c>
      <c r="AK41" s="287">
        <v>8560</v>
      </c>
      <c r="AL41" s="287" t="s">
        <v>1339</v>
      </c>
      <c r="AM41" s="290">
        <f t="shared" si="3"/>
        <v>747.53642523357837</v>
      </c>
      <c r="AN41" s="286">
        <f>COUNTIF(data!92:92,'SC 2019 Total'!AK41)</f>
        <v>0</v>
      </c>
      <c r="AO41" s="286"/>
      <c r="AQ41" s="290"/>
      <c r="AS41" s="286"/>
      <c r="AU41" s="290"/>
      <c r="AV41" s="290"/>
      <c r="AX41" s="285" t="s">
        <v>325</v>
      </c>
      <c r="AY41" s="285" t="s">
        <v>1443</v>
      </c>
      <c r="AZ41" s="313">
        <v>93348.12</v>
      </c>
      <c r="BA41" s="290">
        <v>93348.12</v>
      </c>
    </row>
    <row r="42" spans="1:53" s="285" customFormat="1" x14ac:dyDescent="0.3">
      <c r="A42" s="285" t="str">
        <f t="shared" si="1"/>
        <v>8680</v>
      </c>
      <c r="B42" s="303" t="s">
        <v>579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>
        <v>33125.498690000008</v>
      </c>
      <c r="N42" s="303"/>
      <c r="O42" s="303"/>
      <c r="P42" s="303"/>
      <c r="Q42" s="303"/>
      <c r="R42" s="303"/>
      <c r="S42" s="303">
        <v>33125.498690000008</v>
      </c>
      <c r="T42" s="303"/>
      <c r="U42" s="303">
        <v>-33125.498690000008</v>
      </c>
      <c r="V42" s="303">
        <v>0</v>
      </c>
      <c r="W42" s="290">
        <v>0</v>
      </c>
      <c r="X42" s="290">
        <v>0</v>
      </c>
      <c r="Y42" s="290">
        <f t="shared" si="2"/>
        <v>33125.498690000008</v>
      </c>
      <c r="Z42" s="323">
        <f>SUMIFS(Query!D:D,Query!F:F,"Other",Query!G:G,'SC 2019 Total'!B42)</f>
        <v>0</v>
      </c>
      <c r="AA42" s="323">
        <f>SUMIF('Purch Svc Other'!H:H,'SC 2019 Total'!A42,'Purch Svc Other'!D:D)</f>
        <v>0</v>
      </c>
      <c r="AC42" s="287">
        <v>7180</v>
      </c>
      <c r="AD42" s="287" t="s">
        <v>706</v>
      </c>
      <c r="AE42" s="293">
        <v>1166</v>
      </c>
      <c r="AK42" s="287">
        <v>8610</v>
      </c>
      <c r="AL42" s="287" t="s">
        <v>193</v>
      </c>
      <c r="AM42" s="290">
        <f t="shared" si="3"/>
        <v>385.67587248776658</v>
      </c>
      <c r="AN42" s="286">
        <f>COUNTIF(data!93:93,'SC 2019 Total'!AK42)</f>
        <v>0</v>
      </c>
      <c r="AO42" s="286"/>
      <c r="AQ42" s="290"/>
      <c r="AS42" s="286"/>
      <c r="AU42" s="290"/>
      <c r="AV42" s="290"/>
      <c r="AX42" s="285" t="s">
        <v>1255</v>
      </c>
      <c r="AY42" s="285" t="s">
        <v>450</v>
      </c>
      <c r="AZ42" s="290">
        <v>9722647.1500000004</v>
      </c>
    </row>
    <row r="43" spans="1:53" s="285" customFormat="1" x14ac:dyDescent="0.3">
      <c r="A43" s="285" t="str">
        <f t="shared" si="1"/>
        <v>8690</v>
      </c>
      <c r="B43" s="303" t="s">
        <v>580</v>
      </c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303">
        <v>2539650.4506033165</v>
      </c>
      <c r="N43" s="303"/>
      <c r="O43" s="303"/>
      <c r="P43" s="303"/>
      <c r="Q43" s="303"/>
      <c r="R43" s="303"/>
      <c r="S43" s="303">
        <v>2539650.4506033165</v>
      </c>
      <c r="T43" s="303"/>
      <c r="U43" s="303">
        <v>-2539650.4506033165</v>
      </c>
      <c r="V43" s="303">
        <v>0</v>
      </c>
      <c r="W43" s="290">
        <v>0</v>
      </c>
      <c r="X43" s="290">
        <v>0</v>
      </c>
      <c r="Y43" s="290">
        <f t="shared" si="2"/>
        <v>2539650.4506033165</v>
      </c>
      <c r="Z43" s="323">
        <f>SUMIFS(Query!D:D,Query!F:F,"Other",Query!G:G,'SC 2019 Total'!B43)</f>
        <v>0</v>
      </c>
      <c r="AA43" s="323">
        <f>SUMIF('Purch Svc Other'!H:H,'SC 2019 Total'!A43,'Purch Svc Other'!D:D)</f>
        <v>0</v>
      </c>
      <c r="AC43" s="287">
        <v>7200</v>
      </c>
      <c r="AD43" s="287" t="s">
        <v>709</v>
      </c>
      <c r="AE43" s="293">
        <v>6801</v>
      </c>
      <c r="AK43" s="287">
        <v>8620</v>
      </c>
      <c r="AL43" s="287" t="s">
        <v>1335</v>
      </c>
      <c r="AM43" s="290">
        <f t="shared" si="3"/>
        <v>2249.5554106254717</v>
      </c>
      <c r="AN43" s="286">
        <f>COUNTIF(data!94:94,'SC 2019 Total'!AK43)</f>
        <v>0</v>
      </c>
      <c r="AO43" s="286"/>
      <c r="AQ43" s="290"/>
      <c r="AS43" s="286"/>
      <c r="AU43" s="290"/>
      <c r="AV43" s="290"/>
      <c r="AX43" s="285" t="s">
        <v>1444</v>
      </c>
      <c r="AY43" s="285" t="s">
        <v>1445</v>
      </c>
      <c r="AZ43" s="290">
        <v>-194657729.38</v>
      </c>
    </row>
    <row r="44" spans="1:53" s="285" customFormat="1" x14ac:dyDescent="0.3">
      <c r="A44" s="285" t="str">
        <f t="shared" si="1"/>
        <v>8700</v>
      </c>
      <c r="B44" s="303" t="s">
        <v>581</v>
      </c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303">
        <v>488070.43864214496</v>
      </c>
      <c r="N44" s="303"/>
      <c r="O44" s="303"/>
      <c r="P44" s="303"/>
      <c r="Q44" s="303"/>
      <c r="R44" s="303"/>
      <c r="S44" s="303">
        <v>488070.43864214496</v>
      </c>
      <c r="T44" s="303"/>
      <c r="U44" s="303">
        <v>-488070.43864214496</v>
      </c>
      <c r="V44" s="303">
        <v>0</v>
      </c>
      <c r="W44" s="290">
        <v>0</v>
      </c>
      <c r="X44" s="290">
        <v>0</v>
      </c>
      <c r="Y44" s="290">
        <f t="shared" si="2"/>
        <v>488070.43864214496</v>
      </c>
      <c r="Z44" s="323">
        <f>SUMIFS(Query!D:D,Query!F:F,"Other",Query!G:G,'SC 2019 Total'!B44)</f>
        <v>0</v>
      </c>
      <c r="AA44" s="323">
        <f>SUMIF('Purch Svc Other'!H:H,'SC 2019 Total'!A44,'Purch Svc Other'!D:D)</f>
        <v>0</v>
      </c>
      <c r="AC44" s="287">
        <v>7310</v>
      </c>
      <c r="AD44" s="287" t="s">
        <v>719</v>
      </c>
      <c r="AE44" s="293">
        <v>684.7</v>
      </c>
      <c r="AK44" s="287">
        <v>8660</v>
      </c>
      <c r="AL44" s="287" t="s">
        <v>1340</v>
      </c>
      <c r="AM44" s="290">
        <f t="shared" si="3"/>
        <v>226.47707537939434</v>
      </c>
      <c r="AN44" s="286">
        <f>COUNTIF(data!95:95,'SC 2019 Total'!AK44)</f>
        <v>0</v>
      </c>
      <c r="AO44" s="286"/>
      <c r="AQ44" s="290"/>
      <c r="AS44" s="286"/>
      <c r="AU44" s="290"/>
      <c r="AV44" s="290"/>
      <c r="AX44" s="285" t="s">
        <v>1446</v>
      </c>
      <c r="AY44" s="285" t="s">
        <v>1447</v>
      </c>
      <c r="AZ44" s="290">
        <v>-84791282.329999998</v>
      </c>
    </row>
    <row r="45" spans="1:53" s="285" customFormat="1" x14ac:dyDescent="0.3">
      <c r="A45" s="285" t="str">
        <f t="shared" si="1"/>
        <v>8710</v>
      </c>
      <c r="B45" s="303" t="s">
        <v>1327</v>
      </c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303">
        <v>2977816.2635309757</v>
      </c>
      <c r="N45" s="303"/>
      <c r="O45" s="303"/>
      <c r="P45" s="303"/>
      <c r="Q45" s="303"/>
      <c r="R45" s="303"/>
      <c r="S45" s="303">
        <v>2977816.2635309757</v>
      </c>
      <c r="T45" s="303"/>
      <c r="U45" s="303">
        <v>-2977816.2635309757</v>
      </c>
      <c r="V45" s="303">
        <v>0</v>
      </c>
      <c r="W45" s="290">
        <v>0</v>
      </c>
      <c r="X45" s="290">
        <v>0</v>
      </c>
      <c r="Y45" s="290">
        <f t="shared" si="2"/>
        <v>2977816.2635309757</v>
      </c>
      <c r="Z45" s="323">
        <f>SUMIFS(Query!D:D,Query!F:F,"Other",Query!G:G,'SC 2019 Total'!B45)</f>
        <v>0</v>
      </c>
      <c r="AA45" s="323">
        <f>SUMIF('Purch Svc Other'!H:H,'SC 2019 Total'!A45,'Purch Svc Other'!D:D)</f>
        <v>0</v>
      </c>
      <c r="AC45" s="287">
        <v>7320</v>
      </c>
      <c r="AD45" s="287" t="s">
        <v>1362</v>
      </c>
      <c r="AE45" s="293">
        <v>342.35</v>
      </c>
      <c r="AK45" s="287">
        <v>8660</v>
      </c>
      <c r="AL45" s="287" t="s">
        <v>1368</v>
      </c>
      <c r="AM45" s="290">
        <f t="shared" si="3"/>
        <v>113.23853768969717</v>
      </c>
      <c r="AN45" s="286">
        <f>COUNTIF(data!96:96,'SC 2019 Total'!AK45)</f>
        <v>0</v>
      </c>
      <c r="AO45" s="286"/>
      <c r="AQ45" s="290"/>
      <c r="AS45" s="286"/>
      <c r="AU45" s="290"/>
      <c r="AV45" s="290"/>
      <c r="AX45" s="285" t="s">
        <v>1448</v>
      </c>
      <c r="AY45" s="285" t="s">
        <v>1449</v>
      </c>
      <c r="AZ45" s="290">
        <v>-3071220.97</v>
      </c>
    </row>
    <row r="46" spans="1:53" s="285" customFormat="1" x14ac:dyDescent="0.3">
      <c r="A46" s="285" t="str">
        <f t="shared" si="1"/>
        <v>8720</v>
      </c>
      <c r="B46" s="303" t="s">
        <v>1328</v>
      </c>
      <c r="C46" s="303">
        <v>0</v>
      </c>
      <c r="D46" s="303">
        <v>0</v>
      </c>
      <c r="E46" s="303">
        <v>0</v>
      </c>
      <c r="F46" s="303">
        <v>0</v>
      </c>
      <c r="G46" s="303">
        <v>0</v>
      </c>
      <c r="H46" s="303">
        <v>0</v>
      </c>
      <c r="I46" s="303">
        <v>0</v>
      </c>
      <c r="J46" s="303">
        <v>1256315.6700000002</v>
      </c>
      <c r="K46" s="303">
        <v>0</v>
      </c>
      <c r="L46" s="303">
        <v>301048.82</v>
      </c>
      <c r="M46" s="303">
        <v>93224.91124999999</v>
      </c>
      <c r="N46" s="303">
        <v>6453.42</v>
      </c>
      <c r="O46" s="303">
        <v>0</v>
      </c>
      <c r="P46" s="303">
        <v>1011.3699999999999</v>
      </c>
      <c r="Q46" s="303">
        <v>29541.299999999996</v>
      </c>
      <c r="R46" s="303">
        <v>39496.600000000006</v>
      </c>
      <c r="S46" s="303">
        <v>1727092.0912499998</v>
      </c>
      <c r="T46" s="303">
        <v>0</v>
      </c>
      <c r="U46" s="303">
        <v>-1727092.0912499998</v>
      </c>
      <c r="V46" s="303">
        <v>39496.600000000006</v>
      </c>
      <c r="W46" s="290">
        <v>649.34999999999991</v>
      </c>
      <c r="X46" s="290">
        <v>210</v>
      </c>
      <c r="Y46" s="290">
        <f t="shared" si="2"/>
        <v>1726882.0912499998</v>
      </c>
      <c r="Z46" s="323">
        <f>SUMIFS(Query!D:D,Query!F:F,"Other",Query!G:G,'SC 2019 Total'!B46)</f>
        <v>39325.070000000007</v>
      </c>
      <c r="AA46" s="323">
        <f>SUMIF('Purch Svc Other'!H:H,'SC 2019 Total'!A46,'Purch Svc Other'!D:D)</f>
        <v>649.34999999999991</v>
      </c>
      <c r="AC46" s="287">
        <v>6070</v>
      </c>
      <c r="AD46" s="287" t="s">
        <v>1363</v>
      </c>
      <c r="AE46" s="293">
        <v>6121</v>
      </c>
      <c r="AK46" s="287">
        <v>8670</v>
      </c>
      <c r="AL46" s="287" t="s">
        <v>1341</v>
      </c>
      <c r="AM46" s="290">
        <f t="shared" si="3"/>
        <v>2024.6329463958996</v>
      </c>
      <c r="AN46" s="286">
        <f>COUNTIF(data!97:97,'SC 2019 Total'!AK46)</f>
        <v>0</v>
      </c>
      <c r="AO46" s="286"/>
      <c r="AQ46" s="290"/>
      <c r="AS46" s="286"/>
      <c r="AU46" s="290"/>
      <c r="AV46" s="290"/>
      <c r="AX46" s="285" t="s">
        <v>1450</v>
      </c>
      <c r="AY46" s="285" t="s">
        <v>1451</v>
      </c>
      <c r="AZ46" s="290">
        <v>-5173995.2699999996</v>
      </c>
    </row>
    <row r="47" spans="1:53" s="285" customFormat="1" x14ac:dyDescent="0.3">
      <c r="A47" s="285" t="str">
        <f t="shared" si="1"/>
        <v>8740</v>
      </c>
      <c r="B47" s="303" t="s">
        <v>1329</v>
      </c>
      <c r="C47" s="303">
        <v>0</v>
      </c>
      <c r="D47" s="303">
        <v>0</v>
      </c>
      <c r="E47" s="303">
        <v>0</v>
      </c>
      <c r="F47" s="303">
        <v>0</v>
      </c>
      <c r="G47" s="303">
        <v>0</v>
      </c>
      <c r="H47" s="303">
        <v>0</v>
      </c>
      <c r="I47" s="303">
        <v>0</v>
      </c>
      <c r="J47" s="303">
        <v>303701.01000000007</v>
      </c>
      <c r="K47" s="303">
        <v>0</v>
      </c>
      <c r="L47" s="303">
        <v>73350.790000000008</v>
      </c>
      <c r="M47" s="303">
        <v>293986.11911999999</v>
      </c>
      <c r="N47" s="303">
        <v>0</v>
      </c>
      <c r="O47" s="303">
        <v>0</v>
      </c>
      <c r="P47" s="303">
        <v>0</v>
      </c>
      <c r="Q47" s="303">
        <v>0</v>
      </c>
      <c r="R47" s="303">
        <v>754.76</v>
      </c>
      <c r="S47" s="303">
        <v>671792.6791200001</v>
      </c>
      <c r="T47" s="303">
        <v>0</v>
      </c>
      <c r="U47" s="303">
        <v>-671792.6791200001</v>
      </c>
      <c r="V47" s="303">
        <v>754.76</v>
      </c>
      <c r="W47" s="290">
        <v>0</v>
      </c>
      <c r="X47" s="290">
        <v>0</v>
      </c>
      <c r="Y47" s="290">
        <f t="shared" si="2"/>
        <v>671792.6791200001</v>
      </c>
      <c r="Z47" s="323">
        <v>754.76</v>
      </c>
      <c r="AA47" s="323">
        <f>SUMIF('Purch Svc Other'!H:H,'SC 2019 Total'!A47,'Purch Svc Other'!D:D)</f>
        <v>0</v>
      </c>
      <c r="AC47" s="287">
        <v>7260</v>
      </c>
      <c r="AD47" s="287" t="s">
        <v>1364</v>
      </c>
      <c r="AE47" s="293">
        <v>7440</v>
      </c>
      <c r="AK47" s="287">
        <v>8690</v>
      </c>
      <c r="AL47" s="287" t="s">
        <v>648</v>
      </c>
      <c r="AM47" s="290">
        <f t="shared" si="3"/>
        <v>2460.9163733353203</v>
      </c>
      <c r="AN47" s="286">
        <f>COUNTIF(data!98:98,'SC 2019 Total'!AK47)</f>
        <v>0</v>
      </c>
      <c r="AO47" s="286"/>
      <c r="AQ47" s="290"/>
      <c r="AS47" s="286"/>
      <c r="AU47" s="290"/>
      <c r="AV47" s="290"/>
      <c r="AX47" s="285" t="s">
        <v>1450</v>
      </c>
      <c r="AY47" s="285" t="s">
        <v>1452</v>
      </c>
      <c r="AZ47" s="290">
        <v>-20852746.98</v>
      </c>
    </row>
    <row r="48" spans="1:53" s="285" customFormat="1" x14ac:dyDescent="0.3">
      <c r="A48" s="285" t="str">
        <f t="shared" si="1"/>
        <v>8770</v>
      </c>
      <c r="B48" s="303" t="s">
        <v>1330</v>
      </c>
      <c r="C48" s="303"/>
      <c r="D48" s="303"/>
      <c r="E48" s="303"/>
      <c r="F48" s="303"/>
      <c r="G48" s="303"/>
      <c r="H48" s="303"/>
      <c r="I48" s="303"/>
      <c r="J48" s="303"/>
      <c r="K48" s="303"/>
      <c r="L48" s="303"/>
      <c r="M48" s="303">
        <v>35563.925329999998</v>
      </c>
      <c r="N48" s="303"/>
      <c r="O48" s="303"/>
      <c r="P48" s="303"/>
      <c r="Q48" s="303"/>
      <c r="R48" s="303"/>
      <c r="S48" s="303">
        <v>35563.925329999998</v>
      </c>
      <c r="T48" s="303"/>
      <c r="U48" s="303">
        <v>-35563.925329999998</v>
      </c>
      <c r="V48" s="303">
        <v>0</v>
      </c>
      <c r="W48" s="290">
        <v>0</v>
      </c>
      <c r="X48" s="290">
        <v>0</v>
      </c>
      <c r="Y48" s="290">
        <f t="shared" si="2"/>
        <v>35563.925329999998</v>
      </c>
      <c r="Z48" s="323">
        <f>SUMIFS(Query!D:D,Query!F:F,"Other",Query!G:G,'SC 2019 Total'!B48)</f>
        <v>0</v>
      </c>
      <c r="AA48" s="323">
        <f>SUMIF('Purch Svc Other'!H:H,'SC 2019 Total'!A48,'Purch Svc Other'!D:D)</f>
        <v>0</v>
      </c>
      <c r="AC48" s="287">
        <v>7260</v>
      </c>
      <c r="AD48" s="287" t="s">
        <v>1365</v>
      </c>
      <c r="AE48" s="293">
        <v>1322</v>
      </c>
      <c r="AK48" s="287">
        <v>8710</v>
      </c>
      <c r="AL48" s="287" t="s">
        <v>1350</v>
      </c>
      <c r="AM48" s="290">
        <f t="shared" si="3"/>
        <v>437.27573192866845</v>
      </c>
      <c r="AN48" s="286">
        <f>COUNTIF(data!99:99,'SC 2019 Total'!AK48)</f>
        <v>0</v>
      </c>
      <c r="AO48" s="286"/>
      <c r="AQ48" s="290"/>
      <c r="AS48" s="286"/>
      <c r="AU48" s="290"/>
      <c r="AV48" s="290"/>
      <c r="AX48" s="288" t="s">
        <v>357</v>
      </c>
      <c r="AY48" s="285" t="s">
        <v>1453</v>
      </c>
      <c r="AZ48" s="290">
        <v>-1379173.36</v>
      </c>
    </row>
    <row r="49" spans="1:52" s="285" customFormat="1" x14ac:dyDescent="0.3">
      <c r="A49" s="285" t="str">
        <f t="shared" si="1"/>
        <v>8790</v>
      </c>
      <c r="B49" s="303" t="s">
        <v>1331</v>
      </c>
      <c r="C49" s="303">
        <v>0</v>
      </c>
      <c r="D49" s="303">
        <v>0</v>
      </c>
      <c r="E49" s="303">
        <v>0</v>
      </c>
      <c r="F49" s="303">
        <v>0</v>
      </c>
      <c r="G49" s="303">
        <v>222047.53</v>
      </c>
      <c r="H49" s="303">
        <v>0</v>
      </c>
      <c r="I49" s="303">
        <v>222047.53</v>
      </c>
      <c r="J49" s="303">
        <v>87433.799999999988</v>
      </c>
      <c r="K49" s="303">
        <v>0</v>
      </c>
      <c r="L49" s="303">
        <v>24191.280000000002</v>
      </c>
      <c r="M49" s="303">
        <v>105872.74772748399</v>
      </c>
      <c r="N49" s="303">
        <v>16.989999999999998</v>
      </c>
      <c r="O49" s="303">
        <v>0</v>
      </c>
      <c r="P49" s="303">
        <v>0</v>
      </c>
      <c r="Q49" s="303">
        <v>0</v>
      </c>
      <c r="R49" s="303">
        <v>0</v>
      </c>
      <c r="S49" s="303">
        <v>217514.81772748401</v>
      </c>
      <c r="T49" s="303">
        <v>0</v>
      </c>
      <c r="U49" s="303">
        <v>-9733.9177274840004</v>
      </c>
      <c r="V49" s="303">
        <v>14266.63</v>
      </c>
      <c r="W49" s="290">
        <v>17442458.34</v>
      </c>
      <c r="X49" s="290">
        <v>0</v>
      </c>
      <c r="Y49" s="290">
        <f t="shared" si="2"/>
        <v>217514.81772748401</v>
      </c>
      <c r="Z49" s="323">
        <f>SUMIFS(Query!D:D,Query!F:F,"Other",Query!G:G,'SC 2019 Total'!B49)</f>
        <v>0</v>
      </c>
      <c r="AA49" s="323">
        <f>SUMIF('Purch Svc Other'!H:H,'SC 2019 Total'!A49,'Purch Svc Other'!D:D)</f>
        <v>17442458.34</v>
      </c>
      <c r="AC49" s="287">
        <v>6140</v>
      </c>
      <c r="AD49" s="287" t="s">
        <v>1337</v>
      </c>
      <c r="AE49" s="293">
        <v>0</v>
      </c>
      <c r="AK49" s="287">
        <v>8720</v>
      </c>
      <c r="AL49" s="287" t="s">
        <v>654</v>
      </c>
      <c r="AM49" s="290">
        <f t="shared" si="3"/>
        <v>0</v>
      </c>
      <c r="AN49" s="286">
        <f>COUNTIF(data!100:100,'SC 2019 Total'!AK49)</f>
        <v>0</v>
      </c>
      <c r="AO49" s="286"/>
      <c r="AQ49" s="290"/>
      <c r="AS49" s="286"/>
      <c r="AU49" s="290"/>
      <c r="AV49" s="290"/>
      <c r="AX49" s="285" t="s">
        <v>1489</v>
      </c>
      <c r="AY49" s="285" t="s">
        <v>1454</v>
      </c>
      <c r="AZ49" s="290">
        <v>-13118443.57</v>
      </c>
    </row>
    <row r="50" spans="1:52" s="285" customFormat="1" x14ac:dyDescent="0.3">
      <c r="A50" s="285" t="str">
        <f t="shared" si="1"/>
        <v>8900</v>
      </c>
      <c r="B50" s="303" t="s">
        <v>1332</v>
      </c>
      <c r="C50" s="303">
        <v>-12951.72</v>
      </c>
      <c r="D50" s="303">
        <v>0</v>
      </c>
      <c r="E50" s="303">
        <v>-279911.68999999994</v>
      </c>
      <c r="F50" s="303">
        <v>-292863.40999999997</v>
      </c>
      <c r="G50" s="303">
        <v>-767858807.6400001</v>
      </c>
      <c r="H50" s="303">
        <v>116900.46000000002</v>
      </c>
      <c r="I50" s="303">
        <v>-767741907.18000007</v>
      </c>
      <c r="J50" s="303">
        <v>59200</v>
      </c>
      <c r="K50" s="303">
        <v>3718729.8</v>
      </c>
      <c r="L50" s="303">
        <v>0</v>
      </c>
      <c r="M50" s="303">
        <v>8889556.8499999996</v>
      </c>
      <c r="N50" s="303">
        <v>68100.539999999994</v>
      </c>
      <c r="O50" s="303">
        <v>2878944.3900000006</v>
      </c>
      <c r="P50" s="303">
        <v>0</v>
      </c>
      <c r="Q50" s="303">
        <v>402815.79</v>
      </c>
      <c r="R50" s="303">
        <v>6852077.8900000006</v>
      </c>
      <c r="S50" s="303">
        <v>23915636.246995464</v>
      </c>
      <c r="T50" s="303">
        <v>1194353.0899999996</v>
      </c>
      <c r="U50" s="303">
        <v>-790441590.3369956</v>
      </c>
      <c r="V50" s="303">
        <v>7876688.8800000008</v>
      </c>
      <c r="W50" s="290">
        <v>11555489.500000002</v>
      </c>
      <c r="X50" s="290">
        <f>7731144.83+21600-80064.62</f>
        <v>7672680.21</v>
      </c>
      <c r="Y50" s="290">
        <f t="shared" si="2"/>
        <v>16242956.036995463</v>
      </c>
      <c r="Z50" s="323">
        <f>SUMIFS(Query!D:D,Query!F:F,"Other",Query!G:G,'SC 2019 Total'!B50)</f>
        <v>1432479.52</v>
      </c>
      <c r="AA50" s="323">
        <f>SUMIF('Purch Svc Other'!H:H,'SC 2019 Total'!A50,'Purch Svc Other'!D:D)</f>
        <v>11555489.500000002</v>
      </c>
      <c r="AC50" s="286">
        <v>7260</v>
      </c>
      <c r="AD50" s="286" t="s">
        <v>1366</v>
      </c>
      <c r="AE50" s="298">
        <v>192</v>
      </c>
      <c r="AK50" s="286">
        <v>8740</v>
      </c>
      <c r="AL50" s="286" t="s">
        <v>1348</v>
      </c>
      <c r="AM50" s="290">
        <f t="shared" si="3"/>
        <v>63.507519311879228</v>
      </c>
      <c r="AN50" s="286">
        <f>COUNTIF(data!101:101,'SC 2019 Total'!AK50)</f>
        <v>0</v>
      </c>
      <c r="AO50" s="286"/>
      <c r="AQ50" s="290"/>
      <c r="AS50" s="286"/>
      <c r="AU50" s="290"/>
      <c r="AV50" s="290"/>
      <c r="AX50" s="285" t="s">
        <v>1444</v>
      </c>
      <c r="AY50" s="285" t="s">
        <v>1455</v>
      </c>
      <c r="AZ50" s="290">
        <v>292759</v>
      </c>
    </row>
    <row r="51" spans="1:52" s="285" customFormat="1" x14ac:dyDescent="0.3">
      <c r="B51" s="303" t="s">
        <v>1333</v>
      </c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  <c r="O51" s="303"/>
      <c r="P51" s="303"/>
      <c r="Q51" s="303"/>
      <c r="R51" s="303"/>
      <c r="S51" s="303"/>
      <c r="T51" s="303"/>
      <c r="U51" s="303"/>
      <c r="V51" s="303"/>
      <c r="W51" s="290"/>
      <c r="X51" s="290"/>
      <c r="Y51" s="290"/>
      <c r="Z51" s="323"/>
      <c r="AA51" s="323">
        <f>SUMIF('Purch Svc Other'!H:H,'SC 2019 Total'!A51,'Purch Svc Other'!D:D)</f>
        <v>0</v>
      </c>
      <c r="AC51" s="287">
        <v>7230</v>
      </c>
      <c r="AD51" s="287" t="s">
        <v>1367</v>
      </c>
      <c r="AE51" s="293">
        <v>10098</v>
      </c>
      <c r="AK51" s="287">
        <v>8790</v>
      </c>
      <c r="AL51" s="287" t="s">
        <v>1336</v>
      </c>
      <c r="AM51" s="290">
        <f t="shared" si="3"/>
        <v>3340.0985938091476</v>
      </c>
      <c r="AN51" s="286">
        <f>COUNTIF(data!102:102,'SC 2019 Total'!AK51)</f>
        <v>0</v>
      </c>
      <c r="AO51" s="286"/>
      <c r="AQ51" s="290"/>
      <c r="AS51" s="286"/>
      <c r="AU51" s="290"/>
      <c r="AV51" s="290"/>
      <c r="AX51" s="285" t="s">
        <v>1444</v>
      </c>
      <c r="AY51" s="285" t="s">
        <v>1456</v>
      </c>
      <c r="AZ51" s="290">
        <v>-54435</v>
      </c>
    </row>
    <row r="52" spans="1:52" x14ac:dyDescent="0.3">
      <c r="A52" s="285"/>
      <c r="B52" s="304" t="s">
        <v>1334</v>
      </c>
      <c r="C52" s="306">
        <v>397108995.61000001</v>
      </c>
      <c r="D52" s="306">
        <v>88193</v>
      </c>
      <c r="E52" s="306">
        <v>580066657.83000004</v>
      </c>
      <c r="F52" s="306">
        <v>977175653.44000006</v>
      </c>
      <c r="G52" s="306">
        <v>171398988.41000009</v>
      </c>
      <c r="H52" s="306">
        <v>3433596.85</v>
      </c>
      <c r="I52" s="306">
        <v>174832585.25999999</v>
      </c>
      <c r="J52" s="307">
        <v>74931202.520000026</v>
      </c>
      <c r="K52" s="307">
        <v>7718947.25</v>
      </c>
      <c r="L52" s="307">
        <v>17122227.149999999</v>
      </c>
      <c r="M52" s="307">
        <v>41399849.56000001</v>
      </c>
      <c r="N52" s="307">
        <v>27193357.57</v>
      </c>
      <c r="O52" s="307">
        <v>7607870.0699999994</v>
      </c>
      <c r="P52" s="307">
        <v>951041.2699999999</v>
      </c>
      <c r="Q52" s="307">
        <v>4248353.71</v>
      </c>
      <c r="R52" s="306">
        <v>8980594.0199999996</v>
      </c>
      <c r="S52" s="306">
        <v>191688383.22000009</v>
      </c>
      <c r="T52" s="306">
        <v>982962.42999999959</v>
      </c>
      <c r="U52" s="306">
        <v>-15945566.779999971</v>
      </c>
      <c r="V52" s="306">
        <v>10588265.370000001</v>
      </c>
      <c r="W52" s="307">
        <v>38138156.160000004</v>
      </c>
      <c r="X52" s="307">
        <f>SUM(X4:X50)</f>
        <v>7750168.7599999998</v>
      </c>
      <c r="Y52" s="307">
        <f>SUM(Y4:Y51)</f>
        <v>183938214.46000007</v>
      </c>
      <c r="Z52" s="308">
        <f>SUM(Z4:Z51)</f>
        <v>2838157.7800000003</v>
      </c>
      <c r="AA52" s="308">
        <f>SUM(AA4:AA51)</f>
        <v>38138156.160000004</v>
      </c>
      <c r="AC52" s="287">
        <v>8660</v>
      </c>
      <c r="AD52" s="287" t="s">
        <v>1368</v>
      </c>
      <c r="AE52" s="293">
        <v>650</v>
      </c>
      <c r="AK52" s="287">
        <v>8790</v>
      </c>
      <c r="AL52" s="287" t="s">
        <v>1337</v>
      </c>
      <c r="AM52" s="290">
        <f t="shared" si="3"/>
        <v>214.99941433709111</v>
      </c>
      <c r="AN52" s="286">
        <f>COUNTIF(data!103:103,'SC 2019 Total'!AK52)</f>
        <v>0</v>
      </c>
      <c r="AX52" s="288" t="s">
        <v>1446</v>
      </c>
      <c r="AY52" s="288" t="s">
        <v>1456</v>
      </c>
      <c r="AZ52" s="289">
        <v>-30900.03</v>
      </c>
    </row>
    <row r="53" spans="1:52" s="309" customFormat="1" x14ac:dyDescent="0.3">
      <c r="C53" s="309">
        <v>397108995.61000001</v>
      </c>
      <c r="E53" s="309">
        <v>580066657.47000003</v>
      </c>
      <c r="H53" s="309">
        <v>3433596.85</v>
      </c>
      <c r="I53" s="309">
        <v>174832584.90000007</v>
      </c>
      <c r="J53" s="309">
        <v>74931202.520000026</v>
      </c>
      <c r="K53" s="309">
        <v>7718947.25</v>
      </c>
      <c r="L53" s="309">
        <v>17122227.149999999</v>
      </c>
      <c r="N53" s="309">
        <v>27193357.57</v>
      </c>
      <c r="O53" s="309">
        <v>7607870.0699999994</v>
      </c>
      <c r="P53" s="309">
        <v>951041.2699999999</v>
      </c>
      <c r="Q53" s="309">
        <v>4248353.71</v>
      </c>
      <c r="X53" s="310"/>
      <c r="Y53" s="310"/>
      <c r="Z53" s="308"/>
      <c r="AA53" s="308"/>
      <c r="AC53" s="311">
        <v>7070</v>
      </c>
      <c r="AD53" s="311" t="s">
        <v>1369</v>
      </c>
      <c r="AE53" s="311">
        <v>2353</v>
      </c>
      <c r="AK53" s="287">
        <v>8790</v>
      </c>
      <c r="AL53" s="287" t="s">
        <v>1343</v>
      </c>
      <c r="AM53" s="290">
        <f t="shared" si="3"/>
        <v>778.29787990026989</v>
      </c>
      <c r="AN53" s="286">
        <f>COUNTIF(data!104:104,'SC 2019 Total'!AK53)</f>
        <v>0</v>
      </c>
      <c r="AO53" s="311"/>
      <c r="AQ53" s="289"/>
      <c r="AS53" s="311"/>
      <c r="AX53" s="309" t="s">
        <v>1489</v>
      </c>
      <c r="AY53" s="309" t="s">
        <v>1456</v>
      </c>
      <c r="AZ53" s="309">
        <v>56468.5</v>
      </c>
    </row>
    <row r="54" spans="1:52" x14ac:dyDescent="0.3">
      <c r="X54" s="288">
        <v>7750168.7599999998</v>
      </c>
      <c r="Y54" s="308"/>
      <c r="Z54" s="308">
        <v>1432479.52</v>
      </c>
      <c r="AA54" s="308"/>
      <c r="AC54" s="287">
        <v>7170</v>
      </c>
      <c r="AD54" s="287" t="s">
        <v>1370</v>
      </c>
      <c r="AE54" s="329">
        <v>110.83333333333333</v>
      </c>
      <c r="AK54" s="287">
        <v>8790</v>
      </c>
      <c r="AL54" s="287" t="s">
        <v>1344</v>
      </c>
      <c r="AM54" s="290">
        <f t="shared" si="3"/>
        <v>36.660156547221945</v>
      </c>
      <c r="AN54" s="286">
        <f>COUNTIF(data!105:105,'SC 2019 Total'!AK54)</f>
        <v>0</v>
      </c>
      <c r="AX54" s="288" t="s">
        <v>1446</v>
      </c>
      <c r="AY54" s="288" t="s">
        <v>1457</v>
      </c>
      <c r="AZ54" s="289">
        <v>3010112.2</v>
      </c>
    </row>
    <row r="55" spans="1:52" x14ac:dyDescent="0.3">
      <c r="M55" s="289">
        <v>8889556.8499999996</v>
      </c>
      <c r="AE55" s="328">
        <f>-AE13</f>
        <v>-12467.84</v>
      </c>
      <c r="AX55" s="288" t="s">
        <v>1446</v>
      </c>
      <c r="AY55" s="288" t="s">
        <v>1458</v>
      </c>
      <c r="AZ55" s="289">
        <v>3656666.79</v>
      </c>
    </row>
    <row r="56" spans="1:52" x14ac:dyDescent="0.3">
      <c r="AX56" s="288" t="s">
        <v>1444</v>
      </c>
      <c r="AY56" s="288" t="s">
        <v>1459</v>
      </c>
      <c r="AZ56" s="289">
        <v>44778.92</v>
      </c>
    </row>
    <row r="57" spans="1:52" x14ac:dyDescent="0.3">
      <c r="AX57" s="288" t="s">
        <v>1444</v>
      </c>
      <c r="AY57" s="288" t="s">
        <v>1460</v>
      </c>
      <c r="AZ57" s="289">
        <v>-162514134.97999999</v>
      </c>
    </row>
    <row r="58" spans="1:52" x14ac:dyDescent="0.3">
      <c r="AX58" s="288" t="s">
        <v>1446</v>
      </c>
      <c r="AY58" s="288" t="s">
        <v>1461</v>
      </c>
      <c r="AZ58" s="289">
        <v>-142593102.87</v>
      </c>
    </row>
    <row r="59" spans="1:52" x14ac:dyDescent="0.3">
      <c r="AX59" s="288" t="s">
        <v>1448</v>
      </c>
      <c r="AY59" s="288" t="s">
        <v>1462</v>
      </c>
      <c r="AZ59" s="289">
        <v>-8167773.21</v>
      </c>
    </row>
    <row r="60" spans="1:52" x14ac:dyDescent="0.3">
      <c r="AX60" s="288" t="s">
        <v>1450</v>
      </c>
      <c r="AY60" s="288" t="s">
        <v>1463</v>
      </c>
      <c r="AZ60" s="289">
        <v>-19745535.559999999</v>
      </c>
    </row>
    <row r="61" spans="1:52" x14ac:dyDescent="0.3">
      <c r="AX61" s="288" t="s">
        <v>1450</v>
      </c>
      <c r="AY61" s="288" t="s">
        <v>1464</v>
      </c>
      <c r="AZ61" s="289">
        <v>-58716100.810000002</v>
      </c>
    </row>
    <row r="62" spans="1:52" x14ac:dyDescent="0.3">
      <c r="AX62" s="288" t="s">
        <v>357</v>
      </c>
      <c r="AY62" s="288" t="s">
        <v>1465</v>
      </c>
      <c r="AZ62" s="289">
        <v>-6272776.5599999996</v>
      </c>
    </row>
    <row r="63" spans="1:52" x14ac:dyDescent="0.3">
      <c r="AX63" s="288" t="s">
        <v>1489</v>
      </c>
      <c r="AY63" s="288" t="s">
        <v>1466</v>
      </c>
      <c r="AZ63" s="289">
        <v>-33694552.670000002</v>
      </c>
    </row>
    <row r="64" spans="1:52" x14ac:dyDescent="0.3">
      <c r="AX64" s="288" t="s">
        <v>1444</v>
      </c>
      <c r="AY64" s="288" t="s">
        <v>1467</v>
      </c>
      <c r="AZ64" s="289">
        <v>-216308.46</v>
      </c>
    </row>
    <row r="65" spans="50:52" x14ac:dyDescent="0.3">
      <c r="AX65" s="288" t="s">
        <v>1446</v>
      </c>
      <c r="AY65" s="288" t="s">
        <v>1468</v>
      </c>
      <c r="AZ65" s="289">
        <v>-185256.37</v>
      </c>
    </row>
    <row r="66" spans="50:52" x14ac:dyDescent="0.3">
      <c r="AX66" s="288" t="s">
        <v>1448</v>
      </c>
      <c r="AY66" s="288" t="s">
        <v>1469</v>
      </c>
      <c r="AZ66" s="289">
        <v>-18446.63</v>
      </c>
    </row>
    <row r="67" spans="50:52" x14ac:dyDescent="0.3">
      <c r="AX67" s="288" t="s">
        <v>1450</v>
      </c>
      <c r="AY67" s="288" t="s">
        <v>1470</v>
      </c>
      <c r="AZ67" s="289">
        <v>-40102.5</v>
      </c>
    </row>
    <row r="68" spans="50:52" x14ac:dyDescent="0.3">
      <c r="AX68" s="288" t="s">
        <v>1450</v>
      </c>
      <c r="AY68" s="288" t="s">
        <v>1471</v>
      </c>
      <c r="AZ68" s="289">
        <v>-139570.78</v>
      </c>
    </row>
    <row r="69" spans="50:52" x14ac:dyDescent="0.3">
      <c r="AX69" s="288" t="s">
        <v>1448</v>
      </c>
      <c r="AY69" s="288" t="s">
        <v>1472</v>
      </c>
      <c r="AZ69" s="289">
        <v>-42.86</v>
      </c>
    </row>
    <row r="70" spans="50:52" x14ac:dyDescent="0.3">
      <c r="AX70" s="288" t="s">
        <v>357</v>
      </c>
      <c r="AY70" s="288" t="s">
        <v>1473</v>
      </c>
      <c r="AZ70" s="289">
        <v>-9482.9500000000007</v>
      </c>
    </row>
    <row r="71" spans="50:52" x14ac:dyDescent="0.3">
      <c r="AX71" s="288" t="s">
        <v>1489</v>
      </c>
      <c r="AY71" s="288" t="s">
        <v>1474</v>
      </c>
      <c r="AZ71" s="289">
        <v>-39720.410000000003</v>
      </c>
    </row>
    <row r="72" spans="50:52" x14ac:dyDescent="0.3">
      <c r="AX72" s="288" t="s">
        <v>1444</v>
      </c>
      <c r="AY72" s="288" t="s">
        <v>1475</v>
      </c>
      <c r="AZ72" s="289">
        <v>-14576221</v>
      </c>
    </row>
    <row r="73" spans="50:52" x14ac:dyDescent="0.3">
      <c r="AX73" s="288" t="s">
        <v>1446</v>
      </c>
      <c r="AY73" s="288" t="s">
        <v>1476</v>
      </c>
      <c r="AZ73" s="289">
        <v>-11032448.189999999</v>
      </c>
    </row>
    <row r="74" spans="50:52" x14ac:dyDescent="0.3">
      <c r="AX74" s="288" t="s">
        <v>1448</v>
      </c>
      <c r="AY74" s="288" t="s">
        <v>1477</v>
      </c>
      <c r="AZ74" s="289">
        <v>-928856.03</v>
      </c>
    </row>
    <row r="75" spans="50:52" x14ac:dyDescent="0.3">
      <c r="AX75" s="288" t="s">
        <v>1450</v>
      </c>
      <c r="AY75" s="288" t="s">
        <v>1478</v>
      </c>
      <c r="AZ75" s="289">
        <v>-1618508.27</v>
      </c>
    </row>
    <row r="76" spans="50:52" x14ac:dyDescent="0.3">
      <c r="AX76" s="288" t="s">
        <v>1450</v>
      </c>
      <c r="AY76" s="288" t="s">
        <v>1479</v>
      </c>
      <c r="AZ76" s="289">
        <v>-6019817.7199999997</v>
      </c>
    </row>
    <row r="77" spans="50:52" x14ac:dyDescent="0.3">
      <c r="AX77" s="288" t="s">
        <v>1450</v>
      </c>
      <c r="AY77" s="288" t="s">
        <v>1480</v>
      </c>
      <c r="AZ77" s="289">
        <v>280320.2</v>
      </c>
    </row>
    <row r="78" spans="50:52" x14ac:dyDescent="0.3">
      <c r="AX78" s="288" t="s">
        <v>1448</v>
      </c>
      <c r="AY78" s="288" t="s">
        <v>1481</v>
      </c>
      <c r="AZ78" s="289">
        <v>18505.439999999999</v>
      </c>
    </row>
    <row r="79" spans="50:52" x14ac:dyDescent="0.3">
      <c r="AX79" s="288" t="s">
        <v>357</v>
      </c>
      <c r="AY79" s="288" t="s">
        <v>1482</v>
      </c>
      <c r="AZ79" s="289">
        <v>-442975.8</v>
      </c>
    </row>
    <row r="80" spans="50:52" x14ac:dyDescent="0.3">
      <c r="AX80" s="288" t="s">
        <v>1489</v>
      </c>
      <c r="AY80" s="288" t="s">
        <v>1483</v>
      </c>
      <c r="AZ80" s="289">
        <v>-2321272.39</v>
      </c>
    </row>
    <row r="81" spans="50:52" x14ac:dyDescent="0.3">
      <c r="AX81" s="288" t="s">
        <v>353</v>
      </c>
      <c r="AY81" s="288" t="s">
        <v>1486</v>
      </c>
      <c r="AZ81" s="289">
        <v>-1696252.12</v>
      </c>
    </row>
    <row r="82" spans="50:52" x14ac:dyDescent="0.3">
      <c r="AX82" s="288" t="s">
        <v>354</v>
      </c>
      <c r="AY82" s="288" t="s">
        <v>1487</v>
      </c>
      <c r="AZ82" s="289">
        <v>-8863848.5500000007</v>
      </c>
    </row>
    <row r="83" spans="50:52" x14ac:dyDescent="0.3">
      <c r="AX83" s="288" t="s">
        <v>354</v>
      </c>
      <c r="AY83" s="288" t="s">
        <v>1488</v>
      </c>
      <c r="AZ83" s="289">
        <v>-430594.35</v>
      </c>
    </row>
  </sheetData>
  <sortState ref="AK4:AM54">
    <sortCondition ref="AK4:AK54"/>
  </sortState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St. Clare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H-132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11315 Bridgeport Way SW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11315 Bridgeport Way SW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Lakewood, WA 98500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06/30/2019</v>
      </c>
      <c r="C4" s="38"/>
      <c r="D4" s="120"/>
      <c r="E4" s="70"/>
      <c r="F4" s="127" t="str">
        <f>"License Number:  "&amp;"H-"&amp;FIXED(data!C83,0)</f>
        <v>License Number:  H-132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St. Clare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Pierce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KETUL PATEL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MIKE FITZGERALD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ROY BROOKS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253-588-1711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253-588-3001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5319</v>
      </c>
      <c r="G23" s="21">
        <f>data!D111</f>
        <v>31580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21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71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102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106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St. Clare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2880</v>
      </c>
      <c r="C7" s="48">
        <f>data!B139</f>
        <v>18854</v>
      </c>
      <c r="D7" s="48">
        <f>data!B140</f>
        <v>0</v>
      </c>
      <c r="E7" s="48">
        <f>data!B141</f>
        <v>229100703.22999999</v>
      </c>
      <c r="F7" s="48">
        <f>data!B142</f>
        <v>183782102.71000001</v>
      </c>
      <c r="G7" s="48">
        <f>data!B141+data!B142</f>
        <v>412882805.94</v>
      </c>
    </row>
    <row r="8" spans="1:13" ht="20.100000000000001" customHeight="1" x14ac:dyDescent="0.25">
      <c r="A8" s="23" t="s">
        <v>297</v>
      </c>
      <c r="B8" s="48">
        <f>data!C138</f>
        <v>1418</v>
      </c>
      <c r="C8" s="48">
        <f>data!C139</f>
        <v>8402</v>
      </c>
      <c r="D8" s="48">
        <f>data!C140</f>
        <v>0</v>
      </c>
      <c r="E8" s="48">
        <f>data!C141</f>
        <v>101036750.95999999</v>
      </c>
      <c r="F8" s="48">
        <f>data!C142</f>
        <v>151967217.88</v>
      </c>
      <c r="G8" s="48">
        <f>data!C141+data!C142</f>
        <v>253003968.83999997</v>
      </c>
    </row>
    <row r="9" spans="1:13" ht="20.100000000000001" customHeight="1" x14ac:dyDescent="0.25">
      <c r="A9" s="23" t="s">
        <v>1058</v>
      </c>
      <c r="B9" s="48">
        <f>data!D138</f>
        <v>1021</v>
      </c>
      <c r="C9" s="48">
        <f>data!D139</f>
        <v>4324</v>
      </c>
      <c r="D9" s="48">
        <f>data!D140</f>
        <v>0</v>
      </c>
      <c r="E9" s="48">
        <f>data!D141</f>
        <v>66971541.420000032</v>
      </c>
      <c r="F9" s="48">
        <f>data!D142</f>
        <v>244317337.24000001</v>
      </c>
      <c r="G9" s="48">
        <f>data!D141+data!D142</f>
        <v>311288878.66000003</v>
      </c>
    </row>
    <row r="10" spans="1:13" ht="20.100000000000001" customHeight="1" x14ac:dyDescent="0.25">
      <c r="A10" s="111" t="s">
        <v>203</v>
      </c>
      <c r="B10" s="48">
        <f>data!E138</f>
        <v>5319</v>
      </c>
      <c r="C10" s="48">
        <f>data!E139</f>
        <v>31580</v>
      </c>
      <c r="D10" s="48">
        <f>data!E140</f>
        <v>0</v>
      </c>
      <c r="E10" s="48">
        <f>data!E141</f>
        <v>397108995.61000001</v>
      </c>
      <c r="F10" s="48">
        <f>data!E142</f>
        <v>580066657.83000004</v>
      </c>
      <c r="G10" s="48">
        <f>data!E141+data!E142</f>
        <v>977175653.44000006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St. Clare Hospital</v>
      </c>
      <c r="B3" s="30"/>
      <c r="C3" s="31" t="str">
        <f>"FYE: "&amp;data!C82</f>
        <v>FYE: 06/30/2019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4837189.47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56431.07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527122.92999999993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7924202.0700000003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55635.240000000005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3348143.08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373503.37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17122227.23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3364822.0700000003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883531.6399999999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4248353.71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1350181.32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91410.66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1441591.98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69972.34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6145256.3200000003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6215228.6600000001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93348.12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93348.12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St. Clare Hospital</v>
      </c>
      <c r="B3" s="8"/>
      <c r="C3" s="8"/>
      <c r="E3" s="11"/>
      <c r="F3" s="12" t="str">
        <f>" FYE: "&amp;data!C82</f>
        <v xml:space="preserve"> FYE: 06/30/2019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1860280.7</v>
      </c>
      <c r="D7" s="21">
        <f>data!C195</f>
        <v>0</v>
      </c>
      <c r="E7" s="21">
        <f>data!D195</f>
        <v>0</v>
      </c>
      <c r="F7" s="21">
        <f>data!E195</f>
        <v>1860280.7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1808999.17</v>
      </c>
      <c r="D8" s="21">
        <f>data!C196</f>
        <v>0</v>
      </c>
      <c r="E8" s="21">
        <f>data!D196</f>
        <v>0</v>
      </c>
      <c r="F8" s="21">
        <f>data!E196</f>
        <v>1808999.17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30083486.449999999</v>
      </c>
      <c r="D9" s="21">
        <f>data!C197</f>
        <v>0</v>
      </c>
      <c r="E9" s="21">
        <f>data!D197</f>
        <v>0</v>
      </c>
      <c r="F9" s="21">
        <f>data!E197</f>
        <v>30083486.449999999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8240019.7399999993</v>
      </c>
      <c r="D10" s="21">
        <f>data!C198</f>
        <v>280329.19</v>
      </c>
      <c r="E10" s="21">
        <f>data!D198</f>
        <v>0</v>
      </c>
      <c r="F10" s="21">
        <f>data!E198</f>
        <v>8520348.9299999997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14071441.770000001</v>
      </c>
      <c r="D11" s="21">
        <f>data!C199</f>
        <v>412673.18</v>
      </c>
      <c r="E11" s="21">
        <f>data!D199</f>
        <v>21241.47</v>
      </c>
      <c r="F11" s="21">
        <f>data!E199</f>
        <v>14462873.48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71399213.010000005</v>
      </c>
      <c r="D12" s="21">
        <f>data!C200</f>
        <v>3240883.26</v>
      </c>
      <c r="E12" s="21">
        <f>data!D200</f>
        <v>582543.21000000008</v>
      </c>
      <c r="F12" s="21">
        <f>data!E200</f>
        <v>74057553.060000017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4810584.4800000004</v>
      </c>
      <c r="D14" s="21">
        <f>data!C202</f>
        <v>566121.25</v>
      </c>
      <c r="E14" s="21">
        <f>data!D202</f>
        <v>6461.85</v>
      </c>
      <c r="F14" s="21">
        <f>data!E202</f>
        <v>5370243.8800000008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1431005.54</v>
      </c>
      <c r="D15" s="21">
        <f>data!C203</f>
        <v>-260352.40000000037</v>
      </c>
      <c r="E15" s="21">
        <f>data!D203</f>
        <v>0</v>
      </c>
      <c r="F15" s="21">
        <f>data!E203</f>
        <v>1170653.1399999997</v>
      </c>
      <c r="M15" s="268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133705030.86000001</v>
      </c>
      <c r="D16" s="21">
        <f>data!C204</f>
        <v>4239654.4799999995</v>
      </c>
      <c r="E16" s="21">
        <f>data!D204</f>
        <v>610246.53</v>
      </c>
      <c r="F16" s="21">
        <f>data!E204</f>
        <v>137334438.81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852551.78</v>
      </c>
      <c r="D24" s="21">
        <f>data!C209</f>
        <v>53641.27</v>
      </c>
      <c r="E24" s="21">
        <f>data!D209</f>
        <v>0</v>
      </c>
      <c r="F24" s="21">
        <f>data!E209</f>
        <v>906193.05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12341744.59</v>
      </c>
      <c r="D25" s="21">
        <f>data!C210</f>
        <v>873320.23</v>
      </c>
      <c r="E25" s="21">
        <f>data!D210</f>
        <v>0</v>
      </c>
      <c r="F25" s="21">
        <f>data!E210</f>
        <v>13215064.82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2427867.5</v>
      </c>
      <c r="D26" s="21">
        <f>data!C211</f>
        <v>419021.16000000003</v>
      </c>
      <c r="E26" s="21">
        <f>data!D211</f>
        <v>0</v>
      </c>
      <c r="F26" s="21">
        <f>data!E211</f>
        <v>2846888.66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10516627.65</v>
      </c>
      <c r="D27" s="21">
        <f>data!C212</f>
        <v>345175.56</v>
      </c>
      <c r="E27" s="21">
        <f>data!D212</f>
        <v>386.21</v>
      </c>
      <c r="F27" s="21">
        <f>data!E212</f>
        <v>10861417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51267438.650000006</v>
      </c>
      <c r="D28" s="21">
        <f>data!C213</f>
        <v>5432185.1400000006</v>
      </c>
      <c r="E28" s="21">
        <f>data!D213</f>
        <v>410454.79000000004</v>
      </c>
      <c r="F28" s="21">
        <f>data!E213</f>
        <v>56289169.000000007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2510209.91</v>
      </c>
      <c r="D30" s="21">
        <f>data!C215</f>
        <v>484526.71</v>
      </c>
      <c r="E30" s="21">
        <f>data!D215</f>
        <v>0</v>
      </c>
      <c r="F30" s="21">
        <f>data!E215</f>
        <v>2994736.62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79916440.079999998</v>
      </c>
      <c r="D32" s="21">
        <f>data!C217</f>
        <v>7607870.0700000012</v>
      </c>
      <c r="E32" s="21">
        <f>data!D217</f>
        <v>410841.00000000006</v>
      </c>
      <c r="F32" s="21">
        <f>data!E217</f>
        <v>87113469.150000006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St. Clare Hospital</v>
      </c>
      <c r="B2" s="30"/>
      <c r="C2" s="30"/>
      <c r="D2" s="31" t="str">
        <f>"FYE: "&amp;data!C82</f>
        <v>FYE: 06/30/2019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9722647.1500000004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371681290.89999998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231966210.80000001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49117520.539999999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112026057.69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12167834.26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776958914.19000006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5897</v>
      </c>
      <c r="M16" s="268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1696252.12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9294442.9000000004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10990695.02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4">
        <v>20</v>
      </c>
      <c r="B24" s="55">
        <v>5970</v>
      </c>
      <c r="C24" s="14" t="s">
        <v>357</v>
      </c>
      <c r="D24" s="14">
        <f>data!C238</f>
        <v>8104408.6699999999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805776665.02999997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21</vt:i4>
      </vt:variant>
    </vt:vector>
  </HeadingPairs>
  <TitlesOfParts>
    <vt:vector size="36" baseType="lpstr">
      <vt:lpstr>data</vt:lpstr>
      <vt:lpstr>SC 2019 Total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Purch Svc Other</vt:lpstr>
      <vt:lpstr>Other Dir Exp</vt:lpstr>
      <vt:lpstr>Query</vt:lpstr>
      <vt:lpstr>Lookup</vt:lpstr>
      <vt:lpstr>DataRange</vt:lpstr>
      <vt:lpstr>'Prior Year'!Edit</vt:lpstr>
      <vt:lpstr>Edit</vt:lpstr>
      <vt:lpstr>HeaderRange</vt:lpstr>
      <vt:lpstr>LawsonDrillInfo!KeyFields</vt:lpstr>
      <vt:lpstr>LawsonDrillInfo!MappedFields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LawsonDrillInfo!ProductLine</vt:lpstr>
      <vt:lpstr>SortRange</vt:lpstr>
      <vt:lpstr>LawsonDrillInfo!SSType</vt:lpstr>
      <vt:lpstr>LawsonDrillInfo!SystemCode</vt:lpstr>
      <vt:lpstr>Titles</vt:lpstr>
      <vt:lpstr>TopSection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St. Clare Hospital Year End Report</dc:title>
  <dc:subject>2019 St. Clare Hospital Year End Report</dc:subject>
  <dc:creator>Washington State Dept of Health - HSQA - Community Health Systems</dc:creator>
  <cp:keywords>hospital financial reports</cp:keywords>
  <cp:lastModifiedBy>Huyck, Randall  (DOH)</cp:lastModifiedBy>
  <cp:lastPrinted>2019-11-01T01:37:40Z</cp:lastPrinted>
  <dcterms:created xsi:type="dcterms:W3CDTF">1999-06-02T22:01:56Z</dcterms:created>
  <dcterms:modified xsi:type="dcterms:W3CDTF">2019-11-01T17:31:56Z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