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6A1A2A23-8D72-43B7-B47D-CC5F96DE3A34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D815" i="10" s="1"/>
  <c r="C735" i="10"/>
  <c r="B735" i="10"/>
  <c r="A735" i="10"/>
  <c r="T734" i="10"/>
  <c r="S734" i="10"/>
  <c r="S815" i="10" s="1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H722" i="10"/>
  <c r="BG722" i="10"/>
  <c r="BF722" i="10"/>
  <c r="BE722" i="10"/>
  <c r="BD722" i="10"/>
  <c r="BC722" i="10"/>
  <c r="BB722" i="10"/>
  <c r="AY722" i="10"/>
  <c r="AX722" i="10"/>
  <c r="AW722" i="10"/>
  <c r="AV722" i="10"/>
  <c r="AR722" i="10"/>
  <c r="AQ722" i="10"/>
  <c r="AP722" i="10"/>
  <c r="AO722" i="10"/>
  <c r="AN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C470" i="10"/>
  <c r="B470" i="10"/>
  <c r="B469" i="10"/>
  <c r="B468" i="10"/>
  <c r="B464" i="10"/>
  <c r="B463" i="10"/>
  <c r="C459" i="10"/>
  <c r="B459" i="10"/>
  <c r="C458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D437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D330" i="10"/>
  <c r="D329" i="10"/>
  <c r="D328" i="10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B217" i="10"/>
  <c r="E216" i="10"/>
  <c r="E215" i="10"/>
  <c r="E214" i="10"/>
  <c r="C213" i="10"/>
  <c r="E213" i="10" s="1"/>
  <c r="E212" i="10"/>
  <c r="E211" i="10"/>
  <c r="D210" i="10"/>
  <c r="C210" i="10"/>
  <c r="AZ722" i="10" s="1"/>
  <c r="E209" i="10"/>
  <c r="D204" i="10"/>
  <c r="C204" i="10"/>
  <c r="B204" i="10"/>
  <c r="E203" i="10"/>
  <c r="C475" i="10" s="1"/>
  <c r="E202" i="10"/>
  <c r="C474" i="10" s="1"/>
  <c r="B202" i="10"/>
  <c r="AM722" i="10" s="1"/>
  <c r="E201" i="10"/>
  <c r="E200" i="10"/>
  <c r="C473" i="10" s="1"/>
  <c r="E199" i="10"/>
  <c r="C472" i="10" s="1"/>
  <c r="E198" i="10"/>
  <c r="C471" i="10" s="1"/>
  <c r="E197" i="10"/>
  <c r="E196" i="10"/>
  <c r="C469" i="10" s="1"/>
  <c r="E195" i="10"/>
  <c r="C468" i="10" s="1"/>
  <c r="D190" i="10"/>
  <c r="D186" i="10"/>
  <c r="D436" i="10" s="1"/>
  <c r="D181" i="10"/>
  <c r="D438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D464" i="10" s="1"/>
  <c r="E141" i="10"/>
  <c r="E140" i="10"/>
  <c r="E139" i="10"/>
  <c r="C415" i="10" s="1"/>
  <c r="E138" i="10"/>
  <c r="C414" i="10" s="1"/>
  <c r="E127" i="10"/>
  <c r="CE80" i="10"/>
  <c r="T816" i="10" s="1"/>
  <c r="CE79" i="10"/>
  <c r="CE78" i="10"/>
  <c r="CE77" i="10"/>
  <c r="Q816" i="10" s="1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O816" i="10" s="1"/>
  <c r="CD71" i="10"/>
  <c r="B575" i="10" s="1"/>
  <c r="CE70" i="10"/>
  <c r="M816" i="10" s="1"/>
  <c r="CE69" i="10"/>
  <c r="C440" i="10" s="1"/>
  <c r="CE68" i="10"/>
  <c r="K816" i="10" s="1"/>
  <c r="CE66" i="10"/>
  <c r="I816" i="10" s="1"/>
  <c r="CE65" i="10"/>
  <c r="CE64" i="10"/>
  <c r="CE63" i="10"/>
  <c r="BP62" i="10"/>
  <c r="BH62" i="10"/>
  <c r="AZ62" i="10"/>
  <c r="AV62" i="10"/>
  <c r="AJ62" i="10"/>
  <c r="AB62" i="10"/>
  <c r="T62" i="10"/>
  <c r="P62" i="10"/>
  <c r="D62" i="10"/>
  <c r="CE61" i="10"/>
  <c r="D816" i="10" s="1"/>
  <c r="CE60" i="10"/>
  <c r="B53" i="10"/>
  <c r="CE51" i="10"/>
  <c r="B49" i="10"/>
  <c r="CA48" i="10"/>
  <c r="CA62" i="10" s="1"/>
  <c r="BZ48" i="10"/>
  <c r="BZ62" i="10" s="1"/>
  <c r="BY48" i="10"/>
  <c r="BY62" i="10" s="1"/>
  <c r="BX48" i="10"/>
  <c r="BX62" i="10" s="1"/>
  <c r="BW48" i="10"/>
  <c r="BW62" i="10" s="1"/>
  <c r="BV48" i="10"/>
  <c r="BV62" i="10" s="1"/>
  <c r="BS48" i="10"/>
  <c r="BS62" i="10" s="1"/>
  <c r="BR48" i="10"/>
  <c r="BR62" i="10" s="1"/>
  <c r="BQ48" i="10"/>
  <c r="BQ62" i="10" s="1"/>
  <c r="BP48" i="10"/>
  <c r="BO48" i="10"/>
  <c r="BO62" i="10" s="1"/>
  <c r="BN48" i="10"/>
  <c r="BN62" i="10" s="1"/>
  <c r="BL48" i="10"/>
  <c r="BL62" i="10" s="1"/>
  <c r="BK48" i="10"/>
  <c r="BK62" i="10" s="1"/>
  <c r="BJ48" i="10"/>
  <c r="BJ62" i="10" s="1"/>
  <c r="BI48" i="10"/>
  <c r="BI62" i="10" s="1"/>
  <c r="BH48" i="10"/>
  <c r="BG48" i="10"/>
  <c r="BG62" i="10" s="1"/>
  <c r="BF48" i="10"/>
  <c r="BF62" i="10" s="1"/>
  <c r="BD48" i="10"/>
  <c r="BD62" i="10" s="1"/>
  <c r="BC48" i="10"/>
  <c r="BC62" i="10" s="1"/>
  <c r="BB48" i="10"/>
  <c r="BB62" i="10" s="1"/>
  <c r="BA48" i="10"/>
  <c r="BA62" i="10" s="1"/>
  <c r="AZ48" i="10"/>
  <c r="AY48" i="10"/>
  <c r="AY62" i="10" s="1"/>
  <c r="AX48" i="10"/>
  <c r="AX62" i="10" s="1"/>
  <c r="AV48" i="10"/>
  <c r="AU48" i="10"/>
  <c r="AU62" i="10" s="1"/>
  <c r="AT48" i="10"/>
  <c r="AT62" i="10" s="1"/>
  <c r="AS48" i="10"/>
  <c r="AS62" i="10" s="1"/>
  <c r="AR48" i="10"/>
  <c r="AR62" i="10" s="1"/>
  <c r="AQ48" i="10"/>
  <c r="AQ62" i="10" s="1"/>
  <c r="AP48" i="10"/>
  <c r="AP62" i="10" s="1"/>
  <c r="AN48" i="10"/>
  <c r="AN62" i="10" s="1"/>
  <c r="AM48" i="10"/>
  <c r="AM62" i="10" s="1"/>
  <c r="AL48" i="10"/>
  <c r="AL62" i="10" s="1"/>
  <c r="AK48" i="10"/>
  <c r="AK62" i="10" s="1"/>
  <c r="AJ48" i="10"/>
  <c r="AI48" i="10"/>
  <c r="AI62" i="10" s="1"/>
  <c r="AH48" i="10"/>
  <c r="AH62" i="10" s="1"/>
  <c r="AF48" i="10"/>
  <c r="AF62" i="10" s="1"/>
  <c r="AE48" i="10"/>
  <c r="AE62" i="10" s="1"/>
  <c r="AD48" i="10"/>
  <c r="AD62" i="10" s="1"/>
  <c r="AC48" i="10"/>
  <c r="AC62" i="10" s="1"/>
  <c r="AB48" i="10"/>
  <c r="AA48" i="10"/>
  <c r="AA62" i="10" s="1"/>
  <c r="Z48" i="10"/>
  <c r="Z62" i="10" s="1"/>
  <c r="Y48" i="10"/>
  <c r="Y62" i="10" s="1"/>
  <c r="X48" i="10"/>
  <c r="X62" i="10" s="1"/>
  <c r="W48" i="10"/>
  <c r="W62" i="10" s="1"/>
  <c r="V48" i="10"/>
  <c r="V62" i="10" s="1"/>
  <c r="U48" i="10"/>
  <c r="U62" i="10" s="1"/>
  <c r="T48" i="10"/>
  <c r="S48" i="10"/>
  <c r="S62" i="10" s="1"/>
  <c r="R48" i="10"/>
  <c r="R62" i="10" s="1"/>
  <c r="Q48" i="10"/>
  <c r="Q62" i="10" s="1"/>
  <c r="P48" i="10"/>
  <c r="O48" i="10"/>
  <c r="O62" i="10" s="1"/>
  <c r="N48" i="10"/>
  <c r="N62" i="10" s="1"/>
  <c r="M48" i="10"/>
  <c r="M62" i="10" s="1"/>
  <c r="L48" i="10"/>
  <c r="L62" i="10" s="1"/>
  <c r="K48" i="10"/>
  <c r="K62" i="10" s="1"/>
  <c r="J48" i="10"/>
  <c r="J62" i="10" s="1"/>
  <c r="I48" i="10"/>
  <c r="I62" i="10" s="1"/>
  <c r="H48" i="10"/>
  <c r="H62" i="10" s="1"/>
  <c r="G48" i="10"/>
  <c r="G62" i="10" s="1"/>
  <c r="F48" i="10"/>
  <c r="F62" i="10" s="1"/>
  <c r="E48" i="10"/>
  <c r="D48" i="10"/>
  <c r="C48" i="10"/>
  <c r="C62" i="10" s="1"/>
  <c r="CE47" i="10"/>
  <c r="D339" i="10" l="1"/>
  <c r="C482" i="10" s="1"/>
  <c r="C432" i="10"/>
  <c r="B440" i="10"/>
  <c r="C427" i="10"/>
  <c r="C463" i="10"/>
  <c r="BT48" i="10"/>
  <c r="BT62" i="10" s="1"/>
  <c r="CB48" i="10"/>
  <c r="CB62" i="10" s="1"/>
  <c r="C575" i="10"/>
  <c r="G815" i="10"/>
  <c r="AG48" i="10"/>
  <c r="AG62" i="10" s="1"/>
  <c r="E764" i="10" s="1"/>
  <c r="AO48" i="10"/>
  <c r="AO62" i="10" s="1"/>
  <c r="AW48" i="10"/>
  <c r="AW62" i="10" s="1"/>
  <c r="BE48" i="10"/>
  <c r="BE62" i="10" s="1"/>
  <c r="BM48" i="10"/>
  <c r="BM62" i="10" s="1"/>
  <c r="E796" i="10" s="1"/>
  <c r="BU48" i="10"/>
  <c r="BU62" i="10" s="1"/>
  <c r="CC48" i="10"/>
  <c r="CC62" i="10" s="1"/>
  <c r="E812" i="10" s="1"/>
  <c r="D463" i="10"/>
  <c r="D465" i="10" s="1"/>
  <c r="D612" i="10"/>
  <c r="D435" i="10"/>
  <c r="L612" i="10"/>
  <c r="D277" i="10"/>
  <c r="D292" i="10" s="1"/>
  <c r="D341" i="10" s="1"/>
  <c r="C481" i="10" s="1"/>
  <c r="E210" i="10"/>
  <c r="E740" i="10"/>
  <c r="E748" i="10"/>
  <c r="E752" i="10"/>
  <c r="E760" i="10"/>
  <c r="E772" i="10"/>
  <c r="E776" i="10"/>
  <c r="E780" i="10"/>
  <c r="E784" i="10"/>
  <c r="E792" i="10"/>
  <c r="E804" i="10"/>
  <c r="E808" i="10"/>
  <c r="E743" i="10"/>
  <c r="E759" i="10"/>
  <c r="E775" i="10"/>
  <c r="E807" i="10"/>
  <c r="E741" i="10"/>
  <c r="E745" i="10"/>
  <c r="E753" i="10"/>
  <c r="E761" i="10"/>
  <c r="E765" i="10"/>
  <c r="E773" i="10"/>
  <c r="E777" i="10"/>
  <c r="E789" i="10"/>
  <c r="E797" i="10"/>
  <c r="E801" i="10"/>
  <c r="E809" i="10"/>
  <c r="E747" i="10"/>
  <c r="E779" i="10"/>
  <c r="E811" i="10"/>
  <c r="E734" i="10"/>
  <c r="E742" i="10"/>
  <c r="E750" i="10"/>
  <c r="E754" i="10"/>
  <c r="E762" i="10"/>
  <c r="E770" i="10"/>
  <c r="E774" i="10"/>
  <c r="E782" i="10"/>
  <c r="E790" i="10"/>
  <c r="E794" i="10"/>
  <c r="E802" i="10"/>
  <c r="E806" i="10"/>
  <c r="E810" i="10"/>
  <c r="E735" i="10"/>
  <c r="E767" i="10"/>
  <c r="E783" i="10"/>
  <c r="E739" i="10"/>
  <c r="E755" i="10"/>
  <c r="E771" i="10"/>
  <c r="E787" i="10"/>
  <c r="E803" i="10"/>
  <c r="G816" i="10"/>
  <c r="F612" i="10"/>
  <c r="C430" i="10"/>
  <c r="E62" i="10"/>
  <c r="E744" i="10"/>
  <c r="E756" i="10"/>
  <c r="E768" i="10"/>
  <c r="E788" i="10"/>
  <c r="E800" i="10"/>
  <c r="E791" i="10"/>
  <c r="E737" i="10"/>
  <c r="E749" i="10"/>
  <c r="E757" i="10"/>
  <c r="E769" i="10"/>
  <c r="E781" i="10"/>
  <c r="E785" i="10"/>
  <c r="E793" i="10"/>
  <c r="E805" i="10"/>
  <c r="E763" i="10"/>
  <c r="E795" i="10"/>
  <c r="E738" i="10"/>
  <c r="E746" i="10"/>
  <c r="E758" i="10"/>
  <c r="E766" i="10"/>
  <c r="E778" i="10"/>
  <c r="E786" i="10"/>
  <c r="E798" i="10"/>
  <c r="E751" i="10"/>
  <c r="E799" i="10"/>
  <c r="E217" i="10"/>
  <c r="C478" i="10" s="1"/>
  <c r="C816" i="10"/>
  <c r="BI730" i="10"/>
  <c r="H612" i="10"/>
  <c r="H816" i="10"/>
  <c r="C431" i="10"/>
  <c r="CE75" i="10"/>
  <c r="S816" i="10"/>
  <c r="J612" i="10"/>
  <c r="E204" i="10"/>
  <c r="C476" i="10" s="1"/>
  <c r="CD722" i="10"/>
  <c r="B444" i="10"/>
  <c r="D242" i="10"/>
  <c r="B448" i="10" s="1"/>
  <c r="L816" i="10"/>
  <c r="R816" i="10"/>
  <c r="I612" i="10"/>
  <c r="BA722" i="10"/>
  <c r="D217" i="10"/>
  <c r="BI722" i="10"/>
  <c r="C217" i="10"/>
  <c r="D433" i="10" s="1"/>
  <c r="N817" i="10"/>
  <c r="D368" i="10"/>
  <c r="D373" i="10" s="1"/>
  <c r="D391" i="10" s="1"/>
  <c r="D393" i="10" s="1"/>
  <c r="D396" i="10" s="1"/>
  <c r="B465" i="10"/>
  <c r="F816" i="10"/>
  <c r="C429" i="10"/>
  <c r="C434" i="10"/>
  <c r="L815" i="10"/>
  <c r="G612" i="10"/>
  <c r="N815" i="10"/>
  <c r="C815" i="10"/>
  <c r="H815" i="10"/>
  <c r="K815" i="10"/>
  <c r="P815" i="10"/>
  <c r="F815" i="10"/>
  <c r="R815" i="10"/>
  <c r="T815" i="10"/>
  <c r="O815" i="10"/>
  <c r="I815" i="10"/>
  <c r="M815" i="10"/>
  <c r="Q815" i="10"/>
  <c r="CE48" i="10" l="1"/>
  <c r="N816" i="10"/>
  <c r="C465" i="10"/>
  <c r="K612" i="10"/>
  <c r="E736" i="10"/>
  <c r="E815" i="10" s="1"/>
  <c r="CE62" i="10"/>
  <c r="E816" i="10" l="1"/>
  <c r="C428" i="10"/>
  <c r="CF730" i="10"/>
  <c r="CF79" i="10"/>
  <c r="CF77" i="10"/>
  <c r="CF76" i="10"/>
  <c r="BZ52" i="10" l="1"/>
  <c r="BZ67" i="10" s="1"/>
  <c r="BV52" i="10"/>
  <c r="BV67" i="10" s="1"/>
  <c r="BR52" i="10"/>
  <c r="BR67" i="10" s="1"/>
  <c r="BN52" i="10"/>
  <c r="BN67" i="10" s="1"/>
  <c r="BJ52" i="10"/>
  <c r="BJ67" i="10" s="1"/>
  <c r="BF52" i="10"/>
  <c r="BF67" i="10" s="1"/>
  <c r="BB52" i="10"/>
  <c r="BB67" i="10" s="1"/>
  <c r="AX52" i="10"/>
  <c r="AX67" i="10" s="1"/>
  <c r="AT52" i="10"/>
  <c r="AT67" i="10" s="1"/>
  <c r="AP52" i="10"/>
  <c r="AP67" i="10" s="1"/>
  <c r="AL52" i="10"/>
  <c r="AL67" i="10" s="1"/>
  <c r="AH52" i="10"/>
  <c r="AH67" i="10" s="1"/>
  <c r="AD52" i="10"/>
  <c r="AD67" i="10" s="1"/>
  <c r="Z52" i="10"/>
  <c r="Z67" i="10" s="1"/>
  <c r="V52" i="10"/>
  <c r="V67" i="10" s="1"/>
  <c r="R52" i="10"/>
  <c r="R67" i="10" s="1"/>
  <c r="N52" i="10"/>
  <c r="N67" i="10" s="1"/>
  <c r="J52" i="10"/>
  <c r="J67" i="10" s="1"/>
  <c r="F52" i="10"/>
  <c r="F67" i="10" s="1"/>
  <c r="CB52" i="10"/>
  <c r="CB67" i="10" s="1"/>
  <c r="BX52" i="10"/>
  <c r="BX67" i="10" s="1"/>
  <c r="BT52" i="10"/>
  <c r="BT67" i="10" s="1"/>
  <c r="BP52" i="10"/>
  <c r="BP67" i="10" s="1"/>
  <c r="BL52" i="10"/>
  <c r="BL67" i="10" s="1"/>
  <c r="BH52" i="10"/>
  <c r="BH67" i="10" s="1"/>
  <c r="AZ52" i="10"/>
  <c r="AZ67" i="10" s="1"/>
  <c r="AV52" i="10"/>
  <c r="AV67" i="10" s="1"/>
  <c r="AR52" i="10"/>
  <c r="AR67" i="10" s="1"/>
  <c r="AJ52" i="10"/>
  <c r="AJ67" i="10" s="1"/>
  <c r="AB52" i="10"/>
  <c r="AB67" i="10" s="1"/>
  <c r="X52" i="10"/>
  <c r="X67" i="10" s="1"/>
  <c r="P52" i="10"/>
  <c r="P67" i="10" s="1"/>
  <c r="L52" i="10"/>
  <c r="L67" i="10" s="1"/>
  <c r="D52" i="10"/>
  <c r="D67" i="10" s="1"/>
  <c r="CC52" i="10"/>
  <c r="CC67" i="10" s="1"/>
  <c r="BY52" i="10"/>
  <c r="BY67" i="10" s="1"/>
  <c r="BU52" i="10"/>
  <c r="BU67" i="10" s="1"/>
  <c r="BQ52" i="10"/>
  <c r="BQ67" i="10" s="1"/>
  <c r="BM52" i="10"/>
  <c r="BM67" i="10" s="1"/>
  <c r="BI52" i="10"/>
  <c r="BI67" i="10" s="1"/>
  <c r="BE52" i="10"/>
  <c r="BE67" i="10" s="1"/>
  <c r="BA52" i="10"/>
  <c r="BA67" i="10" s="1"/>
  <c r="AW52" i="10"/>
  <c r="AW67" i="10" s="1"/>
  <c r="AS52" i="10"/>
  <c r="AS67" i="10" s="1"/>
  <c r="AO52" i="10"/>
  <c r="AO67" i="10" s="1"/>
  <c r="AK52" i="10"/>
  <c r="AK67" i="10" s="1"/>
  <c r="AG52" i="10"/>
  <c r="AG67" i="10" s="1"/>
  <c r="AC52" i="10"/>
  <c r="AC67" i="10" s="1"/>
  <c r="Y52" i="10"/>
  <c r="Y67" i="10" s="1"/>
  <c r="U52" i="10"/>
  <c r="U67" i="10" s="1"/>
  <c r="Q52" i="10"/>
  <c r="Q67" i="10" s="1"/>
  <c r="M52" i="10"/>
  <c r="M67" i="10" s="1"/>
  <c r="I52" i="10"/>
  <c r="I67" i="10" s="1"/>
  <c r="E52" i="10"/>
  <c r="E67" i="10" s="1"/>
  <c r="BD52" i="10"/>
  <c r="BD67" i="10" s="1"/>
  <c r="AN52" i="10"/>
  <c r="AN67" i="10" s="1"/>
  <c r="AF52" i="10"/>
  <c r="AF67" i="10" s="1"/>
  <c r="T52" i="10"/>
  <c r="T67" i="10" s="1"/>
  <c r="H52" i="10"/>
  <c r="H67" i="10" s="1"/>
  <c r="O52" i="10"/>
  <c r="O67" i="10" s="1"/>
  <c r="BG52" i="10"/>
  <c r="BG67" i="10" s="1"/>
  <c r="AA52" i="10"/>
  <c r="AA67" i="10" s="1"/>
  <c r="BS52" i="10"/>
  <c r="BS67" i="10" s="1"/>
  <c r="W52" i="10"/>
  <c r="W67" i="10" s="1"/>
  <c r="BO52" i="10"/>
  <c r="BO67" i="10" s="1"/>
  <c r="AY52" i="10"/>
  <c r="AY67" i="10" s="1"/>
  <c r="AI52" i="10"/>
  <c r="AI67" i="10" s="1"/>
  <c r="S52" i="10"/>
  <c r="S67" i="10" s="1"/>
  <c r="C52" i="10"/>
  <c r="CA52" i="10"/>
  <c r="CA67" i="10" s="1"/>
  <c r="BK52" i="10"/>
  <c r="BK67" i="10" s="1"/>
  <c r="AU52" i="10"/>
  <c r="AU67" i="10" s="1"/>
  <c r="AE52" i="10"/>
  <c r="AE67" i="10" s="1"/>
  <c r="BW52" i="10"/>
  <c r="BW67" i="10" s="1"/>
  <c r="AQ52" i="10"/>
  <c r="AQ67" i="10" s="1"/>
  <c r="K52" i="10"/>
  <c r="K67" i="10" s="1"/>
  <c r="BC52" i="10"/>
  <c r="BC67" i="10" s="1"/>
  <c r="AM52" i="10"/>
  <c r="AM67" i="10" s="1"/>
  <c r="G52" i="10"/>
  <c r="G67" i="10" s="1"/>
  <c r="B575" i="1"/>
  <c r="A493" i="1"/>
  <c r="A412" i="1"/>
  <c r="F493" i="1"/>
  <c r="D493" i="1"/>
  <c r="B493" i="1"/>
  <c r="J778" i="10" l="1"/>
  <c r="AU71" i="10"/>
  <c r="J754" i="10"/>
  <c r="W71" i="10"/>
  <c r="J771" i="10"/>
  <c r="AN71" i="10"/>
  <c r="J760" i="10"/>
  <c r="AC71" i="10"/>
  <c r="J792" i="10"/>
  <c r="BI71" i="10"/>
  <c r="J808" i="10"/>
  <c r="BY71" i="10"/>
  <c r="J775" i="10"/>
  <c r="AR71" i="10"/>
  <c r="J811" i="10"/>
  <c r="CB71" i="10"/>
  <c r="J765" i="10"/>
  <c r="AH71" i="10"/>
  <c r="J781" i="10"/>
  <c r="AX71" i="10"/>
  <c r="J738" i="10"/>
  <c r="G71" i="10"/>
  <c r="J794" i="10"/>
  <c r="BK71" i="10"/>
  <c r="J802" i="10"/>
  <c r="BS71" i="10"/>
  <c r="J787" i="10"/>
  <c r="BD71" i="10"/>
  <c r="J764" i="10"/>
  <c r="AG71" i="10"/>
  <c r="J812" i="10"/>
  <c r="CC71" i="10"/>
  <c r="J779" i="10"/>
  <c r="AV71" i="10"/>
  <c r="J799" i="10"/>
  <c r="BP71" i="10"/>
  <c r="J769" i="10"/>
  <c r="AL71" i="10"/>
  <c r="J801" i="10"/>
  <c r="BR71" i="10"/>
  <c r="J770" i="10"/>
  <c r="AM71" i="10"/>
  <c r="J806" i="10"/>
  <c r="BW71" i="10"/>
  <c r="J810" i="10"/>
  <c r="CA71" i="10"/>
  <c r="J782" i="10"/>
  <c r="AY71" i="10"/>
  <c r="J758" i="10"/>
  <c r="AA71" i="10"/>
  <c r="J751" i="10"/>
  <c r="T71" i="10"/>
  <c r="J736" i="10"/>
  <c r="E71" i="10"/>
  <c r="J752" i="10"/>
  <c r="U71" i="10"/>
  <c r="J768" i="10"/>
  <c r="AK71" i="10"/>
  <c r="J784" i="10"/>
  <c r="BA71" i="10"/>
  <c r="J800" i="10"/>
  <c r="BQ71" i="10"/>
  <c r="J735" i="10"/>
  <c r="D71" i="10"/>
  <c r="J759" i="10"/>
  <c r="AB71" i="10"/>
  <c r="J783" i="10"/>
  <c r="AZ71" i="10"/>
  <c r="J803" i="10"/>
  <c r="BT71" i="10"/>
  <c r="J741" i="10"/>
  <c r="J71" i="10"/>
  <c r="J757" i="10"/>
  <c r="Z71" i="10"/>
  <c r="J773" i="10"/>
  <c r="AP71" i="10"/>
  <c r="J789" i="10"/>
  <c r="BF71" i="10"/>
  <c r="J805" i="10"/>
  <c r="BV71" i="10"/>
  <c r="J742" i="10"/>
  <c r="K71" i="10"/>
  <c r="J750" i="10"/>
  <c r="S71" i="10"/>
  <c r="J746" i="10"/>
  <c r="O71" i="10"/>
  <c r="J744" i="10"/>
  <c r="M71" i="10"/>
  <c r="J776" i="10"/>
  <c r="AS71" i="10"/>
  <c r="J747" i="10"/>
  <c r="P71" i="10"/>
  <c r="J795" i="10"/>
  <c r="BL71" i="10"/>
  <c r="J749" i="10"/>
  <c r="R71" i="10"/>
  <c r="J797" i="10"/>
  <c r="BN71" i="10"/>
  <c r="J774" i="10"/>
  <c r="AQ71" i="10"/>
  <c r="J766" i="10"/>
  <c r="AI71" i="10"/>
  <c r="J739" i="10"/>
  <c r="H71" i="10"/>
  <c r="J748" i="10"/>
  <c r="Q71" i="10"/>
  <c r="J780" i="10"/>
  <c r="AW71" i="10"/>
  <c r="J796" i="10"/>
  <c r="BM71" i="10"/>
  <c r="J755" i="10"/>
  <c r="X71" i="10"/>
  <c r="J737" i="10"/>
  <c r="F71" i="10"/>
  <c r="J753" i="10"/>
  <c r="V71" i="10"/>
  <c r="J785" i="10"/>
  <c r="BB71" i="10"/>
  <c r="J786" i="10"/>
  <c r="BC71" i="10"/>
  <c r="J762" i="10"/>
  <c r="AE71" i="10"/>
  <c r="C67" i="10"/>
  <c r="CE52" i="10"/>
  <c r="J798" i="10"/>
  <c r="BO71" i="10"/>
  <c r="J790" i="10"/>
  <c r="BG71" i="10"/>
  <c r="J763" i="10"/>
  <c r="AF71" i="10"/>
  <c r="J740" i="10"/>
  <c r="I71" i="10"/>
  <c r="J756" i="10"/>
  <c r="Y71" i="10"/>
  <c r="J772" i="10"/>
  <c r="AO71" i="10"/>
  <c r="J788" i="10"/>
  <c r="BE71" i="10"/>
  <c r="J804" i="10"/>
  <c r="BU71" i="10"/>
  <c r="J743" i="10"/>
  <c r="L71" i="10"/>
  <c r="J767" i="10"/>
  <c r="AJ71" i="10"/>
  <c r="J791" i="10"/>
  <c r="BH71" i="10"/>
  <c r="J807" i="10"/>
  <c r="BX71" i="10"/>
  <c r="J745" i="10"/>
  <c r="N71" i="10"/>
  <c r="J761" i="10"/>
  <c r="AD71" i="10"/>
  <c r="J777" i="10"/>
  <c r="AT71" i="10"/>
  <c r="J793" i="10"/>
  <c r="BJ71" i="10"/>
  <c r="J809" i="10"/>
  <c r="BZ71" i="10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C429" i="1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612" i="1" s="1"/>
  <c r="CE69" i="1"/>
  <c r="I371" i="9" s="1"/>
  <c r="D361" i="1"/>
  <c r="D372" i="1"/>
  <c r="C125" i="8" s="1"/>
  <c r="D260" i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C469" i="1" s="1"/>
  <c r="E197" i="1"/>
  <c r="F9" i="6" s="1"/>
  <c r="E198" i="1"/>
  <c r="E199" i="1"/>
  <c r="C472" i="1" s="1"/>
  <c r="E200" i="1"/>
  <c r="E201" i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C27" i="5" s="1"/>
  <c r="D177" i="1"/>
  <c r="C20" i="5" s="1"/>
  <c r="E154" i="1"/>
  <c r="E153" i="1"/>
  <c r="E152" i="1"/>
  <c r="E151" i="1"/>
  <c r="C28" i="4" s="1"/>
  <c r="E150" i="1"/>
  <c r="E148" i="1"/>
  <c r="E147" i="1"/>
  <c r="E19" i="4" s="1"/>
  <c r="E146" i="1"/>
  <c r="D19" i="4" s="1"/>
  <c r="E145" i="1"/>
  <c r="C19" i="4" s="1"/>
  <c r="E144" i="1"/>
  <c r="E141" i="1"/>
  <c r="E140" i="1"/>
  <c r="D10" i="4" s="1"/>
  <c r="E139" i="1"/>
  <c r="C10" i="4" s="1"/>
  <c r="E127" i="1"/>
  <c r="G34" i="3" s="1"/>
  <c r="CF79" i="1"/>
  <c r="B53" i="1"/>
  <c r="CE51" i="1"/>
  <c r="B49" i="1"/>
  <c r="W48" i="1"/>
  <c r="W62" i="1" s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B438" i="1"/>
  <c r="B439" i="1"/>
  <c r="B440" i="1" s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P48" i="1"/>
  <c r="P62" i="1" s="1"/>
  <c r="L48" i="1"/>
  <c r="L62" i="1" s="1"/>
  <c r="E44" i="9" s="1"/>
  <c r="D436" i="1"/>
  <c r="C16" i="8"/>
  <c r="F8" i="6"/>
  <c r="D366" i="9"/>
  <c r="CE64" i="1"/>
  <c r="F612" i="1" s="1"/>
  <c r="D368" i="9"/>
  <c r="C276" i="9"/>
  <c r="CE70" i="1"/>
  <c r="C458" i="1" s="1"/>
  <c r="CE76" i="1"/>
  <c r="I380" i="9" s="1"/>
  <c r="CE77" i="1"/>
  <c r="I381" i="9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BZ48" i="1"/>
  <c r="BZ62" i="1" s="1"/>
  <c r="H332" i="9" s="1"/>
  <c r="AU48" i="1"/>
  <c r="AU62" i="1" s="1"/>
  <c r="BS48" i="1"/>
  <c r="BS62" i="1" s="1"/>
  <c r="O48" i="1"/>
  <c r="O62" i="1" s="1"/>
  <c r="C427" i="1"/>
  <c r="CD71" i="1"/>
  <c r="E373" i="9" s="1"/>
  <c r="BA48" i="1"/>
  <c r="BA62" i="1" s="1"/>
  <c r="AK48" i="1"/>
  <c r="AK62" i="1" s="1"/>
  <c r="BU48" i="1"/>
  <c r="BU62" i="1" s="1"/>
  <c r="AO48" i="1"/>
  <c r="AO62" i="1" s="1"/>
  <c r="AG48" i="1"/>
  <c r="AG62" i="1" s="1"/>
  <c r="I48" i="1"/>
  <c r="I62" i="1" s="1"/>
  <c r="I12" i="9" s="1"/>
  <c r="BG48" i="1"/>
  <c r="BG62" i="1" s="1"/>
  <c r="C268" i="9" s="1"/>
  <c r="AY48" i="1"/>
  <c r="AY62" i="1" s="1"/>
  <c r="AA48" i="1"/>
  <c r="AA62" i="1" s="1"/>
  <c r="F108" i="9" s="1"/>
  <c r="C615" i="1"/>
  <c r="E372" i="9"/>
  <c r="BY48" i="1"/>
  <c r="BY62" i="1" s="1"/>
  <c r="BR48" i="1"/>
  <c r="BR62" i="1" s="1"/>
  <c r="BP48" i="1"/>
  <c r="BP62" i="1" s="1"/>
  <c r="BJ48" i="1"/>
  <c r="BJ62" i="1" s="1"/>
  <c r="BB48" i="1"/>
  <c r="BB62" i="1" s="1"/>
  <c r="AZ48" i="1"/>
  <c r="AZ62" i="1" s="1"/>
  <c r="AT48" i="1"/>
  <c r="AT62" i="1" s="1"/>
  <c r="AL48" i="1"/>
  <c r="AL62" i="1" s="1"/>
  <c r="AJ48" i="1"/>
  <c r="AJ62" i="1" s="1"/>
  <c r="AD48" i="1"/>
  <c r="AD62" i="1" s="1"/>
  <c r="N48" i="1"/>
  <c r="N62" i="1" s="1"/>
  <c r="J48" i="1"/>
  <c r="J62" i="1" s="1"/>
  <c r="C575" i="1"/>
  <c r="B441" i="1"/>
  <c r="D435" i="1" l="1"/>
  <c r="G19" i="4"/>
  <c r="D463" i="1"/>
  <c r="I377" i="9"/>
  <c r="C14" i="5"/>
  <c r="C473" i="1"/>
  <c r="C470" i="1"/>
  <c r="G10" i="4"/>
  <c r="G122" i="9"/>
  <c r="C434" i="1"/>
  <c r="Z48" i="1"/>
  <c r="Z62" i="1" s="1"/>
  <c r="AR48" i="1"/>
  <c r="AR62" i="1" s="1"/>
  <c r="BH48" i="1"/>
  <c r="BH62" i="1" s="1"/>
  <c r="BX48" i="1"/>
  <c r="BX62" i="1" s="1"/>
  <c r="S48" i="1"/>
  <c r="S62" i="1" s="1"/>
  <c r="E76" i="9" s="1"/>
  <c r="CC48" i="1"/>
  <c r="CC62" i="1" s="1"/>
  <c r="BM48" i="1"/>
  <c r="BM62" i="1" s="1"/>
  <c r="I268" i="9" s="1"/>
  <c r="BC48" i="1"/>
  <c r="BC62" i="1" s="1"/>
  <c r="F236" i="9" s="1"/>
  <c r="I363" i="9"/>
  <c r="F48" i="1"/>
  <c r="F62" i="1" s="1"/>
  <c r="F12" i="9" s="1"/>
  <c r="V48" i="1"/>
  <c r="V62" i="1" s="1"/>
  <c r="H76" i="9" s="1"/>
  <c r="AH48" i="1"/>
  <c r="AH62" i="1" s="1"/>
  <c r="F140" i="9" s="1"/>
  <c r="AP48" i="1"/>
  <c r="AP62" i="1" s="1"/>
  <c r="G172" i="9" s="1"/>
  <c r="AX48" i="1"/>
  <c r="AX62" i="1" s="1"/>
  <c r="BF48" i="1"/>
  <c r="BF62" i="1" s="1"/>
  <c r="BN48" i="1"/>
  <c r="BN62" i="1" s="1"/>
  <c r="C300" i="9" s="1"/>
  <c r="BV48" i="1"/>
  <c r="BV62" i="1" s="1"/>
  <c r="C48" i="1"/>
  <c r="C62" i="1" s="1"/>
  <c r="K48" i="1"/>
  <c r="K62" i="1" s="1"/>
  <c r="AQ48" i="1"/>
  <c r="AQ62" i="1" s="1"/>
  <c r="H172" i="9" s="1"/>
  <c r="BW48" i="1"/>
  <c r="BW62" i="1" s="1"/>
  <c r="Y48" i="1"/>
  <c r="Y62" i="1" s="1"/>
  <c r="D108" i="9" s="1"/>
  <c r="BE48" i="1"/>
  <c r="BE62" i="1" s="1"/>
  <c r="H236" i="9" s="1"/>
  <c r="U48" i="1"/>
  <c r="U62" i="1" s="1"/>
  <c r="G76" i="9" s="1"/>
  <c r="AM48" i="1"/>
  <c r="AM62" i="1" s="1"/>
  <c r="D172" i="9" s="1"/>
  <c r="M48" i="1"/>
  <c r="M62" i="1" s="1"/>
  <c r="G48" i="1"/>
  <c r="G62" i="1" s="1"/>
  <c r="G12" i="9" s="1"/>
  <c r="H48" i="1"/>
  <c r="H62" i="1" s="1"/>
  <c r="X48" i="1"/>
  <c r="X62" i="1" s="1"/>
  <c r="C108" i="9" s="1"/>
  <c r="AS48" i="1"/>
  <c r="AS62" i="1" s="1"/>
  <c r="C204" i="9" s="1"/>
  <c r="R48" i="1"/>
  <c r="R62" i="1" s="1"/>
  <c r="AF48" i="1"/>
  <c r="AF62" i="1" s="1"/>
  <c r="D140" i="9" s="1"/>
  <c r="AN48" i="1"/>
  <c r="AN62" i="1" s="1"/>
  <c r="AV48" i="1"/>
  <c r="AV62" i="1" s="1"/>
  <c r="BD48" i="1"/>
  <c r="BD62" i="1" s="1"/>
  <c r="BL48" i="1"/>
  <c r="BL62" i="1" s="1"/>
  <c r="BT48" i="1"/>
  <c r="BT62" i="1" s="1"/>
  <c r="I300" i="9" s="1"/>
  <c r="CA48" i="1"/>
  <c r="CA62" i="1" s="1"/>
  <c r="I332" i="9" s="1"/>
  <c r="CB48" i="1"/>
  <c r="CB62" i="1" s="1"/>
  <c r="C364" i="9" s="1"/>
  <c r="AI48" i="1"/>
  <c r="AI62" i="1" s="1"/>
  <c r="BO48" i="1"/>
  <c r="BO62" i="1" s="1"/>
  <c r="Q48" i="1"/>
  <c r="Q62" i="1" s="1"/>
  <c r="AW48" i="1"/>
  <c r="AW62" i="1" s="1"/>
  <c r="G204" i="9" s="1"/>
  <c r="E48" i="1"/>
  <c r="E62" i="1" s="1"/>
  <c r="E12" i="9" s="1"/>
  <c r="BQ48" i="1"/>
  <c r="BQ62" i="1" s="1"/>
  <c r="F300" i="9" s="1"/>
  <c r="BI48" i="1"/>
  <c r="BI62" i="1" s="1"/>
  <c r="AE48" i="1"/>
  <c r="AE62" i="1" s="1"/>
  <c r="AC48" i="1"/>
  <c r="AC62" i="1" s="1"/>
  <c r="H108" i="9" s="1"/>
  <c r="D48" i="1"/>
  <c r="D62" i="1" s="1"/>
  <c r="D12" i="9" s="1"/>
  <c r="T48" i="1"/>
  <c r="T62" i="1" s="1"/>
  <c r="C695" i="10"/>
  <c r="C523" i="10"/>
  <c r="G523" i="10" s="1"/>
  <c r="B523" i="10"/>
  <c r="C701" i="10"/>
  <c r="C529" i="10"/>
  <c r="G529" i="10" s="1"/>
  <c r="B529" i="10"/>
  <c r="C687" i="10"/>
  <c r="C515" i="10"/>
  <c r="G515" i="10" s="1"/>
  <c r="B515" i="10"/>
  <c r="C631" i="10"/>
  <c r="C542" i="10"/>
  <c r="B542" i="10"/>
  <c r="C683" i="10"/>
  <c r="C511" i="10"/>
  <c r="G511" i="10" s="1"/>
  <c r="B511" i="10"/>
  <c r="C678" i="10"/>
  <c r="B506" i="10"/>
  <c r="C506" i="10"/>
  <c r="G506" i="10" s="1"/>
  <c r="B567" i="10"/>
  <c r="C642" i="10"/>
  <c r="C567" i="10"/>
  <c r="C675" i="10"/>
  <c r="C503" i="10"/>
  <c r="G503" i="10" s="1"/>
  <c r="B503" i="10"/>
  <c r="C669" i="10"/>
  <c r="C497" i="10"/>
  <c r="G497" i="10" s="1"/>
  <c r="B497" i="10"/>
  <c r="C686" i="10"/>
  <c r="B514" i="10"/>
  <c r="C514" i="10"/>
  <c r="G514" i="10" s="1"/>
  <c r="C643" i="10"/>
  <c r="C568" i="10"/>
  <c r="B568" i="10"/>
  <c r="C621" i="10"/>
  <c r="B561" i="10"/>
  <c r="C561" i="10"/>
  <c r="C574" i="10"/>
  <c r="B574" i="10"/>
  <c r="C620" i="10"/>
  <c r="C635" i="10"/>
  <c r="C556" i="10"/>
  <c r="B556" i="10"/>
  <c r="C645" i="10"/>
  <c r="C570" i="10"/>
  <c r="B570" i="10"/>
  <c r="C688" i="10"/>
  <c r="C516" i="10"/>
  <c r="G516" i="10" s="1"/>
  <c r="B516" i="10"/>
  <c r="J734" i="10"/>
  <c r="J815" i="10" s="1"/>
  <c r="CE67" i="10"/>
  <c r="C71" i="10"/>
  <c r="C646" i="10"/>
  <c r="B571" i="10"/>
  <c r="C571" i="10"/>
  <c r="C711" i="10"/>
  <c r="C539" i="10"/>
  <c r="G539" i="10" s="1"/>
  <c r="B539" i="10"/>
  <c r="C679" i="10"/>
  <c r="C507" i="10"/>
  <c r="G507" i="10" s="1"/>
  <c r="B507" i="10"/>
  <c r="B553" i="10"/>
  <c r="C636" i="10"/>
  <c r="C553" i="10"/>
  <c r="C677" i="10"/>
  <c r="C505" i="10"/>
  <c r="G505" i="10" s="1"/>
  <c r="B505" i="10"/>
  <c r="C614" i="10"/>
  <c r="C550" i="10"/>
  <c r="G550" i="10" s="1"/>
  <c r="B550" i="10"/>
  <c r="C690" i="10"/>
  <c r="B518" i="10"/>
  <c r="C518" i="10"/>
  <c r="G518" i="10" s="1"/>
  <c r="C697" i="10"/>
  <c r="C525" i="10"/>
  <c r="G525" i="10" s="1"/>
  <c r="B525" i="10"/>
  <c r="C560" i="10"/>
  <c r="C627" i="10"/>
  <c r="B560" i="10"/>
  <c r="C696" i="10"/>
  <c r="B524" i="10"/>
  <c r="C524" i="10"/>
  <c r="G524" i="10" s="1"/>
  <c r="C547" i="10"/>
  <c r="C632" i="10"/>
  <c r="B547" i="10"/>
  <c r="C671" i="10"/>
  <c r="C499" i="10"/>
  <c r="G499" i="10" s="1"/>
  <c r="B499" i="10"/>
  <c r="C638" i="10"/>
  <c r="C558" i="10"/>
  <c r="B558" i="10"/>
  <c r="C682" i="10"/>
  <c r="B510" i="10"/>
  <c r="C510" i="10"/>
  <c r="G510" i="10" s="1"/>
  <c r="C700" i="10"/>
  <c r="B528" i="10"/>
  <c r="C528" i="10"/>
  <c r="G528" i="10" s="1"/>
  <c r="C619" i="10"/>
  <c r="B559" i="10"/>
  <c r="C559" i="10"/>
  <c r="B557" i="10"/>
  <c r="C637" i="10"/>
  <c r="C557" i="10"/>
  <c r="C710" i="10"/>
  <c r="C538" i="10"/>
  <c r="G538" i="10" s="1"/>
  <c r="B538" i="10"/>
  <c r="C508" i="10"/>
  <c r="G508" i="10" s="1"/>
  <c r="C680" i="10"/>
  <c r="B508" i="10"/>
  <c r="C676" i="10"/>
  <c r="C504" i="10"/>
  <c r="G504" i="10" s="1"/>
  <c r="B504" i="10"/>
  <c r="C629" i="10"/>
  <c r="B551" i="10"/>
  <c r="C551" i="10"/>
  <c r="C691" i="10"/>
  <c r="C519" i="10"/>
  <c r="G519" i="10" s="1"/>
  <c r="B519" i="10"/>
  <c r="B565" i="10"/>
  <c r="C640" i="10"/>
  <c r="C565" i="10"/>
  <c r="C693" i="10"/>
  <c r="B521" i="10"/>
  <c r="C521" i="10"/>
  <c r="G521" i="10" s="1"/>
  <c r="C623" i="10"/>
  <c r="C562" i="10"/>
  <c r="B562" i="10"/>
  <c r="C702" i="10"/>
  <c r="C530" i="10"/>
  <c r="G530" i="10" s="1"/>
  <c r="B530" i="10"/>
  <c r="C670" i="10"/>
  <c r="B498" i="10"/>
  <c r="C498" i="10"/>
  <c r="G498" i="10" s="1"/>
  <c r="C692" i="10"/>
  <c r="C520" i="10"/>
  <c r="G520" i="10" s="1"/>
  <c r="B520" i="10"/>
  <c r="C647" i="10"/>
  <c r="C572" i="10"/>
  <c r="B572" i="10"/>
  <c r="C704" i="10"/>
  <c r="B532" i="10"/>
  <c r="C532" i="10"/>
  <c r="G532" i="10" s="1"/>
  <c r="C703" i="10"/>
  <c r="C531" i="10"/>
  <c r="G531" i="10" s="1"/>
  <c r="B531" i="10"/>
  <c r="C713" i="10"/>
  <c r="B541" i="10"/>
  <c r="C541" i="10"/>
  <c r="C698" i="10"/>
  <c r="C526" i="10"/>
  <c r="G526" i="10" s="1"/>
  <c r="B526" i="10"/>
  <c r="C639" i="10"/>
  <c r="C564" i="10"/>
  <c r="B564" i="10"/>
  <c r="C500" i="10"/>
  <c r="G500" i="10" s="1"/>
  <c r="C672" i="10"/>
  <c r="B500" i="10"/>
  <c r="C699" i="10"/>
  <c r="C527" i="10"/>
  <c r="G527" i="10" s="1"/>
  <c r="B527" i="10"/>
  <c r="C709" i="10"/>
  <c r="B537" i="10"/>
  <c r="C537" i="10"/>
  <c r="G537" i="10" s="1"/>
  <c r="C634" i="10"/>
  <c r="C554" i="10"/>
  <c r="B554" i="10"/>
  <c r="C705" i="10"/>
  <c r="C533" i="10"/>
  <c r="G533" i="10" s="1"/>
  <c r="B533" i="10"/>
  <c r="C712" i="10"/>
  <c r="B540" i="10"/>
  <c r="C540" i="10"/>
  <c r="G540" i="10" s="1"/>
  <c r="C617" i="10"/>
  <c r="B555" i="10"/>
  <c r="C555" i="10"/>
  <c r="B569" i="10"/>
  <c r="C644" i="10"/>
  <c r="C569" i="10"/>
  <c r="C641" i="10"/>
  <c r="C566" i="10"/>
  <c r="B566" i="10"/>
  <c r="C706" i="10"/>
  <c r="C534" i="10"/>
  <c r="G534" i="10" s="1"/>
  <c r="B534" i="10"/>
  <c r="C674" i="10"/>
  <c r="B502" i="10"/>
  <c r="C502" i="10"/>
  <c r="G502" i="10" s="1"/>
  <c r="C552" i="10"/>
  <c r="C618" i="10"/>
  <c r="B552" i="10"/>
  <c r="C633" i="10"/>
  <c r="C548" i="10"/>
  <c r="B548" i="10"/>
  <c r="C689" i="10"/>
  <c r="B517" i="10"/>
  <c r="C517" i="10"/>
  <c r="G517" i="10" s="1"/>
  <c r="C501" i="10"/>
  <c r="G501" i="10" s="1"/>
  <c r="B501" i="10"/>
  <c r="C673" i="10"/>
  <c r="C708" i="10"/>
  <c r="C536" i="10"/>
  <c r="G536" i="10" s="1"/>
  <c r="B536" i="10"/>
  <c r="C509" i="10"/>
  <c r="G509" i="10" s="1"/>
  <c r="C681" i="10"/>
  <c r="B509" i="10"/>
  <c r="C684" i="10"/>
  <c r="C512" i="10"/>
  <c r="G512" i="10" s="1"/>
  <c r="B512" i="10"/>
  <c r="C707" i="10"/>
  <c r="B535" i="10"/>
  <c r="C535" i="10"/>
  <c r="G535" i="10" s="1"/>
  <c r="C628" i="10"/>
  <c r="C545" i="10"/>
  <c r="G545" i="10" s="1"/>
  <c r="B545" i="10"/>
  <c r="B546" i="10"/>
  <c r="C630" i="10"/>
  <c r="C546" i="10"/>
  <c r="G546" i="10" s="1"/>
  <c r="C685" i="10"/>
  <c r="C513" i="10"/>
  <c r="G513" i="10" s="1"/>
  <c r="B513" i="10"/>
  <c r="C625" i="10"/>
  <c r="C544" i="10"/>
  <c r="G544" i="10" s="1"/>
  <c r="B544" i="10"/>
  <c r="C626" i="10"/>
  <c r="B563" i="10"/>
  <c r="C563" i="10"/>
  <c r="C549" i="10"/>
  <c r="C624" i="10"/>
  <c r="B549" i="10"/>
  <c r="B543" i="10"/>
  <c r="C616" i="10"/>
  <c r="C543" i="10"/>
  <c r="B573" i="10"/>
  <c r="C622" i="10"/>
  <c r="C573" i="10"/>
  <c r="C694" i="10"/>
  <c r="C522" i="10"/>
  <c r="G522" i="10" s="1"/>
  <c r="B522" i="10"/>
  <c r="G28" i="4"/>
  <c r="C430" i="1"/>
  <c r="F28" i="4"/>
  <c r="F10" i="4"/>
  <c r="D330" i="1"/>
  <c r="C86" i="8" s="1"/>
  <c r="C448" i="1"/>
  <c r="D368" i="1"/>
  <c r="C120" i="8" s="1"/>
  <c r="F12" i="6"/>
  <c r="C475" i="1"/>
  <c r="C112" i="8"/>
  <c r="B465" i="1"/>
  <c r="C33" i="8"/>
  <c r="B476" i="1"/>
  <c r="C415" i="1"/>
  <c r="B10" i="4"/>
  <c r="D612" i="1"/>
  <c r="CF76" i="1"/>
  <c r="W52" i="1" s="1"/>
  <c r="W67" i="1" s="1"/>
  <c r="C218" i="9"/>
  <c r="I372" i="9"/>
  <c r="I366" i="9"/>
  <c r="C432" i="1"/>
  <c r="I44" i="9"/>
  <c r="C44" i="9"/>
  <c r="C440" i="1"/>
  <c r="D5" i="7"/>
  <c r="D186" i="9"/>
  <c r="G612" i="1"/>
  <c r="I382" i="9"/>
  <c r="CF77" i="1"/>
  <c r="I90" i="9"/>
  <c r="I365" i="9"/>
  <c r="C236" i="9"/>
  <c r="E300" i="9"/>
  <c r="E268" i="9"/>
  <c r="H140" i="9"/>
  <c r="I140" i="9"/>
  <c r="I362" i="9"/>
  <c r="E140" i="9"/>
  <c r="D236" i="9"/>
  <c r="D300" i="9"/>
  <c r="F172" i="9"/>
  <c r="G108" i="9"/>
  <c r="I172" i="9"/>
  <c r="E108" i="9"/>
  <c r="C332" i="9"/>
  <c r="H300" i="9"/>
  <c r="B543" i="1"/>
  <c r="B567" i="1"/>
  <c r="B508" i="1"/>
  <c r="B546" i="1"/>
  <c r="B568" i="1"/>
  <c r="B550" i="1"/>
  <c r="B524" i="1"/>
  <c r="B536" i="1"/>
  <c r="B532" i="1"/>
  <c r="B538" i="1"/>
  <c r="B507" i="1"/>
  <c r="B560" i="1"/>
  <c r="B505" i="1"/>
  <c r="B531" i="1"/>
  <c r="B559" i="1"/>
  <c r="B548" i="1"/>
  <c r="B562" i="1"/>
  <c r="B516" i="1"/>
  <c r="B566" i="1"/>
  <c r="B517" i="1"/>
  <c r="B497" i="1"/>
  <c r="B540" i="1"/>
  <c r="B520" i="1"/>
  <c r="B551" i="1"/>
  <c r="B518" i="1"/>
  <c r="B542" i="1"/>
  <c r="B547" i="1"/>
  <c r="B499" i="1"/>
  <c r="B574" i="1"/>
  <c r="B530" i="1"/>
  <c r="B572" i="1"/>
  <c r="B534" i="1"/>
  <c r="B561" i="1"/>
  <c r="B558" i="1"/>
  <c r="B573" i="1"/>
  <c r="B501" i="1"/>
  <c r="B504" i="1"/>
  <c r="B525" i="1"/>
  <c r="B571" i="1"/>
  <c r="B535" i="1"/>
  <c r="B527" i="1"/>
  <c r="B557" i="1"/>
  <c r="B553" i="1"/>
  <c r="B537" i="1"/>
  <c r="B512" i="1"/>
  <c r="B570" i="1"/>
  <c r="B510" i="1"/>
  <c r="B569" i="1"/>
  <c r="B511" i="1"/>
  <c r="B544" i="1"/>
  <c r="B521" i="1"/>
  <c r="B563" i="1"/>
  <c r="B523" i="1"/>
  <c r="B519" i="1"/>
  <c r="B498" i="1"/>
  <c r="B506" i="1"/>
  <c r="B502" i="1"/>
  <c r="B564" i="1"/>
  <c r="B528" i="1"/>
  <c r="B526" i="1"/>
  <c r="B552" i="1"/>
  <c r="B555" i="1"/>
  <c r="B514" i="1"/>
  <c r="B533" i="1"/>
  <c r="B565" i="1"/>
  <c r="B503" i="1"/>
  <c r="B539" i="1"/>
  <c r="B529" i="1"/>
  <c r="B500" i="1"/>
  <c r="B509" i="1"/>
  <c r="B556" i="1"/>
  <c r="B522" i="1"/>
  <c r="B549" i="1"/>
  <c r="B545" i="1"/>
  <c r="B515" i="1"/>
  <c r="F515" i="1" s="1"/>
  <c r="B554" i="1"/>
  <c r="B541" i="1"/>
  <c r="B513" i="1"/>
  <c r="I108" i="9"/>
  <c r="D204" i="9"/>
  <c r="F268" i="9"/>
  <c r="G332" i="9"/>
  <c r="D332" i="9"/>
  <c r="G44" i="9"/>
  <c r="C172" i="9"/>
  <c r="E236" i="9"/>
  <c r="G300" i="9"/>
  <c r="H44" i="9"/>
  <c r="B446" i="1"/>
  <c r="D242" i="1"/>
  <c r="G140" i="9"/>
  <c r="E332" i="9"/>
  <c r="C418" i="1"/>
  <c r="D438" i="1"/>
  <c r="F14" i="6"/>
  <c r="C471" i="1"/>
  <c r="F10" i="6"/>
  <c r="D26" i="9"/>
  <c r="CE75" i="1"/>
  <c r="E204" i="9"/>
  <c r="F7" i="6"/>
  <c r="E204" i="1"/>
  <c r="C468" i="1"/>
  <c r="I383" i="9"/>
  <c r="D22" i="7"/>
  <c r="C40" i="5"/>
  <c r="I76" i="9"/>
  <c r="C420" i="1"/>
  <c r="B28" i="4"/>
  <c r="F186" i="9"/>
  <c r="I204" i="9"/>
  <c r="BN52" i="1"/>
  <c r="BN67" i="1" s="1"/>
  <c r="D52" i="1"/>
  <c r="D67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434" i="1"/>
  <c r="D292" i="1"/>
  <c r="C58" i="9"/>
  <c r="D339" i="1" l="1"/>
  <c r="C482" i="1" s="1"/>
  <c r="F76" i="9"/>
  <c r="F44" i="9"/>
  <c r="H204" i="9"/>
  <c r="F204" i="9"/>
  <c r="D268" i="9"/>
  <c r="BM52" i="1"/>
  <c r="BM67" i="1" s="1"/>
  <c r="BM71" i="1" s="1"/>
  <c r="C638" i="1" s="1"/>
  <c r="G52" i="1"/>
  <c r="G67" i="1" s="1"/>
  <c r="G71" i="1" s="1"/>
  <c r="BQ52" i="1"/>
  <c r="BQ67" i="1" s="1"/>
  <c r="BQ71" i="1" s="1"/>
  <c r="I236" i="9"/>
  <c r="F332" i="9"/>
  <c r="CE48" i="1"/>
  <c r="C76" i="9"/>
  <c r="C140" i="9"/>
  <c r="E172" i="9"/>
  <c r="H12" i="9"/>
  <c r="G236" i="9"/>
  <c r="D76" i="9"/>
  <c r="H268" i="9"/>
  <c r="BN71" i="1"/>
  <c r="C309" i="9" s="1"/>
  <c r="D44" i="9"/>
  <c r="H500" i="10"/>
  <c r="F500" i="10"/>
  <c r="F510" i="10"/>
  <c r="H510" i="10"/>
  <c r="F524" i="10"/>
  <c r="H524" i="10"/>
  <c r="F507" i="10"/>
  <c r="H507" i="10"/>
  <c r="F512" i="10"/>
  <c r="H512" i="10"/>
  <c r="F499" i="10"/>
  <c r="H499" i="10"/>
  <c r="F525" i="10"/>
  <c r="H525" i="10"/>
  <c r="F511" i="10"/>
  <c r="H511" i="10"/>
  <c r="H523" i="10"/>
  <c r="F523" i="10"/>
  <c r="F544" i="10"/>
  <c r="H544" i="10" s="1"/>
  <c r="F546" i="10"/>
  <c r="H546" i="10"/>
  <c r="H517" i="10"/>
  <c r="F517" i="10"/>
  <c r="H540" i="10"/>
  <c r="F540" i="10"/>
  <c r="H526" i="10"/>
  <c r="F526" i="10"/>
  <c r="F521" i="10"/>
  <c r="H521" i="10"/>
  <c r="H505" i="10"/>
  <c r="F505" i="10"/>
  <c r="J816" i="10"/>
  <c r="C433" i="10"/>
  <c r="C441" i="10" s="1"/>
  <c r="CE71" i="10"/>
  <c r="C716" i="10" s="1"/>
  <c r="F529" i="10"/>
  <c r="H529" i="10"/>
  <c r="H509" i="10"/>
  <c r="F509" i="10"/>
  <c r="F533" i="10"/>
  <c r="H533" i="10"/>
  <c r="H531" i="10"/>
  <c r="F531" i="10"/>
  <c r="F532" i="10"/>
  <c r="H532" i="10"/>
  <c r="H508" i="10"/>
  <c r="F508" i="10"/>
  <c r="H516" i="10"/>
  <c r="F516" i="10"/>
  <c r="F503" i="10"/>
  <c r="H503" i="10" s="1"/>
  <c r="H513" i="10"/>
  <c r="F513" i="10"/>
  <c r="H534" i="10"/>
  <c r="F534" i="10"/>
  <c r="H527" i="10"/>
  <c r="F527" i="10"/>
  <c r="H520" i="10"/>
  <c r="F520" i="10"/>
  <c r="F498" i="10"/>
  <c r="H498" i="10" s="1"/>
  <c r="H504" i="10"/>
  <c r="F504" i="10"/>
  <c r="F528" i="10"/>
  <c r="H528" i="10"/>
  <c r="F518" i="10"/>
  <c r="H518" i="10"/>
  <c r="D615" i="10"/>
  <c r="C648" i="10"/>
  <c r="M716" i="10" s="1"/>
  <c r="Y816" i="10" s="1"/>
  <c r="C668" i="10"/>
  <c r="C715" i="10" s="1"/>
  <c r="C496" i="10"/>
  <c r="G496" i="10" s="1"/>
  <c r="B496" i="10"/>
  <c r="H497" i="10"/>
  <c r="F497" i="10"/>
  <c r="H522" i="10"/>
  <c r="F522" i="10"/>
  <c r="H545" i="10"/>
  <c r="F545" i="10"/>
  <c r="H535" i="10"/>
  <c r="F535" i="10"/>
  <c r="H536" i="10"/>
  <c r="F536" i="10"/>
  <c r="H501" i="10"/>
  <c r="F501" i="10"/>
  <c r="F502" i="10"/>
  <c r="H502" i="10"/>
  <c r="F537" i="10"/>
  <c r="H537" i="10"/>
  <c r="H530" i="10"/>
  <c r="F530" i="10"/>
  <c r="F519" i="10"/>
  <c r="H519" i="10"/>
  <c r="F538" i="10"/>
  <c r="H538" i="10"/>
  <c r="F550" i="10"/>
  <c r="H550" i="10" s="1"/>
  <c r="H539" i="10"/>
  <c r="F539" i="10"/>
  <c r="F514" i="10"/>
  <c r="H514" i="10"/>
  <c r="F506" i="10"/>
  <c r="H506" i="10"/>
  <c r="F515" i="10"/>
  <c r="H515" i="10"/>
  <c r="AX52" i="1"/>
  <c r="AX67" i="1" s="1"/>
  <c r="AX71" i="1" s="1"/>
  <c r="C616" i="1" s="1"/>
  <c r="BV52" i="1"/>
  <c r="BV67" i="1" s="1"/>
  <c r="BV71" i="1" s="1"/>
  <c r="C642" i="1" s="1"/>
  <c r="T52" i="1"/>
  <c r="T67" i="1" s="1"/>
  <c r="T71" i="1" s="1"/>
  <c r="C513" i="1" s="1"/>
  <c r="G513" i="1" s="1"/>
  <c r="AY52" i="1"/>
  <c r="AY67" i="1" s="1"/>
  <c r="AY71" i="1" s="1"/>
  <c r="C625" i="1" s="1"/>
  <c r="BF52" i="1"/>
  <c r="BF67" i="1" s="1"/>
  <c r="BF71" i="1" s="1"/>
  <c r="I245" i="9" s="1"/>
  <c r="BE52" i="1"/>
  <c r="BE67" i="1" s="1"/>
  <c r="BE71" i="1" s="1"/>
  <c r="C614" i="1" s="1"/>
  <c r="AK52" i="1"/>
  <c r="AK67" i="1" s="1"/>
  <c r="AK71" i="1" s="1"/>
  <c r="C702" i="1" s="1"/>
  <c r="AW52" i="1"/>
  <c r="AW67" i="1" s="1"/>
  <c r="AW71" i="1" s="1"/>
  <c r="C631" i="1" s="1"/>
  <c r="BY52" i="1"/>
  <c r="BY67" i="1" s="1"/>
  <c r="BY71" i="1" s="1"/>
  <c r="C570" i="1" s="1"/>
  <c r="AM52" i="1"/>
  <c r="AM67" i="1" s="1"/>
  <c r="AM71" i="1" s="1"/>
  <c r="C532" i="1" s="1"/>
  <c r="G532" i="1" s="1"/>
  <c r="BK52" i="1"/>
  <c r="BK67" i="1" s="1"/>
  <c r="BR52" i="1"/>
  <c r="BR67" i="1" s="1"/>
  <c r="BR71" i="1" s="1"/>
  <c r="C626" i="1" s="1"/>
  <c r="AA52" i="1"/>
  <c r="AA67" i="1" s="1"/>
  <c r="AA71" i="1" s="1"/>
  <c r="F117" i="9" s="1"/>
  <c r="M52" i="1"/>
  <c r="M67" i="1" s="1"/>
  <c r="M71" i="1" s="1"/>
  <c r="C506" i="1" s="1"/>
  <c r="G506" i="1" s="1"/>
  <c r="CB52" i="1"/>
  <c r="CB67" i="1" s="1"/>
  <c r="CB71" i="1" s="1"/>
  <c r="C573" i="1" s="1"/>
  <c r="F52" i="1"/>
  <c r="F67" i="1" s="1"/>
  <c r="F71" i="1" s="1"/>
  <c r="F21" i="9" s="1"/>
  <c r="BD52" i="1"/>
  <c r="BD67" i="1" s="1"/>
  <c r="BD71" i="1" s="1"/>
  <c r="C624" i="1" s="1"/>
  <c r="BO52" i="1"/>
  <c r="BO67" i="1" s="1"/>
  <c r="BO71" i="1" s="1"/>
  <c r="AD52" i="1"/>
  <c r="AD67" i="1" s="1"/>
  <c r="I113" i="9" s="1"/>
  <c r="AJ52" i="1"/>
  <c r="AJ67" i="1" s="1"/>
  <c r="H145" i="9" s="1"/>
  <c r="E52" i="1"/>
  <c r="E67" i="1" s="1"/>
  <c r="CA52" i="1"/>
  <c r="CA67" i="1" s="1"/>
  <c r="AN52" i="1"/>
  <c r="AN67" i="1" s="1"/>
  <c r="R52" i="1"/>
  <c r="R67" i="1" s="1"/>
  <c r="R71" i="1" s="1"/>
  <c r="C683" i="1" s="1"/>
  <c r="C52" i="1"/>
  <c r="C67" i="1" s="1"/>
  <c r="C71" i="1" s="1"/>
  <c r="D373" i="1"/>
  <c r="C126" i="8" s="1"/>
  <c r="AD71" i="1"/>
  <c r="C695" i="1" s="1"/>
  <c r="K52" i="1"/>
  <c r="K67" i="1" s="1"/>
  <c r="K71" i="1" s="1"/>
  <c r="D53" i="9" s="1"/>
  <c r="AG52" i="1"/>
  <c r="AG67" i="1" s="1"/>
  <c r="J52" i="1"/>
  <c r="J67" i="1" s="1"/>
  <c r="CC52" i="1"/>
  <c r="CC67" i="1" s="1"/>
  <c r="O52" i="1"/>
  <c r="O67" i="1" s="1"/>
  <c r="BH52" i="1"/>
  <c r="BH67" i="1" s="1"/>
  <c r="AZ52" i="1"/>
  <c r="AZ67" i="1" s="1"/>
  <c r="AZ71" i="1" s="1"/>
  <c r="C245" i="9" s="1"/>
  <c r="AQ52" i="1"/>
  <c r="AQ67" i="1" s="1"/>
  <c r="BX52" i="1"/>
  <c r="BX67" i="1" s="1"/>
  <c r="BL52" i="1"/>
  <c r="BL67" i="1" s="1"/>
  <c r="AO52" i="1"/>
  <c r="AO67" i="1" s="1"/>
  <c r="N52" i="1"/>
  <c r="N67" i="1" s="1"/>
  <c r="G49" i="9" s="1"/>
  <c r="Y52" i="1"/>
  <c r="Y67" i="1" s="1"/>
  <c r="Y71" i="1" s="1"/>
  <c r="D117" i="9" s="1"/>
  <c r="AI52" i="1"/>
  <c r="AI67" i="1" s="1"/>
  <c r="AC52" i="1"/>
  <c r="AC67" i="1" s="1"/>
  <c r="AL52" i="1"/>
  <c r="AL67" i="1" s="1"/>
  <c r="AL71" i="1" s="1"/>
  <c r="C703" i="1" s="1"/>
  <c r="W71" i="1"/>
  <c r="C688" i="1" s="1"/>
  <c r="I81" i="9"/>
  <c r="BZ52" i="1"/>
  <c r="BZ67" i="1" s="1"/>
  <c r="X52" i="1"/>
  <c r="X67" i="1" s="1"/>
  <c r="BP52" i="1"/>
  <c r="BP67" i="1" s="1"/>
  <c r="AS52" i="1"/>
  <c r="AS67" i="1" s="1"/>
  <c r="AB52" i="1"/>
  <c r="AB67" i="1" s="1"/>
  <c r="BB52" i="1"/>
  <c r="BB67" i="1" s="1"/>
  <c r="AP52" i="1"/>
  <c r="AP67" i="1" s="1"/>
  <c r="BT52" i="1"/>
  <c r="BT67" i="1" s="1"/>
  <c r="AH52" i="1"/>
  <c r="AH67" i="1" s="1"/>
  <c r="BS52" i="1"/>
  <c r="BS67" i="1" s="1"/>
  <c r="E17" i="9"/>
  <c r="E177" i="9"/>
  <c r="BC52" i="1"/>
  <c r="BC67" i="1" s="1"/>
  <c r="S52" i="1"/>
  <c r="S67" i="1" s="1"/>
  <c r="V52" i="1"/>
  <c r="V67" i="1" s="1"/>
  <c r="U52" i="1"/>
  <c r="U67" i="1" s="1"/>
  <c r="I52" i="1"/>
  <c r="I67" i="1" s="1"/>
  <c r="L52" i="1"/>
  <c r="L67" i="1" s="1"/>
  <c r="BA52" i="1"/>
  <c r="BA67" i="1" s="1"/>
  <c r="BU52" i="1"/>
  <c r="BU67" i="1" s="1"/>
  <c r="AV52" i="1"/>
  <c r="AV67" i="1" s="1"/>
  <c r="H52" i="1"/>
  <c r="H67" i="1" s="1"/>
  <c r="AT52" i="1"/>
  <c r="AT67" i="1" s="1"/>
  <c r="Z52" i="1"/>
  <c r="Z67" i="1" s="1"/>
  <c r="P52" i="1"/>
  <c r="P67" i="1" s="1"/>
  <c r="Q52" i="1"/>
  <c r="Q67" i="1" s="1"/>
  <c r="AR52" i="1"/>
  <c r="AR67" i="1" s="1"/>
  <c r="AF52" i="1"/>
  <c r="AF67" i="1" s="1"/>
  <c r="AE52" i="1"/>
  <c r="AE67" i="1" s="1"/>
  <c r="AU52" i="1"/>
  <c r="AU67" i="1" s="1"/>
  <c r="BI52" i="1"/>
  <c r="BI67" i="1" s="1"/>
  <c r="BW52" i="1"/>
  <c r="BW67" i="1" s="1"/>
  <c r="BJ52" i="1"/>
  <c r="BJ67" i="1" s="1"/>
  <c r="BG52" i="1"/>
  <c r="BG67" i="1" s="1"/>
  <c r="D85" i="9"/>
  <c r="D71" i="1"/>
  <c r="D21" i="9" s="1"/>
  <c r="G213" i="9"/>
  <c r="C12" i="9"/>
  <c r="CE62" i="1"/>
  <c r="F501" i="1"/>
  <c r="F499" i="1"/>
  <c r="H499" i="1"/>
  <c r="F517" i="1"/>
  <c r="F511" i="1"/>
  <c r="H497" i="1"/>
  <c r="F497" i="1"/>
  <c r="F505" i="1"/>
  <c r="H505" i="1"/>
  <c r="B496" i="1"/>
  <c r="I273" i="9"/>
  <c r="D27" i="7"/>
  <c r="B448" i="1"/>
  <c r="F544" i="1"/>
  <c r="H536" i="1"/>
  <c r="F536" i="1"/>
  <c r="F528" i="1"/>
  <c r="H528" i="1"/>
  <c r="F520" i="1"/>
  <c r="D341" i="1"/>
  <c r="C481" i="1" s="1"/>
  <c r="C50" i="8"/>
  <c r="H209" i="9"/>
  <c r="I378" i="9"/>
  <c r="K612" i="1"/>
  <c r="C465" i="1"/>
  <c r="F32" i="6"/>
  <c r="C478" i="1"/>
  <c r="C305" i="9"/>
  <c r="C102" i="8"/>
  <c r="F498" i="1"/>
  <c r="C476" i="1"/>
  <c r="F16" i="6"/>
  <c r="F516" i="1"/>
  <c r="D17" i="9"/>
  <c r="F540" i="1"/>
  <c r="H540" i="1"/>
  <c r="F532" i="1"/>
  <c r="H532" i="1"/>
  <c r="F524" i="1"/>
  <c r="F550" i="1"/>
  <c r="G305" i="9"/>
  <c r="F17" i="9"/>
  <c r="I213" i="9"/>
  <c r="C544" i="1"/>
  <c r="G544" i="1" s="1"/>
  <c r="G337" i="9" l="1"/>
  <c r="C692" i="1"/>
  <c r="G209" i="9"/>
  <c r="C177" i="9"/>
  <c r="D391" i="1"/>
  <c r="C562" i="1"/>
  <c r="C623" i="1"/>
  <c r="C500" i="1"/>
  <c r="G500" i="1" s="1"/>
  <c r="C672" i="1"/>
  <c r="F305" i="9"/>
  <c r="F81" i="9"/>
  <c r="G17" i="9"/>
  <c r="C523" i="1"/>
  <c r="G523" i="1" s="1"/>
  <c r="C369" i="9"/>
  <c r="I145" i="9"/>
  <c r="AN71" i="1"/>
  <c r="C705" i="1" s="1"/>
  <c r="C558" i="1"/>
  <c r="F309" i="9"/>
  <c r="I277" i="9"/>
  <c r="C373" i="9"/>
  <c r="C520" i="1"/>
  <c r="G520" i="1" s="1"/>
  <c r="C530" i="1"/>
  <c r="G530" i="1" s="1"/>
  <c r="C622" i="1"/>
  <c r="C685" i="1"/>
  <c r="I117" i="9"/>
  <c r="I149" i="9"/>
  <c r="F85" i="9"/>
  <c r="C551" i="1"/>
  <c r="G21" i="9"/>
  <c r="C559" i="1"/>
  <c r="C619" i="1"/>
  <c r="F49" i="9"/>
  <c r="C567" i="1"/>
  <c r="H213" i="9"/>
  <c r="C549" i="1"/>
  <c r="I337" i="9"/>
  <c r="G241" i="9"/>
  <c r="F113" i="9"/>
  <c r="G341" i="9"/>
  <c r="D177" i="9"/>
  <c r="C543" i="1"/>
  <c r="I241" i="9"/>
  <c r="D337" i="9"/>
  <c r="G245" i="9"/>
  <c r="C671" i="1"/>
  <c r="H177" i="9"/>
  <c r="D341" i="9"/>
  <c r="C678" i="1"/>
  <c r="C645" i="1"/>
  <c r="C629" i="1"/>
  <c r="C550" i="1"/>
  <c r="G550" i="1" s="1"/>
  <c r="D181" i="9"/>
  <c r="C518" i="1"/>
  <c r="G518" i="1" s="1"/>
  <c r="F53" i="9"/>
  <c r="G309" i="9"/>
  <c r="C542" i="1"/>
  <c r="C499" i="1"/>
  <c r="G499" i="1" s="1"/>
  <c r="C676" i="1"/>
  <c r="F496" i="10"/>
  <c r="H496" i="10" s="1"/>
  <c r="D716" i="10"/>
  <c r="D713" i="10"/>
  <c r="D710" i="10"/>
  <c r="D706" i="10"/>
  <c r="D702" i="10"/>
  <c r="D698" i="10"/>
  <c r="D709" i="10"/>
  <c r="D707" i="10"/>
  <c r="D694" i="10"/>
  <c r="D712" i="10"/>
  <c r="D705" i="10"/>
  <c r="D704" i="10"/>
  <c r="D703" i="10"/>
  <c r="D695" i="10"/>
  <c r="D691" i="10"/>
  <c r="D687" i="10"/>
  <c r="D701" i="10"/>
  <c r="D700" i="10"/>
  <c r="D699" i="10"/>
  <c r="D686" i="10"/>
  <c r="D685" i="10"/>
  <c r="D683" i="10"/>
  <c r="D679" i="10"/>
  <c r="D675" i="10"/>
  <c r="D671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697" i="10"/>
  <c r="D684" i="10"/>
  <c r="D680" i="10"/>
  <c r="D676" i="10"/>
  <c r="D672" i="10"/>
  <c r="D668" i="10"/>
  <c r="D628" i="10"/>
  <c r="D622" i="10"/>
  <c r="D620" i="10"/>
  <c r="D618" i="10"/>
  <c r="D616" i="10"/>
  <c r="D708" i="10"/>
  <c r="D693" i="10"/>
  <c r="D690" i="10"/>
  <c r="D689" i="10"/>
  <c r="D688" i="10"/>
  <c r="D682" i="10"/>
  <c r="D674" i="10"/>
  <c r="D623" i="10"/>
  <c r="D619" i="10"/>
  <c r="D681" i="10"/>
  <c r="D673" i="10"/>
  <c r="D696" i="10"/>
  <c r="D669" i="10"/>
  <c r="D627" i="10"/>
  <c r="D711" i="10"/>
  <c r="D692" i="10"/>
  <c r="D677" i="10"/>
  <c r="D646" i="10"/>
  <c r="D670" i="10"/>
  <c r="D647" i="10"/>
  <c r="D645" i="10"/>
  <c r="D629" i="10"/>
  <c r="D626" i="10"/>
  <c r="D621" i="10"/>
  <c r="D678" i="10"/>
  <c r="D617" i="10"/>
  <c r="C560" i="1"/>
  <c r="C627" i="1"/>
  <c r="C531" i="1"/>
  <c r="G531" i="1" s="1"/>
  <c r="C563" i="1"/>
  <c r="I209" i="9"/>
  <c r="H245" i="9"/>
  <c r="C704" i="1"/>
  <c r="C511" i="1"/>
  <c r="CA71" i="1"/>
  <c r="BK71" i="1"/>
  <c r="G273" i="9"/>
  <c r="D49" i="9"/>
  <c r="D81" i="9"/>
  <c r="AJ71" i="1"/>
  <c r="D305" i="9"/>
  <c r="H241" i="9"/>
  <c r="C545" i="1"/>
  <c r="G545" i="1" s="1"/>
  <c r="C628" i="1"/>
  <c r="C690" i="1"/>
  <c r="D113" i="9"/>
  <c r="C241" i="9"/>
  <c r="H550" i="1"/>
  <c r="C17" i="9"/>
  <c r="E71" i="1"/>
  <c r="F177" i="9"/>
  <c r="AO71" i="1"/>
  <c r="D309" i="9"/>
  <c r="G145" i="9"/>
  <c r="AI71" i="1"/>
  <c r="D369" i="9"/>
  <c r="CC71" i="1"/>
  <c r="AC71" i="1"/>
  <c r="O71" i="1"/>
  <c r="H49" i="9"/>
  <c r="H273" i="9"/>
  <c r="BL71" i="1"/>
  <c r="C49" i="9"/>
  <c r="J71" i="1"/>
  <c r="C504" i="1"/>
  <c r="G504" i="1" s="1"/>
  <c r="AQ71" i="1"/>
  <c r="H113" i="9"/>
  <c r="N71" i="1"/>
  <c r="BX71" i="1"/>
  <c r="F337" i="9"/>
  <c r="D273" i="9"/>
  <c r="BH71" i="1"/>
  <c r="E145" i="9"/>
  <c r="AG71" i="1"/>
  <c r="C273" i="9"/>
  <c r="BG71" i="1"/>
  <c r="H17" i="9"/>
  <c r="H71" i="1"/>
  <c r="C181" i="9"/>
  <c r="I85" i="9"/>
  <c r="BW71" i="1"/>
  <c r="E337" i="9"/>
  <c r="D145" i="9"/>
  <c r="AF71" i="1"/>
  <c r="E113" i="9"/>
  <c r="Z71" i="1"/>
  <c r="BU71" i="1"/>
  <c r="C337" i="9"/>
  <c r="G81" i="9"/>
  <c r="U71" i="1"/>
  <c r="BT71" i="1"/>
  <c r="I305" i="9"/>
  <c r="C209" i="9"/>
  <c r="AS71" i="1"/>
  <c r="E209" i="9"/>
  <c r="AU71" i="1"/>
  <c r="L71" i="1"/>
  <c r="E49" i="9"/>
  <c r="BS71" i="1"/>
  <c r="H305" i="9"/>
  <c r="E241" i="9"/>
  <c r="BB71" i="1"/>
  <c r="C516" i="1"/>
  <c r="G516" i="1" s="1"/>
  <c r="CE67" i="1"/>
  <c r="CE71" i="1" s="1"/>
  <c r="BI71" i="1"/>
  <c r="E273" i="9"/>
  <c r="I177" i="9"/>
  <c r="AR71" i="1"/>
  <c r="D209" i="9"/>
  <c r="AT71" i="1"/>
  <c r="D241" i="9"/>
  <c r="BA71" i="1"/>
  <c r="V71" i="1"/>
  <c r="H81" i="9"/>
  <c r="AP71" i="1"/>
  <c r="G177" i="9"/>
  <c r="E305" i="9"/>
  <c r="BP71" i="1"/>
  <c r="C81" i="9"/>
  <c r="Q71" i="1"/>
  <c r="S71" i="1"/>
  <c r="E81" i="9"/>
  <c r="X71" i="1"/>
  <c r="C113" i="9"/>
  <c r="CE52" i="1"/>
  <c r="BJ71" i="1"/>
  <c r="F273" i="9"/>
  <c r="C145" i="9"/>
  <c r="AE71" i="1"/>
  <c r="I49" i="9"/>
  <c r="P71" i="1"/>
  <c r="AV71" i="1"/>
  <c r="F209" i="9"/>
  <c r="I71" i="1"/>
  <c r="I17" i="9"/>
  <c r="F241" i="9"/>
  <c r="BC71" i="1"/>
  <c r="F145" i="9"/>
  <c r="AH71" i="1"/>
  <c r="G113" i="9"/>
  <c r="AB71" i="1"/>
  <c r="H337" i="9"/>
  <c r="BZ71" i="1"/>
  <c r="C669" i="1"/>
  <c r="C497" i="1"/>
  <c r="G497" i="1" s="1"/>
  <c r="H520" i="1"/>
  <c r="H544" i="1"/>
  <c r="I364" i="9"/>
  <c r="C428" i="1"/>
  <c r="D615" i="1"/>
  <c r="C496" i="1"/>
  <c r="G496" i="1" s="1"/>
  <c r="C668" i="1"/>
  <c r="C21" i="9"/>
  <c r="F522" i="1"/>
  <c r="F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F508" i="1"/>
  <c r="F514" i="1"/>
  <c r="H507" i="1"/>
  <c r="F507" i="1"/>
  <c r="F518" i="1"/>
  <c r="H546" i="1"/>
  <c r="F546" i="1"/>
  <c r="F506" i="1"/>
  <c r="H506" i="1"/>
  <c r="H500" i="1"/>
  <c r="F500" i="1"/>
  <c r="F509" i="1"/>
  <c r="C533" i="1" l="1"/>
  <c r="G533" i="1" s="1"/>
  <c r="E181" i="9"/>
  <c r="H518" i="1"/>
  <c r="D715" i="10"/>
  <c r="E623" i="10"/>
  <c r="E612" i="10"/>
  <c r="H149" i="9"/>
  <c r="C529" i="1"/>
  <c r="G529" i="1" s="1"/>
  <c r="C701" i="1"/>
  <c r="G277" i="9"/>
  <c r="C635" i="1"/>
  <c r="C556" i="1"/>
  <c r="G511" i="1"/>
  <c r="H511" i="1"/>
  <c r="I341" i="9"/>
  <c r="C647" i="1"/>
  <c r="C572" i="1"/>
  <c r="C498" i="1"/>
  <c r="E21" i="9"/>
  <c r="C670" i="1"/>
  <c r="H181" i="9"/>
  <c r="C536" i="1"/>
  <c r="G536" i="1" s="1"/>
  <c r="C708" i="1"/>
  <c r="H117" i="9"/>
  <c r="C694" i="1"/>
  <c r="C522" i="1"/>
  <c r="C507" i="1"/>
  <c r="G507" i="1" s="1"/>
  <c r="C679" i="1"/>
  <c r="G53" i="9"/>
  <c r="C557" i="1"/>
  <c r="C637" i="1"/>
  <c r="H277" i="9"/>
  <c r="C569" i="1"/>
  <c r="C644" i="1"/>
  <c r="F341" i="9"/>
  <c r="C700" i="1"/>
  <c r="G149" i="9"/>
  <c r="C528" i="1"/>
  <c r="G528" i="1" s="1"/>
  <c r="C53" i="9"/>
  <c r="C675" i="1"/>
  <c r="C503" i="1"/>
  <c r="C680" i="1"/>
  <c r="C508" i="1"/>
  <c r="H53" i="9"/>
  <c r="C620" i="1"/>
  <c r="C574" i="1"/>
  <c r="D373" i="9"/>
  <c r="F181" i="9"/>
  <c r="C706" i="1"/>
  <c r="C534" i="1"/>
  <c r="G534" i="1" s="1"/>
  <c r="C526" i="1"/>
  <c r="C698" i="1"/>
  <c r="E149" i="9"/>
  <c r="D277" i="9"/>
  <c r="C553" i="1"/>
  <c r="C636" i="1"/>
  <c r="C501" i="1"/>
  <c r="H21" i="9"/>
  <c r="C673" i="1"/>
  <c r="H516" i="1"/>
  <c r="C633" i="1"/>
  <c r="F245" i="9"/>
  <c r="C548" i="1"/>
  <c r="C502" i="1"/>
  <c r="G502" i="1" s="1"/>
  <c r="C674" i="1"/>
  <c r="I21" i="9"/>
  <c r="C617" i="1"/>
  <c r="C555" i="1"/>
  <c r="F277" i="9"/>
  <c r="C117" i="9"/>
  <c r="C689" i="1"/>
  <c r="C517" i="1"/>
  <c r="G181" i="9"/>
  <c r="C535" i="1"/>
  <c r="G535" i="1" s="1"/>
  <c r="C707" i="1"/>
  <c r="C711" i="1"/>
  <c r="C539" i="1"/>
  <c r="G539" i="1" s="1"/>
  <c r="D213" i="9"/>
  <c r="C634" i="1"/>
  <c r="C554" i="1"/>
  <c r="E277" i="9"/>
  <c r="E245" i="9"/>
  <c r="C632" i="1"/>
  <c r="C547" i="1"/>
  <c r="C712" i="1"/>
  <c r="C540" i="1"/>
  <c r="G540" i="1" s="1"/>
  <c r="E213" i="9"/>
  <c r="E117" i="9"/>
  <c r="C691" i="1"/>
  <c r="C519" i="1"/>
  <c r="G519" i="1" s="1"/>
  <c r="C527" i="1"/>
  <c r="G527" i="1" s="1"/>
  <c r="F149" i="9"/>
  <c r="C699" i="1"/>
  <c r="I53" i="9"/>
  <c r="C509" i="1"/>
  <c r="C681" i="1"/>
  <c r="C686" i="1"/>
  <c r="C514" i="1"/>
  <c r="G85" i="9"/>
  <c r="C524" i="1"/>
  <c r="C696" i="1"/>
  <c r="C149" i="9"/>
  <c r="C85" i="9"/>
  <c r="C682" i="1"/>
  <c r="C510" i="1"/>
  <c r="C561" i="1"/>
  <c r="C621" i="1"/>
  <c r="E309" i="9"/>
  <c r="C433" i="1"/>
  <c r="C441" i="1" s="1"/>
  <c r="I369" i="9"/>
  <c r="C566" i="1"/>
  <c r="C641" i="1"/>
  <c r="C341" i="9"/>
  <c r="C618" i="1"/>
  <c r="C277" i="9"/>
  <c r="C552" i="1"/>
  <c r="C546" i="1"/>
  <c r="G546" i="1" s="1"/>
  <c r="C630" i="1"/>
  <c r="D245" i="9"/>
  <c r="C568" i="1"/>
  <c r="C643" i="1"/>
  <c r="E341" i="9"/>
  <c r="C646" i="1"/>
  <c r="C571" i="1"/>
  <c r="H341" i="9"/>
  <c r="C693" i="1"/>
  <c r="C521" i="1"/>
  <c r="G521" i="1" s="1"/>
  <c r="G117" i="9"/>
  <c r="C541" i="1"/>
  <c r="F213" i="9"/>
  <c r="C713" i="1"/>
  <c r="E85" i="9"/>
  <c r="C512" i="1"/>
  <c r="C684" i="1"/>
  <c r="C687" i="1"/>
  <c r="C515" i="1"/>
  <c r="H85" i="9"/>
  <c r="I181" i="9"/>
  <c r="C537" i="1"/>
  <c r="G537" i="1" s="1"/>
  <c r="C709" i="1"/>
  <c r="C639" i="1"/>
  <c r="C564" i="1"/>
  <c r="H309" i="9"/>
  <c r="C505" i="1"/>
  <c r="G505" i="1" s="1"/>
  <c r="C677" i="1"/>
  <c r="E53" i="9"/>
  <c r="C710" i="1"/>
  <c r="C538" i="1"/>
  <c r="G538" i="1" s="1"/>
  <c r="C213" i="9"/>
  <c r="C640" i="1"/>
  <c r="C565" i="1"/>
  <c r="I309" i="9"/>
  <c r="D149" i="9"/>
  <c r="C697" i="1"/>
  <c r="C525" i="1"/>
  <c r="G525" i="1" s="1"/>
  <c r="C716" i="1"/>
  <c r="I373" i="9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682" i="1"/>
  <c r="D676" i="1"/>
  <c r="D634" i="1"/>
  <c r="D703" i="1"/>
  <c r="D677" i="1"/>
  <c r="D712" i="1"/>
  <c r="D69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69" i="1"/>
  <c r="D691" i="1"/>
  <c r="D670" i="1"/>
  <c r="D678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706" i="1"/>
  <c r="D671" i="1"/>
  <c r="D620" i="1"/>
  <c r="D638" i="1"/>
  <c r="D673" i="1"/>
  <c r="D627" i="1"/>
  <c r="D640" i="1"/>
  <c r="D621" i="1"/>
  <c r="D689" i="1"/>
  <c r="D701" i="1"/>
  <c r="H496" i="1"/>
  <c r="H545" i="1"/>
  <c r="F545" i="1"/>
  <c r="H525" i="1"/>
  <c r="F525" i="1"/>
  <c r="F529" i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F523" i="1"/>
  <c r="H523" i="1"/>
  <c r="F537" i="1"/>
  <c r="H537" i="1"/>
  <c r="F531" i="1"/>
  <c r="H531" i="1"/>
  <c r="H529" i="1" l="1"/>
  <c r="E713" i="10"/>
  <c r="E711" i="10"/>
  <c r="E707" i="10"/>
  <c r="E703" i="10"/>
  <c r="E699" i="10"/>
  <c r="E716" i="10"/>
  <c r="E710" i="10"/>
  <c r="E706" i="10"/>
  <c r="E712" i="10"/>
  <c r="E705" i="10"/>
  <c r="E704" i="10"/>
  <c r="E695" i="10"/>
  <c r="E709" i="10"/>
  <c r="E702" i="10"/>
  <c r="E701" i="10"/>
  <c r="E700" i="10"/>
  <c r="E696" i="10"/>
  <c r="E692" i="10"/>
  <c r="E688" i="10"/>
  <c r="E698" i="10"/>
  <c r="E697" i="10"/>
  <c r="E684" i="10"/>
  <c r="E680" i="10"/>
  <c r="E676" i="10"/>
  <c r="E672" i="10"/>
  <c r="E668" i="10"/>
  <c r="E628" i="10"/>
  <c r="E694" i="10"/>
  <c r="E681" i="10"/>
  <c r="E677" i="10"/>
  <c r="E673" i="10"/>
  <c r="E669" i="10"/>
  <c r="E627" i="10"/>
  <c r="E687" i="10"/>
  <c r="E686" i="10"/>
  <c r="E685" i="10"/>
  <c r="E679" i="10"/>
  <c r="E671" i="10"/>
  <c r="E625" i="10"/>
  <c r="E678" i="10"/>
  <c r="E670" i="10"/>
  <c r="E647" i="10"/>
  <c r="E646" i="10"/>
  <c r="E645" i="10"/>
  <c r="E629" i="10"/>
  <c r="E626" i="10"/>
  <c r="E708" i="10"/>
  <c r="E693" i="10"/>
  <c r="E691" i="10"/>
  <c r="E689" i="10"/>
  <c r="E682" i="10"/>
  <c r="E690" i="10"/>
  <c r="E674" i="10"/>
  <c r="E644" i="10"/>
  <c r="E640" i="10"/>
  <c r="E638" i="10"/>
  <c r="E636" i="10"/>
  <c r="E632" i="10"/>
  <c r="E630" i="10"/>
  <c r="E624" i="10"/>
  <c r="E683" i="10"/>
  <c r="E643" i="10"/>
  <c r="E641" i="10"/>
  <c r="E639" i="10"/>
  <c r="E637" i="10"/>
  <c r="E635" i="10"/>
  <c r="E633" i="10"/>
  <c r="E631" i="10"/>
  <c r="E675" i="10"/>
  <c r="E642" i="10"/>
  <c r="E634" i="10"/>
  <c r="H521" i="1"/>
  <c r="C715" i="1"/>
  <c r="G498" i="1"/>
  <c r="H498" i="1" s="1"/>
  <c r="H519" i="1"/>
  <c r="G526" i="1"/>
  <c r="H526" i="1"/>
  <c r="G508" i="1"/>
  <c r="H508" i="1"/>
  <c r="G503" i="1"/>
  <c r="H503" i="1" s="1"/>
  <c r="G522" i="1"/>
  <c r="H522" i="1"/>
  <c r="G512" i="1"/>
  <c r="H512" i="1"/>
  <c r="G524" i="1"/>
  <c r="H524" i="1"/>
  <c r="G517" i="1"/>
  <c r="H517" i="1"/>
  <c r="G509" i="1"/>
  <c r="H509" i="1"/>
  <c r="C648" i="1"/>
  <c r="M716" i="1" s="1"/>
  <c r="G514" i="1"/>
  <c r="H514" i="1"/>
  <c r="G515" i="1"/>
  <c r="H515" i="1"/>
  <c r="G510" i="1"/>
  <c r="H510" i="1"/>
  <c r="G501" i="1"/>
  <c r="H501" i="1"/>
  <c r="E623" i="1"/>
  <c r="E716" i="1" s="1"/>
  <c r="E612" i="1"/>
  <c r="D715" i="1"/>
  <c r="E715" i="10" l="1"/>
  <c r="F624" i="10"/>
  <c r="E647" i="1"/>
  <c r="E701" i="1"/>
  <c r="E703" i="1"/>
  <c r="E673" i="1"/>
  <c r="E702" i="1"/>
  <c r="E672" i="1"/>
  <c r="E713" i="1"/>
  <c r="E671" i="1"/>
  <c r="E677" i="1"/>
  <c r="E679" i="1"/>
  <c r="E687" i="1"/>
  <c r="E707" i="1"/>
  <c r="E637" i="1"/>
  <c r="E691" i="1"/>
  <c r="E639" i="1"/>
  <c r="E641" i="1"/>
  <c r="E709" i="1"/>
  <c r="E624" i="1"/>
  <c r="E699" i="1"/>
  <c r="E675" i="1"/>
  <c r="E710" i="1"/>
  <c r="E696" i="1"/>
  <c r="E626" i="1"/>
  <c r="E680" i="1"/>
  <c r="E631" i="1"/>
  <c r="E644" i="1"/>
  <c r="E636" i="1"/>
  <c r="E669" i="1"/>
  <c r="E633" i="1"/>
  <c r="E692" i="1"/>
  <c r="E698" i="1"/>
  <c r="E686" i="1"/>
  <c r="E681" i="1"/>
  <c r="E670" i="1"/>
  <c r="E695" i="1"/>
  <c r="E628" i="1"/>
  <c r="E693" i="1"/>
  <c r="E684" i="1"/>
  <c r="E712" i="1"/>
  <c r="E711" i="1"/>
  <c r="E697" i="1"/>
  <c r="E676" i="1"/>
  <c r="E706" i="1"/>
  <c r="E625" i="1"/>
  <c r="E646" i="1"/>
  <c r="E627" i="1"/>
  <c r="E630" i="1"/>
  <c r="E700" i="1"/>
  <c r="E674" i="1"/>
  <c r="E682" i="1"/>
  <c r="E683" i="1"/>
  <c r="E688" i="1"/>
  <c r="E668" i="1"/>
  <c r="E629" i="1"/>
  <c r="E632" i="1"/>
  <c r="E635" i="1"/>
  <c r="E678" i="1"/>
  <c r="E685" i="1"/>
  <c r="E640" i="1"/>
  <c r="E642" i="1"/>
  <c r="E645" i="1"/>
  <c r="E638" i="1"/>
  <c r="E689" i="1"/>
  <c r="E690" i="1"/>
  <c r="E704" i="1"/>
  <c r="E634" i="1"/>
  <c r="E708" i="1"/>
  <c r="E643" i="1"/>
  <c r="E694" i="1"/>
  <c r="E705" i="1"/>
  <c r="F712" i="10" l="1"/>
  <c r="F708" i="10"/>
  <c r="F704" i="10"/>
  <c r="F700" i="10"/>
  <c r="F713" i="10"/>
  <c r="F711" i="10"/>
  <c r="F707" i="10"/>
  <c r="F709" i="10"/>
  <c r="F703" i="10"/>
  <c r="F702" i="10"/>
  <c r="F701" i="10"/>
  <c r="F696" i="10"/>
  <c r="F706" i="10"/>
  <c r="F699" i="10"/>
  <c r="F698" i="10"/>
  <c r="F697" i="10"/>
  <c r="F693" i="10"/>
  <c r="F689" i="10"/>
  <c r="F685" i="10"/>
  <c r="F694" i="10"/>
  <c r="F681" i="10"/>
  <c r="F677" i="10"/>
  <c r="F673" i="10"/>
  <c r="F669" i="10"/>
  <c r="F627" i="10"/>
  <c r="F716" i="10"/>
  <c r="F710" i="10"/>
  <c r="F692" i="10"/>
  <c r="F691" i="10"/>
  <c r="F690" i="10"/>
  <c r="F682" i="10"/>
  <c r="F678" i="10"/>
  <c r="F674" i="10"/>
  <c r="F670" i="10"/>
  <c r="F647" i="10"/>
  <c r="F646" i="10"/>
  <c r="F645" i="10"/>
  <c r="F629" i="10"/>
  <c r="F626" i="10"/>
  <c r="F705" i="10"/>
  <c r="F684" i="10"/>
  <c r="F676" i="10"/>
  <c r="F668" i="10"/>
  <c r="F628" i="10"/>
  <c r="F683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87" i="10"/>
  <c r="F679" i="10"/>
  <c r="F688" i="10"/>
  <c r="F686" i="10"/>
  <c r="F671" i="10"/>
  <c r="F625" i="10"/>
  <c r="F672" i="10"/>
  <c r="F695" i="10"/>
  <c r="F680" i="10"/>
  <c r="E715" i="1"/>
  <c r="F624" i="1"/>
  <c r="F715" i="10" l="1"/>
  <c r="G625" i="10"/>
  <c r="F629" i="1"/>
  <c r="F696" i="1"/>
  <c r="F671" i="1"/>
  <c r="F636" i="1"/>
  <c r="F692" i="1"/>
  <c r="F668" i="1"/>
  <c r="F640" i="1"/>
  <c r="F688" i="1"/>
  <c r="F673" i="1"/>
  <c r="F702" i="1"/>
  <c r="F644" i="1"/>
  <c r="F643" i="1"/>
  <c r="F695" i="1"/>
  <c r="F646" i="1"/>
  <c r="F678" i="1"/>
  <c r="F686" i="1"/>
  <c r="F697" i="1"/>
  <c r="F707" i="1"/>
  <c r="F637" i="1"/>
  <c r="F645" i="1"/>
  <c r="F699" i="1"/>
  <c r="F701" i="1"/>
  <c r="F693" i="1"/>
  <c r="F679" i="1"/>
  <c r="F635" i="1"/>
  <c r="F710" i="1"/>
  <c r="F712" i="1"/>
  <c r="F704" i="1"/>
  <c r="F698" i="1"/>
  <c r="F709" i="1"/>
  <c r="F675" i="1"/>
  <c r="F685" i="1"/>
  <c r="F669" i="1"/>
  <c r="F630" i="1"/>
  <c r="F625" i="1"/>
  <c r="F641" i="1"/>
  <c r="F708" i="1"/>
  <c r="F716" i="1"/>
  <c r="F638" i="1"/>
  <c r="F690" i="1"/>
  <c r="F676" i="1"/>
  <c r="F681" i="1"/>
  <c r="F691" i="1"/>
  <c r="F689" i="1"/>
  <c r="F684" i="1"/>
  <c r="F674" i="1"/>
  <c r="F703" i="1"/>
  <c r="F672" i="1"/>
  <c r="F634" i="1"/>
  <c r="F706" i="1"/>
  <c r="F680" i="1"/>
  <c r="F700" i="1"/>
  <c r="F705" i="1"/>
  <c r="F670" i="1"/>
  <c r="F711" i="1"/>
  <c r="F694" i="1"/>
  <c r="F713" i="1"/>
  <c r="F628" i="1"/>
  <c r="F639" i="1"/>
  <c r="F677" i="1"/>
  <c r="F633" i="1"/>
  <c r="F683" i="1"/>
  <c r="F647" i="1"/>
  <c r="F632" i="1"/>
  <c r="F687" i="1"/>
  <c r="F626" i="1"/>
  <c r="F627" i="1"/>
  <c r="F682" i="1"/>
  <c r="F631" i="1"/>
  <c r="F642" i="1"/>
  <c r="G716" i="10" l="1"/>
  <c r="G709" i="10"/>
  <c r="G705" i="10"/>
  <c r="G701" i="10"/>
  <c r="G697" i="10"/>
  <c r="G712" i="10"/>
  <c r="G708" i="10"/>
  <c r="G706" i="10"/>
  <c r="G700" i="10"/>
  <c r="G699" i="10"/>
  <c r="G698" i="10"/>
  <c r="G693" i="10"/>
  <c r="G711" i="10"/>
  <c r="G694" i="10"/>
  <c r="G690" i="10"/>
  <c r="G686" i="10"/>
  <c r="G710" i="10"/>
  <c r="G692" i="10"/>
  <c r="G691" i="10"/>
  <c r="G682" i="10"/>
  <c r="G678" i="10"/>
  <c r="G674" i="10"/>
  <c r="G670" i="10"/>
  <c r="G647" i="10"/>
  <c r="G646" i="10"/>
  <c r="G645" i="10"/>
  <c r="G629" i="10"/>
  <c r="G626" i="10"/>
  <c r="G713" i="10"/>
  <c r="G707" i="10"/>
  <c r="G696" i="10"/>
  <c r="G689" i="10"/>
  <c r="G688" i="10"/>
  <c r="G687" i="10"/>
  <c r="G683" i="10"/>
  <c r="G679" i="10"/>
  <c r="G675" i="10"/>
  <c r="G671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03" i="10"/>
  <c r="G681" i="10"/>
  <c r="G673" i="10"/>
  <c r="G695" i="10"/>
  <c r="G680" i="10"/>
  <c r="G672" i="10"/>
  <c r="G685" i="10"/>
  <c r="G676" i="10"/>
  <c r="G684" i="10"/>
  <c r="G668" i="10"/>
  <c r="G628" i="10"/>
  <c r="H628" i="10" s="1"/>
  <c r="G669" i="10"/>
  <c r="G702" i="10"/>
  <c r="G677" i="10"/>
  <c r="G704" i="10"/>
  <c r="G627" i="10"/>
  <c r="F715" i="1"/>
  <c r="G625" i="1"/>
  <c r="H710" i="10" l="1"/>
  <c r="H706" i="10"/>
  <c r="H702" i="10"/>
  <c r="H698" i="10"/>
  <c r="H709" i="10"/>
  <c r="H711" i="10"/>
  <c r="H697" i="10"/>
  <c r="H694" i="10"/>
  <c r="H708" i="10"/>
  <c r="H695" i="10"/>
  <c r="H691" i="10"/>
  <c r="H687" i="10"/>
  <c r="H716" i="10"/>
  <c r="H713" i="10"/>
  <c r="H707" i="10"/>
  <c r="H696" i="10"/>
  <c r="H690" i="10"/>
  <c r="H689" i="10"/>
  <c r="H688" i="10"/>
  <c r="H683" i="10"/>
  <c r="H679" i="10"/>
  <c r="H675" i="10"/>
  <c r="H671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93" i="10"/>
  <c r="H686" i="10"/>
  <c r="H685" i="10"/>
  <c r="H684" i="10"/>
  <c r="H680" i="10"/>
  <c r="H676" i="10"/>
  <c r="H672" i="10"/>
  <c r="H668" i="10"/>
  <c r="H701" i="10"/>
  <c r="H699" i="10"/>
  <c r="H678" i="10"/>
  <c r="H670" i="10"/>
  <c r="H647" i="10"/>
  <c r="H646" i="10"/>
  <c r="H645" i="10"/>
  <c r="H629" i="10"/>
  <c r="H704" i="10"/>
  <c r="H677" i="10"/>
  <c r="H669" i="10"/>
  <c r="H703" i="10"/>
  <c r="H673" i="10"/>
  <c r="H705" i="10"/>
  <c r="H681" i="10"/>
  <c r="H700" i="10"/>
  <c r="H712" i="10"/>
  <c r="H692" i="10"/>
  <c r="H674" i="10"/>
  <c r="H682" i="10"/>
  <c r="G715" i="10"/>
  <c r="G688" i="1"/>
  <c r="G690" i="1"/>
  <c r="G710" i="1"/>
  <c r="G636" i="1"/>
  <c r="G706" i="1"/>
  <c r="G676" i="1"/>
  <c r="G639" i="1"/>
  <c r="G700" i="1"/>
  <c r="G694" i="1"/>
  <c r="G679" i="1"/>
  <c r="G670" i="1"/>
  <c r="G631" i="1"/>
  <c r="G701" i="1"/>
  <c r="G647" i="1"/>
  <c r="G637" i="1"/>
  <c r="G685" i="1"/>
  <c r="G633" i="1"/>
  <c r="G699" i="1"/>
  <c r="G644" i="1"/>
  <c r="G702" i="1"/>
  <c r="G645" i="1"/>
  <c r="G626" i="1"/>
  <c r="G628" i="1"/>
  <c r="G696" i="1"/>
  <c r="G705" i="1"/>
  <c r="G671" i="1"/>
  <c r="G681" i="1"/>
  <c r="G642" i="1"/>
  <c r="G630" i="1"/>
  <c r="G673" i="1"/>
  <c r="G677" i="1"/>
  <c r="G668" i="1"/>
  <c r="G704" i="1"/>
  <c r="G713" i="1"/>
  <c r="G641" i="1"/>
  <c r="G711" i="1"/>
  <c r="G646" i="1"/>
  <c r="G707" i="1"/>
  <c r="G687" i="1"/>
  <c r="G672" i="1"/>
  <c r="G698" i="1"/>
  <c r="G627" i="1"/>
  <c r="G678" i="1"/>
  <c r="G697" i="1"/>
  <c r="G638" i="1"/>
  <c r="G640" i="1"/>
  <c r="G674" i="1"/>
  <c r="G686" i="1"/>
  <c r="G712" i="1"/>
  <c r="G691" i="1"/>
  <c r="G683" i="1"/>
  <c r="G635" i="1"/>
  <c r="G708" i="1"/>
  <c r="G695" i="1"/>
  <c r="G709" i="1"/>
  <c r="G680" i="1"/>
  <c r="G684" i="1"/>
  <c r="G669" i="1"/>
  <c r="G632" i="1"/>
  <c r="G693" i="1"/>
  <c r="G675" i="1"/>
  <c r="G634" i="1"/>
  <c r="G682" i="1"/>
  <c r="G703" i="1"/>
  <c r="G716" i="1"/>
  <c r="G689" i="1"/>
  <c r="G629" i="1"/>
  <c r="G692" i="1"/>
  <c r="G643" i="1"/>
  <c r="H715" i="10" l="1"/>
  <c r="I629" i="10"/>
  <c r="H628" i="1"/>
  <c r="H688" i="1" s="1"/>
  <c r="G715" i="1"/>
  <c r="I713" i="10" l="1"/>
  <c r="I716" i="10"/>
  <c r="I711" i="10"/>
  <c r="I707" i="10"/>
  <c r="I703" i="10"/>
  <c r="I699" i="10"/>
  <c r="I710" i="10"/>
  <c r="I706" i="10"/>
  <c r="I708" i="10"/>
  <c r="I695" i="10"/>
  <c r="I705" i="10"/>
  <c r="I704" i="10"/>
  <c r="I696" i="10"/>
  <c r="I692" i="10"/>
  <c r="I688" i="10"/>
  <c r="I684" i="10"/>
  <c r="I693" i="10"/>
  <c r="I687" i="10"/>
  <c r="I686" i="10"/>
  <c r="I685" i="10"/>
  <c r="I680" i="10"/>
  <c r="I676" i="10"/>
  <c r="I672" i="10"/>
  <c r="I668" i="10"/>
  <c r="I681" i="10"/>
  <c r="I677" i="10"/>
  <c r="I673" i="10"/>
  <c r="I669" i="10"/>
  <c r="I697" i="10"/>
  <c r="I694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12" i="10"/>
  <c r="I702" i="10"/>
  <c r="I700" i="10"/>
  <c r="I682" i="10"/>
  <c r="I674" i="10"/>
  <c r="I670" i="10"/>
  <c r="I647" i="10"/>
  <c r="I645" i="10"/>
  <c r="I701" i="10"/>
  <c r="I678" i="10"/>
  <c r="I646" i="10"/>
  <c r="I709" i="10"/>
  <c r="I691" i="10"/>
  <c r="I698" i="10"/>
  <c r="I690" i="10"/>
  <c r="I671" i="10"/>
  <c r="I689" i="10"/>
  <c r="I679" i="10"/>
  <c r="H680" i="1"/>
  <c r="H700" i="1"/>
  <c r="H701" i="1"/>
  <c r="H640" i="1"/>
  <c r="H631" i="1"/>
  <c r="H673" i="1"/>
  <c r="H643" i="1"/>
  <c r="H681" i="1"/>
  <c r="H698" i="1"/>
  <c r="H669" i="1"/>
  <c r="H668" i="1"/>
  <c r="H642" i="1"/>
  <c r="H705" i="1"/>
  <c r="H693" i="1"/>
  <c r="H674" i="1"/>
  <c r="H638" i="1"/>
  <c r="H692" i="1"/>
  <c r="H686" i="1"/>
  <c r="H634" i="1"/>
  <c r="H670" i="1"/>
  <c r="H679" i="1"/>
  <c r="H635" i="1"/>
  <c r="H629" i="1"/>
  <c r="I629" i="1" s="1"/>
  <c r="H633" i="1"/>
  <c r="H713" i="1"/>
  <c r="H707" i="1"/>
  <c r="H646" i="1"/>
  <c r="H647" i="1"/>
  <c r="H645" i="1"/>
  <c r="H704" i="1"/>
  <c r="H683" i="1"/>
  <c r="H682" i="1"/>
  <c r="H632" i="1"/>
  <c r="H684" i="1"/>
  <c r="H710" i="1"/>
  <c r="H690" i="1"/>
  <c r="H706" i="1"/>
  <c r="H716" i="1"/>
  <c r="H637" i="1"/>
  <c r="H699" i="1"/>
  <c r="H644" i="1"/>
  <c r="H687" i="1"/>
  <c r="H712" i="1"/>
  <c r="H709" i="1"/>
  <c r="H636" i="1"/>
  <c r="H691" i="1"/>
  <c r="H675" i="1"/>
  <c r="H671" i="1"/>
  <c r="H685" i="1"/>
  <c r="H708" i="1"/>
  <c r="H694" i="1"/>
  <c r="H711" i="1"/>
  <c r="H641" i="1"/>
  <c r="H689" i="1"/>
  <c r="H703" i="1"/>
  <c r="H676" i="1"/>
  <c r="H630" i="1"/>
  <c r="H695" i="1"/>
  <c r="H697" i="1"/>
  <c r="H677" i="1"/>
  <c r="H678" i="1"/>
  <c r="H639" i="1"/>
  <c r="H696" i="1"/>
  <c r="H672" i="1"/>
  <c r="H702" i="1"/>
  <c r="I715" i="10" l="1"/>
  <c r="J630" i="10"/>
  <c r="H715" i="1"/>
  <c r="I703" i="1"/>
  <c r="I687" i="1"/>
  <c r="I671" i="1"/>
  <c r="I707" i="1"/>
  <c r="I670" i="1"/>
  <c r="I681" i="1"/>
  <c r="I711" i="1"/>
  <c r="I634" i="1"/>
  <c r="I685" i="1"/>
  <c r="I690" i="1"/>
  <c r="I639" i="1"/>
  <c r="I636" i="1"/>
  <c r="I673" i="1"/>
  <c r="I702" i="1"/>
  <c r="I704" i="1"/>
  <c r="I694" i="1"/>
  <c r="I635" i="1"/>
  <c r="I644" i="1"/>
  <c r="I695" i="1"/>
  <c r="I643" i="1"/>
  <c r="I633" i="1"/>
  <c r="I692" i="1"/>
  <c r="I676" i="1"/>
  <c r="I640" i="1"/>
  <c r="I630" i="1"/>
  <c r="I699" i="1"/>
  <c r="I688" i="1"/>
  <c r="I701" i="1"/>
  <c r="I677" i="1"/>
  <c r="I669" i="1"/>
  <c r="I632" i="1"/>
  <c r="I708" i="1"/>
  <c r="I638" i="1"/>
  <c r="I682" i="1"/>
  <c r="I706" i="1"/>
  <c r="I642" i="1"/>
  <c r="I693" i="1"/>
  <c r="I675" i="1"/>
  <c r="I631" i="1"/>
  <c r="I674" i="1"/>
  <c r="I705" i="1"/>
  <c r="I680" i="1"/>
  <c r="I678" i="1"/>
  <c r="I647" i="1"/>
  <c r="I709" i="1"/>
  <c r="I691" i="1"/>
  <c r="I679" i="1"/>
  <c r="I641" i="1"/>
  <c r="I689" i="1"/>
  <c r="I668" i="1"/>
  <c r="I645" i="1"/>
  <c r="I646" i="1"/>
  <c r="I697" i="1"/>
  <c r="I696" i="1"/>
  <c r="I637" i="1"/>
  <c r="I700" i="1"/>
  <c r="I712" i="1"/>
  <c r="I672" i="1"/>
  <c r="I710" i="1"/>
  <c r="I684" i="1"/>
  <c r="I686" i="1"/>
  <c r="I716" i="1"/>
  <c r="I713" i="1"/>
  <c r="I698" i="1"/>
  <c r="I683" i="1"/>
  <c r="J713" i="10" l="1"/>
  <c r="J712" i="10"/>
  <c r="J708" i="10"/>
  <c r="J704" i="10"/>
  <c r="J700" i="10"/>
  <c r="J716" i="10"/>
  <c r="J711" i="10"/>
  <c r="J707" i="10"/>
  <c r="J705" i="10"/>
  <c r="J696" i="10"/>
  <c r="J710" i="10"/>
  <c r="J703" i="10"/>
  <c r="J702" i="10"/>
  <c r="J701" i="10"/>
  <c r="J693" i="10"/>
  <c r="J689" i="10"/>
  <c r="J685" i="10"/>
  <c r="J684" i="10"/>
  <c r="J681" i="10"/>
  <c r="J677" i="10"/>
  <c r="J673" i="10"/>
  <c r="J669" i="10"/>
  <c r="J695" i="10"/>
  <c r="J682" i="10"/>
  <c r="J678" i="10"/>
  <c r="J674" i="10"/>
  <c r="J670" i="10"/>
  <c r="J647" i="10"/>
  <c r="J646" i="10"/>
  <c r="J645" i="10"/>
  <c r="J680" i="10"/>
  <c r="J672" i="10"/>
  <c r="J709" i="10"/>
  <c r="J698" i="10"/>
  <c r="J692" i="10"/>
  <c r="J691" i="10"/>
  <c r="J690" i="10"/>
  <c r="J679" i="10"/>
  <c r="J671" i="10"/>
  <c r="J699" i="10"/>
  <c r="J683" i="10"/>
  <c r="J643" i="10"/>
  <c r="J641" i="10"/>
  <c r="J639" i="10"/>
  <c r="J637" i="10"/>
  <c r="J635" i="10"/>
  <c r="J633" i="10"/>
  <c r="J631" i="10"/>
  <c r="J697" i="10"/>
  <c r="J694" i="10"/>
  <c r="J675" i="10"/>
  <c r="J644" i="10"/>
  <c r="J642" i="10"/>
  <c r="J640" i="10"/>
  <c r="J638" i="10"/>
  <c r="J636" i="10"/>
  <c r="J634" i="10"/>
  <c r="J632" i="10"/>
  <c r="J687" i="10"/>
  <c r="J676" i="10"/>
  <c r="J706" i="10"/>
  <c r="J688" i="10"/>
  <c r="J686" i="10"/>
  <c r="J668" i="10"/>
  <c r="I715" i="1"/>
  <c r="J630" i="1"/>
  <c r="L647" i="10" l="1"/>
  <c r="K644" i="10"/>
  <c r="J715" i="10"/>
  <c r="L712" i="10"/>
  <c r="L710" i="10"/>
  <c r="L706" i="10"/>
  <c r="L702" i="10"/>
  <c r="L698" i="10"/>
  <c r="L709" i="10"/>
  <c r="L705" i="10"/>
  <c r="L707" i="10"/>
  <c r="L701" i="10"/>
  <c r="L700" i="10"/>
  <c r="L699" i="10"/>
  <c r="L694" i="10"/>
  <c r="L716" i="10"/>
  <c r="L713" i="10"/>
  <c r="L697" i="10"/>
  <c r="L695" i="10"/>
  <c r="L691" i="10"/>
  <c r="L687" i="10"/>
  <c r="L711" i="10"/>
  <c r="L692" i="10"/>
  <c r="L683" i="10"/>
  <c r="L679" i="10"/>
  <c r="L675" i="10"/>
  <c r="L671" i="10"/>
  <c r="L708" i="10"/>
  <c r="L704" i="10"/>
  <c r="L703" i="10"/>
  <c r="L690" i="10"/>
  <c r="L689" i="10"/>
  <c r="L688" i="10"/>
  <c r="L680" i="10"/>
  <c r="L676" i="10"/>
  <c r="L672" i="10"/>
  <c r="L668" i="10"/>
  <c r="L682" i="10"/>
  <c r="L674" i="10"/>
  <c r="L696" i="10"/>
  <c r="L686" i="10"/>
  <c r="L685" i="10"/>
  <c r="L684" i="10"/>
  <c r="L681" i="10"/>
  <c r="L673" i="10"/>
  <c r="L677" i="10"/>
  <c r="L669" i="10"/>
  <c r="M669" i="10" s="1"/>
  <c r="Y735" i="10" s="1"/>
  <c r="L693" i="10"/>
  <c r="L678" i="10"/>
  <c r="L670" i="10"/>
  <c r="M670" i="10" s="1"/>
  <c r="Y736" i="10" s="1"/>
  <c r="J694" i="1"/>
  <c r="J708" i="1"/>
  <c r="J692" i="1"/>
  <c r="J689" i="1"/>
  <c r="J643" i="1"/>
  <c r="J636" i="1"/>
  <c r="J713" i="1"/>
  <c r="J647" i="1"/>
  <c r="J639" i="1"/>
  <c r="J668" i="1"/>
  <c r="J681" i="1"/>
  <c r="J688" i="1"/>
  <c r="J669" i="1"/>
  <c r="J698" i="1"/>
  <c r="J671" i="1"/>
  <c r="J683" i="1"/>
  <c r="J646" i="1"/>
  <c r="J699" i="1"/>
  <c r="J673" i="1"/>
  <c r="J711" i="1"/>
  <c r="J704" i="1"/>
  <c r="J696" i="1"/>
  <c r="J697" i="1"/>
  <c r="J705" i="1"/>
  <c r="J706" i="1"/>
  <c r="J716" i="1"/>
  <c r="J686" i="1"/>
  <c r="J690" i="1"/>
  <c r="J700" i="1"/>
  <c r="J678" i="1"/>
  <c r="J633" i="1"/>
  <c r="J684" i="1"/>
  <c r="J687" i="1"/>
  <c r="J641" i="1"/>
  <c r="J691" i="1"/>
  <c r="J642" i="1"/>
  <c r="J674" i="1"/>
  <c r="J712" i="1"/>
  <c r="J644" i="1"/>
  <c r="J710" i="1"/>
  <c r="J632" i="1"/>
  <c r="J635" i="1"/>
  <c r="J670" i="1"/>
  <c r="J679" i="1"/>
  <c r="J682" i="1"/>
  <c r="J645" i="1"/>
  <c r="J709" i="1"/>
  <c r="J680" i="1"/>
  <c r="J707" i="1"/>
  <c r="J634" i="1"/>
  <c r="J695" i="1"/>
  <c r="J693" i="1"/>
  <c r="J675" i="1"/>
  <c r="J638" i="1"/>
  <c r="J701" i="1"/>
  <c r="J685" i="1"/>
  <c r="J637" i="1"/>
  <c r="J672" i="1"/>
  <c r="J640" i="1"/>
  <c r="J676" i="1"/>
  <c r="J703" i="1"/>
  <c r="J677" i="1"/>
  <c r="J631" i="1"/>
  <c r="J702" i="1"/>
  <c r="L715" i="10" l="1"/>
  <c r="M668" i="10"/>
  <c r="M693" i="10"/>
  <c r="Y759" i="10" s="1"/>
  <c r="M698" i="10"/>
  <c r="Y764" i="10" s="1"/>
  <c r="M695" i="10"/>
  <c r="Y761" i="10" s="1"/>
  <c r="K716" i="10"/>
  <c r="K709" i="10"/>
  <c r="M709" i="10" s="1"/>
  <c r="Y775" i="10" s="1"/>
  <c r="K705" i="10"/>
  <c r="M705" i="10" s="1"/>
  <c r="Y771" i="10" s="1"/>
  <c r="K701" i="10"/>
  <c r="M701" i="10" s="1"/>
  <c r="Y767" i="10" s="1"/>
  <c r="K697" i="10"/>
  <c r="M697" i="10" s="1"/>
  <c r="Y763" i="10" s="1"/>
  <c r="K713" i="10"/>
  <c r="M713" i="10" s="1"/>
  <c r="Y779" i="10" s="1"/>
  <c r="K712" i="10"/>
  <c r="M712" i="10" s="1"/>
  <c r="Y778" i="10" s="1"/>
  <c r="K708" i="10"/>
  <c r="M708" i="10" s="1"/>
  <c r="Y774" i="10" s="1"/>
  <c r="K710" i="10"/>
  <c r="M710" i="10" s="1"/>
  <c r="Y776" i="10" s="1"/>
  <c r="K704" i="10"/>
  <c r="M704" i="10" s="1"/>
  <c r="Y770" i="10" s="1"/>
  <c r="K703" i="10"/>
  <c r="M703" i="10" s="1"/>
  <c r="Y769" i="10" s="1"/>
  <c r="K702" i="10"/>
  <c r="M702" i="10" s="1"/>
  <c r="Y768" i="10" s="1"/>
  <c r="K693" i="10"/>
  <c r="K707" i="10"/>
  <c r="M707" i="10" s="1"/>
  <c r="Y773" i="10" s="1"/>
  <c r="K700" i="10"/>
  <c r="M700" i="10" s="1"/>
  <c r="Y766" i="10" s="1"/>
  <c r="K699" i="10"/>
  <c r="M699" i="10" s="1"/>
  <c r="Y765" i="10" s="1"/>
  <c r="K698" i="10"/>
  <c r="K694" i="10"/>
  <c r="M694" i="10" s="1"/>
  <c r="Y760" i="10" s="1"/>
  <c r="K690" i="10"/>
  <c r="M690" i="10" s="1"/>
  <c r="Y756" i="10" s="1"/>
  <c r="K686" i="10"/>
  <c r="M686" i="10" s="1"/>
  <c r="Y752" i="10" s="1"/>
  <c r="K695" i="10"/>
  <c r="K682" i="10"/>
  <c r="M682" i="10" s="1"/>
  <c r="Y748" i="10" s="1"/>
  <c r="K678" i="10"/>
  <c r="M678" i="10" s="1"/>
  <c r="Y744" i="10" s="1"/>
  <c r="K674" i="10"/>
  <c r="M674" i="10" s="1"/>
  <c r="Y740" i="10" s="1"/>
  <c r="K670" i="10"/>
  <c r="K711" i="10"/>
  <c r="M711" i="10" s="1"/>
  <c r="Y777" i="10" s="1"/>
  <c r="K692" i="10"/>
  <c r="M692" i="10" s="1"/>
  <c r="Y758" i="10" s="1"/>
  <c r="K691" i="10"/>
  <c r="M691" i="10" s="1"/>
  <c r="Y757" i="10" s="1"/>
  <c r="K683" i="10"/>
  <c r="M683" i="10" s="1"/>
  <c r="Y749" i="10" s="1"/>
  <c r="K679" i="10"/>
  <c r="M679" i="10" s="1"/>
  <c r="Y745" i="10" s="1"/>
  <c r="K675" i="10"/>
  <c r="M675" i="10" s="1"/>
  <c r="Y741" i="10" s="1"/>
  <c r="K671" i="10"/>
  <c r="M671" i="10" s="1"/>
  <c r="Y737" i="10" s="1"/>
  <c r="K677" i="10"/>
  <c r="M677" i="10" s="1"/>
  <c r="Y743" i="10" s="1"/>
  <c r="K669" i="10"/>
  <c r="K706" i="10"/>
  <c r="M706" i="10" s="1"/>
  <c r="Y772" i="10" s="1"/>
  <c r="K689" i="10"/>
  <c r="M689" i="10" s="1"/>
  <c r="Y755" i="10" s="1"/>
  <c r="K688" i="10"/>
  <c r="M688" i="10" s="1"/>
  <c r="Y754" i="10" s="1"/>
  <c r="K687" i="10"/>
  <c r="M687" i="10" s="1"/>
  <c r="Y753" i="10" s="1"/>
  <c r="K676" i="10"/>
  <c r="M676" i="10" s="1"/>
  <c r="Y742" i="10" s="1"/>
  <c r="K668" i="10"/>
  <c r="K680" i="10"/>
  <c r="M680" i="10" s="1"/>
  <c r="Y746" i="10" s="1"/>
  <c r="K672" i="10"/>
  <c r="M672" i="10" s="1"/>
  <c r="Y738" i="10" s="1"/>
  <c r="K673" i="10"/>
  <c r="M673" i="10" s="1"/>
  <c r="Y739" i="10" s="1"/>
  <c r="K684" i="10"/>
  <c r="M684" i="10" s="1"/>
  <c r="Y750" i="10" s="1"/>
  <c r="K681" i="10"/>
  <c r="M681" i="10" s="1"/>
  <c r="Y747" i="10" s="1"/>
  <c r="K696" i="10"/>
  <c r="M696" i="10" s="1"/>
  <c r="Y762" i="10" s="1"/>
  <c r="K685" i="10"/>
  <c r="M685" i="10" s="1"/>
  <c r="Y751" i="10" s="1"/>
  <c r="L647" i="1"/>
  <c r="J715" i="1"/>
  <c r="K644" i="1"/>
  <c r="K715" i="10" l="1"/>
  <c r="Y734" i="10"/>
  <c r="Y815" i="10" s="1"/>
  <c r="M715" i="10"/>
  <c r="L680" i="1"/>
  <c r="L713" i="1"/>
  <c r="L695" i="1"/>
  <c r="L673" i="1"/>
  <c r="L674" i="1"/>
  <c r="L692" i="1"/>
  <c r="L701" i="1"/>
  <c r="L698" i="1"/>
  <c r="L690" i="1"/>
  <c r="L699" i="1"/>
  <c r="L671" i="1"/>
  <c r="L708" i="1"/>
  <c r="L678" i="1"/>
  <c r="L669" i="1"/>
  <c r="M669" i="1" s="1"/>
  <c r="L705" i="1"/>
  <c r="L702" i="1"/>
  <c r="L709" i="1"/>
  <c r="L672" i="1"/>
  <c r="L704" i="1"/>
  <c r="L694" i="1"/>
  <c r="L707" i="1"/>
  <c r="L706" i="1"/>
  <c r="L697" i="1"/>
  <c r="L675" i="1"/>
  <c r="M675" i="1" s="1"/>
  <c r="L670" i="1"/>
  <c r="M670" i="1" s="1"/>
  <c r="L711" i="1"/>
  <c r="L685" i="1"/>
  <c r="L668" i="1"/>
  <c r="L687" i="1"/>
  <c r="L710" i="1"/>
  <c r="L683" i="1"/>
  <c r="L688" i="1"/>
  <c r="L686" i="1"/>
  <c r="L700" i="1"/>
  <c r="L696" i="1"/>
  <c r="L691" i="1"/>
  <c r="M691" i="1" s="1"/>
  <c r="L689" i="1"/>
  <c r="L703" i="1"/>
  <c r="L693" i="1"/>
  <c r="L679" i="1"/>
  <c r="L676" i="1"/>
  <c r="L712" i="1"/>
  <c r="L682" i="1"/>
  <c r="L677" i="1"/>
  <c r="L716" i="1"/>
  <c r="L684" i="1"/>
  <c r="L681" i="1"/>
  <c r="K687" i="1"/>
  <c r="K689" i="1"/>
  <c r="K677" i="1"/>
  <c r="K670" i="1"/>
  <c r="K703" i="1"/>
  <c r="K708" i="1"/>
  <c r="K686" i="1"/>
  <c r="K712" i="1"/>
  <c r="K692" i="1"/>
  <c r="K680" i="1"/>
  <c r="K707" i="1"/>
  <c r="K678" i="1"/>
  <c r="K685" i="1"/>
  <c r="K706" i="1"/>
  <c r="K709" i="1"/>
  <c r="K672" i="1"/>
  <c r="K700" i="1"/>
  <c r="K694" i="1"/>
  <c r="K704" i="1"/>
  <c r="K675" i="1"/>
  <c r="K682" i="1"/>
  <c r="K705" i="1"/>
  <c r="K697" i="1"/>
  <c r="K695" i="1"/>
  <c r="K696" i="1"/>
  <c r="K679" i="1"/>
  <c r="K681" i="1"/>
  <c r="K691" i="1"/>
  <c r="K690" i="1"/>
  <c r="K716" i="1"/>
  <c r="K673" i="1"/>
  <c r="K711" i="1"/>
  <c r="K688" i="1"/>
  <c r="K669" i="1"/>
  <c r="K710" i="1"/>
  <c r="K671" i="1"/>
  <c r="K668" i="1"/>
  <c r="K676" i="1"/>
  <c r="K698" i="1"/>
  <c r="K713" i="1"/>
  <c r="K702" i="1"/>
  <c r="K693" i="1"/>
  <c r="K674" i="1"/>
  <c r="K701" i="1"/>
  <c r="K699" i="1"/>
  <c r="K684" i="1"/>
  <c r="K683" i="1"/>
  <c r="M677" i="1" l="1"/>
  <c r="E55" i="9" s="1"/>
  <c r="M698" i="1"/>
  <c r="M673" i="1"/>
  <c r="H23" i="9" s="1"/>
  <c r="M686" i="1"/>
  <c r="M687" i="1"/>
  <c r="H87" i="9" s="1"/>
  <c r="M707" i="1"/>
  <c r="M709" i="1"/>
  <c r="M678" i="1"/>
  <c r="F55" i="9" s="1"/>
  <c r="M690" i="1"/>
  <c r="M674" i="1"/>
  <c r="M676" i="1"/>
  <c r="D55" i="9" s="1"/>
  <c r="M680" i="1"/>
  <c r="H55" i="9" s="1"/>
  <c r="K715" i="1"/>
  <c r="M679" i="1"/>
  <c r="M688" i="1"/>
  <c r="M694" i="1"/>
  <c r="M708" i="1"/>
  <c r="H183" i="9" s="1"/>
  <c r="M681" i="1"/>
  <c r="I55" i="9" s="1"/>
  <c r="M682" i="1"/>
  <c r="M693" i="1"/>
  <c r="M696" i="1"/>
  <c r="M683" i="1"/>
  <c r="D87" i="9" s="1"/>
  <c r="M685" i="1"/>
  <c r="M697" i="1"/>
  <c r="D151" i="9" s="1"/>
  <c r="M704" i="1"/>
  <c r="D183" i="9" s="1"/>
  <c r="M705" i="1"/>
  <c r="E183" i="9" s="1"/>
  <c r="M671" i="1"/>
  <c r="F23" i="9" s="1"/>
  <c r="M701" i="1"/>
  <c r="H151" i="9" s="1"/>
  <c r="M695" i="1"/>
  <c r="M689" i="1"/>
  <c r="C119" i="9" s="1"/>
  <c r="M702" i="1"/>
  <c r="I151" i="9" s="1"/>
  <c r="M684" i="1"/>
  <c r="M712" i="1"/>
  <c r="M703" i="1"/>
  <c r="C183" i="9" s="1"/>
  <c r="M700" i="1"/>
  <c r="G151" i="9" s="1"/>
  <c r="M710" i="1"/>
  <c r="M711" i="1"/>
  <c r="M706" i="1"/>
  <c r="M672" i="1"/>
  <c r="M699" i="1"/>
  <c r="F151" i="9" s="1"/>
  <c r="M692" i="1"/>
  <c r="F119" i="9" s="1"/>
  <c r="M713" i="1"/>
  <c r="F215" i="9" s="1"/>
  <c r="E119" i="9"/>
  <c r="L715" i="1"/>
  <c r="M668" i="1"/>
  <c r="E151" i="9"/>
  <c r="D23" i="9"/>
  <c r="C55" i="9"/>
  <c r="G87" i="9"/>
  <c r="E23" i="9"/>
  <c r="E87" i="9" l="1"/>
  <c r="I119" i="9"/>
  <c r="C151" i="9"/>
  <c r="G119" i="9"/>
  <c r="H119" i="9"/>
  <c r="D119" i="9"/>
  <c r="D215" i="9"/>
  <c r="G183" i="9"/>
  <c r="E215" i="9"/>
  <c r="G55" i="9"/>
  <c r="I87" i="9"/>
  <c r="I23" i="9"/>
  <c r="C87" i="9"/>
  <c r="I183" i="9"/>
  <c r="G23" i="9"/>
  <c r="C215" i="9"/>
  <c r="F87" i="9"/>
  <c r="F183" i="9"/>
  <c r="M715" i="1"/>
  <c r="C23" i="9"/>
</calcChain>
</file>

<file path=xl/sharedStrings.xml><?xml version="1.0" encoding="utf-8"?>
<sst xmlns="http://schemas.openxmlformats.org/spreadsheetml/2006/main" count="4671" uniqueCount="1279">
  <si>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</si>
  <si>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</si>
  <si>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</si>
  <si>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</si>
  <si>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</si>
  <si>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</si>
  <si>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</si>
  <si>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</si>
  <si>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</si>
  <si>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</si>
  <si>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</si>
  <si>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</si>
  <si>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</si>
  <si>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</si>
  <si>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</si>
  <si>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</si>
  <si>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</si>
  <si>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</si>
  <si>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</si>
  <si>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</si>
  <si>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</si>
  <si>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</si>
  <si>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</si>
  <si>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</si>
  <si>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</si>
  <si>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</si>
  <si>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</si>
  <si>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</si>
  <si>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</si>
  <si>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</si>
  <si>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</si>
  <si>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</si>
  <si>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</si>
  <si>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</si>
  <si>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</si>
  <si>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</si>
  <si>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</si>
  <si>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</si>
  <si>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</si>
  <si>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</si>
  <si>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</si>
  <si>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</si>
  <si>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</si>
  <si>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</si>
  <si>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</si>
  <si>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</si>
  <si>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</si>
  <si>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</si>
  <si>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</si>
  <si>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</si>
  <si>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</si>
  <si>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</si>
  <si>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</si>
  <si>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</si>
  <si>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</si>
  <si>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</si>
  <si>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</si>
  <si>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</si>
  <si>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</si>
  <si>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</si>
  <si>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</si>
  <si>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</si>
  <si>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</si>
  <si>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</si>
  <si>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</si>
  <si>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</si>
  <si>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</si>
  <si>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</si>
  <si>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</si>
  <si>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</si>
  <si>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</si>
  <si>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</si>
  <si>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</si>
  <si>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</si>
  <si>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</si>
  <si>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</si>
  <si>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</si>
  <si>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</si>
  <si>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</si>
  <si>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</si>
  <si>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</si>
  <si>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</si>
  <si>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</si>
  <si>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</si>
  <si>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</si>
  <si>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</si>
  <si>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</si>
  <si>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</si>
  <si>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</si>
  <si>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</si>
  <si>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</si>
  <si>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</si>
  <si>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</si>
  <si>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</si>
  <si>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</si>
  <si>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</si>
  <si>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</si>
  <si>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</si>
  <si>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</si>
  <si>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</si>
  <si>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</si>
  <si>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</si>
  <si>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</si>
  <si>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</si>
  <si>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</si>
  <si>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</si>
  <si>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</si>
  <si>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</si>
  <si>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</si>
  <si>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</si>
  <si>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</si>
  <si>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</si>
  <si>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</si>
  <si>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</si>
  <si>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</si>
  <si>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</si>
  <si>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</si>
  <si>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</si>
  <si>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</si>
  <si>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</si>
  <si>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</si>
  <si>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</si>
  <si>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</si>
  <si>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</si>
  <si>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</si>
  <si>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</si>
  <si>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</si>
  <si>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</si>
  <si>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</si>
  <si>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</si>
  <si>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</si>
  <si>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</si>
  <si>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</si>
  <si>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</si>
  <si>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</si>
  <si>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</si>
  <si>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</si>
  <si>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</si>
  <si>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</si>
  <si>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</si>
  <si>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</si>
  <si>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</si>
  <si>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</si>
  <si>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</si>
  <si>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</si>
  <si>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</si>
  <si>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</si>
  <si>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</si>
  <si>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</si>
  <si>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</si>
  <si>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</si>
  <si>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</si>
  <si>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</si>
  <si>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</si>
  <si>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</si>
  <si>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</si>
  <si>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</si>
  <si>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</si>
  <si>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</si>
  <si>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</si>
  <si>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</si>
  <si>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</si>
  <si>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</si>
  <si>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</si>
  <si>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</si>
  <si>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</si>
  <si>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</si>
  <si>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</si>
  <si>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</si>
  <si>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</si>
  <si>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</si>
  <si>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</si>
  <si>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</si>
  <si>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</si>
  <si>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</si>
  <si>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</si>
  <si>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</si>
  <si>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</si>
  <si>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</si>
  <si>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</si>
  <si>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</si>
  <si>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</si>
  <si>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</si>
  <si>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</si>
  <si>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</si>
  <si>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</si>
  <si>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</si>
  <si>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</si>
  <si>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</si>
  <si>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</si>
  <si>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</si>
  <si>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</si>
  <si>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</si>
  <si>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</si>
  <si>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</si>
  <si>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</si>
  <si>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</si>
  <si>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</si>
  <si>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</si>
  <si>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</si>
  <si>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</si>
  <si>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</si>
  <si>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</si>
  <si>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</si>
  <si>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</si>
  <si>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</si>
  <si>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</si>
  <si>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</si>
  <si>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</si>
  <si>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</si>
  <si>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</si>
  <si>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</si>
  <si>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</si>
  <si>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</si>
  <si>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</si>
  <si>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</si>
  <si>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</si>
  <si>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</si>
  <si>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</si>
  <si>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</si>
  <si>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</si>
  <si>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</si>
  <si>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</si>
  <si>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</si>
  <si>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</si>
  <si>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</si>
  <si>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</si>
  <si>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</si>
  <si>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</si>
  <si>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</si>
  <si>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</si>
  <si>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</si>
  <si>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</si>
  <si>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</si>
  <si>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</si>
  <si>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</si>
  <si>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</si>
  <si>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</si>
  <si>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</si>
  <si>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</si>
  <si>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</si>
  <si>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</si>
  <si>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</si>
  <si>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</si>
  <si>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</si>
  <si>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</si>
  <si>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</si>
  <si>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</si>
  <si>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</si>
  <si>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</si>
  <si>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</si>
  <si>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</si>
  <si>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</si>
  <si>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</si>
  <si>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</si>
  <si>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</si>
  <si>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</si>
  <si>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</si>
  <si>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</si>
  <si>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</si>
  <si>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</si>
  <si>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</si>
  <si>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</si>
  <si>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</si>
  <si>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</si>
  <si>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</si>
  <si>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</si>
  <si>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</si>
  <si>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</si>
  <si>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</si>
  <si>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</si>
  <si>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</si>
  <si>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</si>
  <si>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</si>
  <si>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</si>
  <si>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</si>
  <si>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</si>
  <si>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</si>
  <si>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</si>
  <si>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</si>
  <si>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</si>
  <si>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</si>
  <si>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</si>
  <si>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</si>
  <si>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</si>
  <si>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</si>
  <si>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</si>
  <si>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</si>
  <si>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</si>
  <si>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</si>
  <si>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</si>
  <si>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</si>
  <si>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</si>
  <si>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</si>
  <si>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</si>
  <si>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</si>
  <si>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</si>
  <si>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</si>
  <si>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</si>
  <si>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</si>
  <si>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</si>
  <si>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</si>
  <si>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</si>
  <si>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</si>
  <si>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</si>
  <si>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</si>
  <si>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</si>
  <si>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</si>
  <si>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</si>
  <si>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</si>
  <si>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</si>
  <si>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</si>
  <si>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</si>
  <si>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</si>
  <si>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</si>
  <si>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</si>
  <si>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</si>
  <si>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</si>
  <si>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</si>
  <si>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</si>
  <si>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</si>
  <si>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</si>
  <si>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</si>
  <si>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</si>
  <si>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</si>
  <si>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</si>
  <si>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</si>
  <si>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</si>
  <si>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</si>
  <si>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</si>
  <si>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</si>
  <si>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</si>
  <si>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</si>
  <si>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</si>
  <si>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</si>
  <si>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</si>
  <si>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</si>
  <si>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</si>
  <si>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</si>
  <si>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</si>
  <si>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</si>
  <si>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</si>
  <si>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</si>
  <si>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</si>
  <si>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</si>
  <si>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</si>
  <si>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</si>
  <si>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</si>
  <si>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</si>
  <si>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</si>
  <si>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</si>
  <si>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</si>
  <si>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</si>
  <si>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</si>
  <si>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</si>
  <si>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</si>
  <si>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</si>
  <si>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</si>
  <si>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</si>
  <si>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</si>
  <si>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</si>
  <si>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</si>
  <si>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</si>
  <si>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</si>
  <si>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</si>
  <si>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</si>
  <si>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</si>
  <si>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</si>
  <si>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</si>
  <si>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</si>
  <si>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</si>
  <si>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</si>
  <si>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</si>
  <si>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</si>
  <si>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</si>
  <si>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</si>
  <si>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</si>
  <si>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</si>
  <si>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</si>
  <si>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</si>
  <si>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</si>
  <si>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</si>
  <si>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</si>
  <si>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</si>
  <si>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</si>
  <si>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</si>
  <si>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</si>
  <si>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</si>
  <si>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</si>
  <si>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</si>
  <si>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</si>
  <si>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</si>
  <si>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</si>
  <si>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</si>
  <si>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</si>
  <si>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</si>
  <si>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</si>
  <si>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</si>
  <si>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</si>
  <si>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</si>
  <si>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</si>
  <si>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</si>
  <si>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</si>
  <si>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</si>
  <si>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</si>
  <si>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</si>
  <si>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</si>
  <si>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</si>
  <si>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</si>
  <si>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</si>
  <si>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</si>
  <si>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</si>
  <si>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</si>
  <si>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</si>
  <si>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</si>
  <si>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</si>
  <si>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</si>
  <si>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</si>
  <si>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</si>
  <si>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</si>
  <si>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</si>
  <si>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</si>
  <si>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</si>
  <si>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</si>
  <si>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</si>
  <si>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</si>
  <si>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</si>
  <si>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</si>
  <si>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</si>
  <si>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</si>
  <si>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</si>
  <si>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</si>
  <si>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</si>
  <si>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</si>
  <si>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</si>
  <si>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</si>
  <si>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</si>
  <si>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</si>
  <si>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</si>
  <si>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</si>
  <si>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</si>
  <si>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</si>
  <si>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</si>
  <si>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</si>
  <si>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</si>
  <si>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</si>
  <si>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</si>
  <si>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</si>
  <si>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</si>
  <si>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</si>
  <si>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</si>
  <si>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</si>
  <si>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</si>
  <si>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</si>
  <si>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</si>
  <si>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</si>
  <si>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</si>
  <si>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</si>
  <si>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</si>
  <si>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</si>
  <si>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</si>
  <si>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</si>
  <si>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</si>
  <si>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</si>
  <si>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</si>
  <si>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</si>
  <si>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</si>
  <si>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</si>
  <si>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</si>
  <si>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</si>
  <si>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</si>
  <si>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</si>
  <si>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</si>
  <si>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</si>
  <si>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</si>
  <si>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</si>
  <si>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</si>
  <si>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</si>
  <si>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</si>
  <si>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</si>
  <si>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</si>
  <si>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</si>
  <si>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</si>
  <si>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</si>
  <si>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</si>
  <si>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</si>
  <si>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</si>
  <si>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</si>
  <si>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</si>
  <si>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</si>
  <si>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</si>
  <si>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</si>
  <si>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</si>
  <si>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</si>
  <si>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</si>
  <si>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</si>
  <si>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</si>
  <si>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</si>
  <si>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</si>
  <si>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</si>
  <si>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</si>
  <si>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</si>
  <si>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</si>
  <si>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</si>
  <si>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</si>
  <si>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</si>
  <si>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</si>
  <si>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</si>
  <si>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</si>
  <si>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</si>
  <si>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</si>
  <si>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</si>
  <si>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</si>
  <si>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</si>
  <si>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</si>
  <si>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</si>
  <si>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</si>
  <si>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</si>
  <si>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</si>
  <si>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</si>
  <si>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</si>
  <si>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</si>
  <si>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</si>
  <si>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</si>
  <si>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</si>
  <si>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</si>
  <si>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</si>
  <si>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</si>
  <si>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</si>
  <si>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</si>
  <si>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</si>
  <si>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</si>
  <si>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</si>
  <si>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</si>
  <si>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</si>
  <si>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</si>
  <si>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</si>
  <si>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</si>
  <si>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</si>
  <si>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</si>
  <si>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</si>
  <si>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</si>
  <si>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</si>
  <si>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</si>
  <si>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</si>
  <si>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</si>
  <si>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</si>
  <si>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</si>
  <si>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</si>
  <si>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</si>
  <si>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</si>
  <si>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</si>
  <si>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</si>
  <si>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</si>
  <si>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</si>
  <si>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</si>
  <si>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</si>
  <si>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</si>
  <si>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</si>
  <si>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</si>
  <si>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</si>
  <si>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</si>
  <si>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</si>
  <si>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</si>
  <si>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</si>
  <si>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</si>
  <si>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</si>
  <si>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</si>
  <si>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</si>
  <si>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</si>
  <si>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</si>
  <si>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</si>
  <si>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</si>
  <si>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</si>
  <si>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</si>
  <si>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</si>
  <si>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</si>
  <si>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</si>
  <si>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</si>
  <si>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</si>
  <si>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</si>
  <si>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</si>
  <si>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</si>
  <si>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</si>
  <si>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</si>
  <si>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</si>
  <si>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</si>
  <si>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</si>
  <si>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</si>
  <si>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</si>
  <si>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</si>
  <si>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</si>
  <si>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</si>
  <si>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</si>
  <si>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</si>
  <si>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</si>
  <si>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</si>
  <si>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</si>
  <si>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</si>
  <si>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</si>
  <si>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</si>
  <si>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</si>
  <si>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</si>
  <si>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</si>
  <si>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</si>
  <si>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</si>
  <si>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</si>
  <si>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</si>
  <si>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</si>
  <si>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</si>
  <si>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</si>
  <si>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</si>
  <si>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</si>
  <si>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</si>
  <si>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</si>
  <si>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</si>
  <si>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</si>
  <si>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</si>
  <si>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</si>
  <si>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</si>
  <si>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</si>
  <si>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</si>
  <si>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</si>
  <si>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</si>
  <si>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</si>
  <si>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</si>
  <si>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</si>
  <si>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</si>
  <si>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</si>
  <si>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</si>
  <si>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</si>
  <si>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</si>
  <si>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</si>
  <si>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</si>
  <si>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</si>
  <si>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</si>
  <si>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</si>
  <si>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</si>
  <si>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</si>
  <si>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</si>
  <si>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</si>
  <si>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</si>
  <si>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</si>
  <si>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</si>
  <si>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</si>
  <si>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</si>
  <si>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</si>
  <si>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</si>
  <si>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</si>
  <si>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</si>
  <si>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</si>
  <si>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</si>
  <si>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</si>
  <si>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</si>
  <si>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</si>
  <si>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</si>
  <si>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</si>
  <si>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</si>
  <si>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</si>
  <si>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</si>
  <si>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</si>
  <si>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</si>
  <si>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</si>
  <si>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</si>
  <si>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</si>
  <si>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</si>
  <si>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</si>
  <si>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</si>
  <si>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</si>
  <si>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</si>
  <si>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</si>
  <si>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</si>
  <si>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</si>
  <si>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</si>
  <si>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</si>
  <si>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</si>
  <si>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</si>
  <si>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</si>
  <si>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</si>
  <si>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</si>
  <si>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</si>
  <si>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</si>
  <si>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</si>
  <si>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</si>
  <si>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</si>
  <si>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</si>
  <si>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</si>
  <si>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</si>
  <si>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</si>
  <si>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</si>
  <si>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</si>
  <si>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</si>
  <si>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</si>
  <si>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</si>
  <si>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</si>
  <si>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</si>
  <si>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</si>
  <si>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</si>
  <si>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</si>
  <si>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</si>
  <si>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</si>
  <si>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</si>
  <si>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</si>
  <si>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</si>
  <si>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</si>
  <si>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</si>
  <si>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</si>
  <si>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</si>
  <si>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</si>
  <si>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</si>
  <si>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</si>
  <si>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</si>
  <si>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</si>
  <si>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</si>
  <si>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</si>
  <si>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</si>
  <si>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</si>
  <si>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</si>
  <si>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</si>
  <si>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</si>
  <si>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</si>
  <si>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</si>
  <si>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</si>
  <si>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</si>
  <si>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</si>
  <si>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</si>
  <si>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</si>
  <si>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</si>
  <si>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</si>
  <si>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</si>
  <si>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</si>
  <si>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</si>
  <si>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</si>
  <si>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</si>
  <si>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</si>
  <si>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</si>
  <si>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</si>
  <si>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</si>
  <si>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</si>
  <si>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</si>
  <si>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</si>
  <si>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</si>
  <si>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</si>
  <si>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</si>
  <si>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</si>
  <si>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</si>
  <si>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</si>
  <si>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</si>
  <si>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</si>
  <si>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</si>
  <si>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</si>
  <si>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</si>
  <si>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</si>
  <si>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</si>
  <si>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</si>
  <si>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</si>
  <si>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</si>
  <si>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</si>
  <si>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</si>
  <si>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</si>
  <si>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</si>
  <si>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</si>
  <si>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</si>
  <si>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</si>
  <si>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</si>
  <si>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</si>
  <si>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</si>
  <si>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</si>
  <si>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</si>
  <si>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</si>
  <si>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</si>
  <si>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</si>
  <si>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</si>
  <si>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</si>
  <si>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</si>
  <si>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</si>
  <si>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</si>
  <si>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</si>
  <si>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</si>
  <si>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</si>
  <si>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</si>
  <si>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</si>
  <si>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</si>
  <si>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</si>
  <si>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</si>
  <si>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</si>
  <si>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</si>
  <si>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</si>
  <si>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</si>
  <si>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</si>
  <si>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</si>
  <si>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</si>
  <si>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</si>
  <si>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</si>
  <si>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</si>
  <si>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</si>
  <si>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</si>
  <si>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</si>
  <si>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</si>
  <si>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</si>
  <si>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</si>
  <si>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</si>
  <si>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</si>
  <si>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</si>
  <si>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</si>
  <si>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</si>
  <si>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</si>
  <si>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</si>
  <si>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</si>
  <si>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</si>
  <si>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</si>
  <si>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</si>
  <si>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</si>
  <si>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</si>
  <si>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</si>
  <si>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</si>
  <si>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</si>
  <si>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</si>
  <si>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</si>
  <si>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</si>
  <si>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</si>
  <si>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</si>
  <si>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</si>
  <si>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</si>
  <si>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</si>
  <si>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</si>
  <si>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</si>
  <si>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</si>
  <si>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</si>
  <si>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</si>
  <si>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</si>
  <si>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</si>
  <si>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</si>
  <si>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</si>
  <si>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</si>
  <si>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</si>
  <si>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</si>
  <si>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</si>
  <si>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</si>
  <si>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</si>
  <si>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</si>
  <si>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</si>
  <si>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</si>
  <si>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</si>
  <si>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</si>
  <si>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</si>
  <si>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</si>
  <si>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</si>
  <si>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</si>
  <si>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</si>
  <si>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</si>
  <si>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</si>
  <si>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</si>
  <si>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</si>
  <si>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</si>
  <si>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</si>
  <si>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</si>
  <si>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</si>
  <si>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</si>
  <si>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</si>
  <si>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</si>
  <si>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</si>
  <si>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</si>
  <si>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</si>
  <si>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</si>
  <si>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</si>
  <si>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</si>
  <si>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</si>
  <si>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</si>
  <si>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</si>
  <si>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</si>
  <si>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</si>
  <si>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</si>
  <si>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</si>
  <si>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</si>
  <si>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</si>
  <si>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</si>
  <si>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</si>
  <si>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</si>
  <si>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</si>
  <si>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</si>
  <si>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</si>
  <si>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</si>
  <si>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</si>
  <si>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</si>
  <si>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</si>
  <si>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</si>
  <si>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</si>
  <si>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</si>
  <si>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</si>
  <si>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</si>
  <si>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</si>
  <si>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</si>
  <si>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</si>
  <si>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</si>
  <si>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</si>
  <si>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</si>
  <si>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</si>
  <si>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</si>
  <si>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</si>
  <si>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</si>
  <si>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</si>
  <si>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</si>
  <si>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</si>
  <si>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</si>
  <si>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</si>
  <si>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</si>
  <si>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</si>
  <si>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</si>
  <si>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</si>
  <si>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</si>
  <si>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</si>
  <si>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</si>
  <si>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</si>
  <si>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</si>
  <si>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</si>
  <si>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</si>
  <si>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</si>
  <si>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</si>
  <si>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</si>
  <si>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</si>
  <si>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</si>
  <si>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</si>
  <si>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</si>
  <si>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</si>
  <si>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</si>
  <si>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</si>
  <si>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</si>
  <si>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</si>
  <si>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</si>
  <si>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</si>
  <si>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</si>
  <si>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</si>
  <si>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</si>
  <si>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</si>
  <si>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</si>
  <si>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</si>
  <si>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</si>
  <si>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</si>
  <si>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</si>
  <si>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</si>
  <si>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</si>
  <si>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</si>
  <si>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</si>
  <si>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</si>
  <si>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</si>
  <si>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</si>
  <si>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</si>
  <si>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</si>
  <si>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</si>
  <si>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</si>
  <si>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</si>
  <si>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</si>
  <si>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</si>
  <si>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</si>
  <si>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</si>
  <si>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</si>
  <si>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</si>
  <si>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</si>
  <si>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</si>
  <si>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</si>
  <si>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</si>
  <si>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</si>
  <si>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</si>
  <si>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</si>
  <si>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</si>
  <si>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</si>
  <si>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</si>
  <si>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</si>
  <si>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</si>
  <si>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</si>
  <si>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</si>
  <si>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</si>
  <si>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</si>
  <si>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</si>
  <si>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</si>
  <si>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</si>
  <si>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</si>
  <si>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</si>
  <si>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</si>
  <si>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</si>
  <si>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</si>
  <si>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</si>
  <si>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</si>
  <si>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</si>
  <si>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</si>
  <si>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</si>
  <si>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</si>
  <si>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</si>
  <si>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</si>
  <si>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</si>
  <si>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</si>
  <si>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</si>
  <si>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</si>
  <si>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</si>
  <si>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</si>
  <si>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</si>
  <si>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</si>
  <si>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</si>
  <si>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</si>
  <si>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</si>
  <si>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</si>
  <si>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</si>
  <si>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</si>
  <si>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</si>
  <si>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</si>
  <si>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</si>
  <si>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</si>
  <si>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</si>
  <si>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</si>
  <si>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</si>
  <si>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</si>
  <si>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</si>
  <si>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</si>
  <si>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</si>
  <si>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</si>
  <si>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</si>
  <si>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</si>
  <si>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</si>
  <si>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</si>
  <si>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</si>
  <si>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</si>
  <si>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</si>
  <si>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</si>
  <si>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</si>
  <si>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</si>
  <si>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</si>
  <si>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</si>
  <si>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</si>
  <si>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</si>
  <si>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</si>
  <si>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</si>
  <si>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</si>
  <si>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</si>
  <si>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</si>
  <si>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</si>
  <si>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</si>
  <si>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</si>
  <si>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</si>
  <si>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</si>
  <si>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</si>
  <si>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</si>
  <si>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</si>
  <si>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</si>
  <si>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</si>
  <si>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</si>
  <si>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</si>
  <si>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</si>
  <si>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</si>
  <si>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</si>
  <si>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</si>
  <si>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</si>
  <si>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</si>
  <si>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</si>
  <si>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</si>
  <si>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</si>
  <si>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</si>
  <si>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</si>
  <si>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</si>
  <si>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</si>
  <si>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</si>
  <si>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</si>
  <si>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</si>
  <si>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</si>
  <si>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</si>
  <si>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</si>
  <si>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</si>
  <si>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</si>
  <si>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</si>
  <si>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</si>
  <si>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</si>
  <si>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</si>
  <si>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</si>
  <si>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</si>
  <si>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</si>
  <si>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</si>
  <si>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</si>
  <si>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</si>
  <si>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</si>
  <si>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</si>
  <si>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</si>
  <si>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</si>
  <si>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</si>
  <si>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</si>
  <si>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</si>
  <si>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</si>
  <si>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</si>
  <si>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</si>
  <si>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</si>
  <si>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</si>
  <si>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</si>
  <si>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</si>
  <si>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</si>
  <si>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</si>
  <si>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</si>
  <si>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</si>
  <si>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</si>
  <si>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</si>
  <si>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</si>
  <si>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</si>
  <si>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</si>
  <si>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</si>
  <si>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</si>
  <si>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</si>
  <si>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</si>
  <si>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</si>
  <si>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</si>
  <si>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</si>
  <si>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</si>
  <si>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</si>
  <si>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</si>
  <si>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</si>
  <si>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</si>
  <si>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</si>
  <si>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</si>
  <si>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</si>
  <si>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</si>
  <si>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</si>
  <si>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</si>
  <si>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</si>
  <si>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</si>
  <si>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</si>
  <si>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</si>
  <si>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</si>
  <si>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</si>
  <si>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</si>
  <si>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</si>
  <si>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</si>
  <si>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</si>
  <si>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</si>
  <si>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</si>
  <si>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</si>
  <si>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</si>
  <si>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</si>
  <si>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</si>
  <si>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</si>
  <si>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</si>
  <si>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</si>
  <si>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</si>
  <si>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</si>
  <si>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</si>
  <si>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</si>
  <si>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</si>
  <si>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</si>
  <si>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</si>
  <si>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</si>
  <si>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</si>
  <si>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</si>
  <si>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</si>
  <si>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</si>
  <si>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</si>
  <si>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</si>
  <si>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</si>
  <si>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</si>
  <si>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</si>
  <si>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</si>
  <si>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</si>
  <si>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</si>
  <si>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</si>
  <si>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</si>
  <si>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</si>
  <si>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</si>
  <si>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</si>
  <si>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</si>
  <si>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</si>
  <si>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</si>
  <si>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</si>
  <si>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</si>
  <si>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</si>
  <si>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</si>
  <si>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</si>
  <si>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</si>
  <si>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</si>
  <si>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</si>
  <si>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</si>
  <si>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</si>
  <si>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</si>
  <si>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</si>
  <si>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</si>
  <si>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</si>
  <si>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</si>
  <si>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</si>
  <si>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</si>
  <si>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</si>
  <si>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</si>
  <si>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</si>
  <si>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</si>
  <si>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</si>
  <si>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</si>
  <si>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</si>
  <si>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</si>
  <si>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</si>
  <si>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</si>
  <si>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</si>
  <si>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</si>
  <si>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</si>
  <si>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</si>
  <si>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</si>
  <si>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</si>
  <si>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</si>
  <si>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</si>
  <si>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</si>
  <si>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</si>
  <si>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</si>
  <si>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</si>
  <si>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</si>
  <si>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</si>
  <si>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</si>
  <si>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</si>
  <si>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</si>
  <si>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</si>
  <si>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</si>
  <si>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</si>
  <si>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</si>
  <si>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</si>
  <si>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</si>
  <si>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</si>
  <si>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</si>
  <si>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</si>
  <si>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</si>
  <si>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</si>
  <si>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</si>
  <si>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</si>
  <si>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</si>
  <si>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</si>
  <si>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</si>
  <si>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</si>
  <si>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</si>
  <si>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</si>
  <si>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</si>
  <si>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</si>
  <si>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</si>
  <si>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</si>
  <si>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</si>
  <si>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</si>
  <si>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</si>
  <si>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</si>
  <si>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</si>
  <si>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</si>
  <si>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</si>
  <si>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</si>
  <si>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</si>
  <si>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</si>
  <si>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</si>
  <si>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</si>
  <si>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</si>
  <si>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</si>
  <si>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</si>
  <si>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</si>
  <si>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</si>
  <si>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</si>
  <si>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</si>
  <si>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</si>
  <si>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</si>
  <si>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</si>
  <si>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</si>
  <si>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</si>
  <si>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</si>
  <si>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</si>
  <si>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</si>
  <si>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</si>
  <si>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</si>
  <si>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</si>
  <si>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</si>
  <si>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</si>
  <si>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Swedish Edmonds</t>
  </si>
  <si>
    <t>21601 76th Avenue West</t>
  </si>
  <si>
    <t>Edmonds, WA 98026</t>
  </si>
  <si>
    <t>Snohomish</t>
  </si>
  <si>
    <t>Jennifer Graves</t>
  </si>
  <si>
    <t>Michael Hart, M. D.</t>
  </si>
  <si>
    <t>(425) 640-4000</t>
  </si>
  <si>
    <t>(425) 640-4010</t>
  </si>
  <si>
    <t>12/31/2018</t>
  </si>
  <si>
    <t>138</t>
  </si>
  <si>
    <t>Jeff Treasure</t>
  </si>
  <si>
    <t>Increase largely driven by an increase in Critical care salaires expense for RN's</t>
  </si>
  <si>
    <t>Nothing out of the ordinary normal increases</t>
  </si>
  <si>
    <t>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</si>
</sst>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"/>
    <numFmt numFmtId="165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6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5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7"/>
      <c r="C18" s="235"/>
    </row>
    <row r="19" spans="1:6" ht="12.75" customHeight="1" x14ac:dyDescent="0.25">
      <c r="C19" s="235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15419206.170000002</v>
      </c>
      <c r="C48" s="244">
        <f>ROUND(((B48/CE61)*C61),0)</f>
        <v>737596</v>
      </c>
      <c r="D48" s="244">
        <f>ROUND(((B48/CE61)*D61),0)</f>
        <v>0</v>
      </c>
      <c r="E48" s="195">
        <f>ROUND(((B48/CE61)*E61),0)</f>
        <v>4858085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158898</v>
      </c>
      <c r="I48" s="195">
        <f>ROUND(((B48/CE61)*I61),0)</f>
        <v>0</v>
      </c>
      <c r="J48" s="195">
        <f>ROUND(((B48/CE61)*J61),0)</f>
        <v>231050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1036916</v>
      </c>
      <c r="Q48" s="195">
        <f>ROUND(((B48/CE61)*Q61),0)</f>
        <v>181921</v>
      </c>
      <c r="R48" s="195">
        <f>ROUND(((B48/CE61)*R61),0)</f>
        <v>15281</v>
      </c>
      <c r="S48" s="195">
        <f>ROUND(((B48/CE61)*S61),0)</f>
        <v>115909</v>
      </c>
      <c r="T48" s="195">
        <f>ROUND(((B48/CE61)*T61),0)</f>
        <v>117364</v>
      </c>
      <c r="U48" s="195">
        <f>ROUND(((B48/CE61)*U61),0)</f>
        <v>985203</v>
      </c>
      <c r="V48" s="195">
        <f>ROUND(((B48/CE61)*V61),0)</f>
        <v>552795</v>
      </c>
      <c r="W48" s="195">
        <f>ROUND(((B48/CE61)*W61),0)</f>
        <v>104532</v>
      </c>
      <c r="X48" s="195">
        <f>ROUND(((B48/CE61)*X61),0)</f>
        <v>176150</v>
      </c>
      <c r="Y48" s="195">
        <f>ROUND(((B48/CE61)*Y61),0)</f>
        <v>688957</v>
      </c>
      <c r="Z48" s="195">
        <f>ROUND(((B48/CE61)*Z61),0)</f>
        <v>0</v>
      </c>
      <c r="AA48" s="195">
        <f>ROUND(((B48/CE61)*AA61),0)</f>
        <v>54042</v>
      </c>
      <c r="AB48" s="195">
        <f>ROUND(((B48/CE61)*AB61),0)</f>
        <v>619539</v>
      </c>
      <c r="AC48" s="195">
        <f>ROUND(((B48/CE61)*AC61),0)</f>
        <v>315516</v>
      </c>
      <c r="AD48" s="195">
        <f>ROUND(((B48/CE61)*AD61),0)</f>
        <v>0</v>
      </c>
      <c r="AE48" s="195">
        <f>ROUND(((B48/CE61)*AE61),0)</f>
        <v>256286</v>
      </c>
      <c r="AF48" s="195">
        <f>ROUND(((B48/CE61)*AF61),0)</f>
        <v>0</v>
      </c>
      <c r="AG48" s="195">
        <f>ROUND(((B48/CE61)*AG61),0)</f>
        <v>1491986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148587</v>
      </c>
      <c r="AK48" s="195">
        <f>ROUND(((B48/CE61)*AK61),0)</f>
        <v>57166</v>
      </c>
      <c r="AL48" s="195">
        <f>ROUND(((B48/CE61)*AL61),0)</f>
        <v>35804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189210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355311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10</v>
      </c>
      <c r="BC48" s="195">
        <f>ROUND(((B48/CE61)*BC61),0)</f>
        <v>0</v>
      </c>
      <c r="BD48" s="195">
        <f>ROUND(((B48/CE61)*BD61),0)</f>
        <v>-32539</v>
      </c>
      <c r="BE48" s="195">
        <f>ROUND(((B48/CE61)*BE61),0)</f>
        <v>265328</v>
      </c>
      <c r="BF48" s="195">
        <f>ROUND(((B48/CE61)*BF61),0)</f>
        <v>369598</v>
      </c>
      <c r="BG48" s="195">
        <f>ROUND(((B48/CE61)*BG61),0)</f>
        <v>30310</v>
      </c>
      <c r="BH48" s="195">
        <f>ROUND(((B48/CE61)*BH61),0)</f>
        <v>45629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127447</v>
      </c>
      <c r="BO48" s="195">
        <f>ROUND(((B48/CE61)*BO61),0)</f>
        <v>45101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85863</v>
      </c>
      <c r="BT48" s="195">
        <f>ROUND(((B48/CE61)*BT61),0)</f>
        <v>33220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73256</v>
      </c>
      <c r="BX48" s="195">
        <f>ROUND(((B48/CE61)*BX61),0)</f>
        <v>0</v>
      </c>
      <c r="BY48" s="195">
        <f>ROUND(((B48/CE61)*BY61),0)</f>
        <v>874978</v>
      </c>
      <c r="BZ48" s="195">
        <f>ROUND(((B48/CE61)*BZ61),0)</f>
        <v>0</v>
      </c>
      <c r="CA48" s="195">
        <f>ROUND(((B48/CE61)*CA61),0)</f>
        <v>700</v>
      </c>
      <c r="CB48" s="195">
        <f>ROUND(((B48/CE61)*CB61),0)</f>
        <v>0</v>
      </c>
      <c r="CC48" s="195">
        <f>ROUND(((B48/CE61)*CC61),0)</f>
        <v>16201</v>
      </c>
      <c r="CD48" s="195"/>
      <c r="CE48" s="195">
        <f>SUM(C48:CD48)</f>
        <v>15419206</v>
      </c>
    </row>
    <row r="49" spans="1:84" ht="12.6" customHeight="1" x14ac:dyDescent="0.25">
      <c r="A49" s="175" t="s">
        <v>206</v>
      </c>
      <c r="B49" s="195">
        <f>B47+B48</f>
        <v>15419206.170000002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8002227.7600000016</v>
      </c>
      <c r="C52" s="195">
        <f>ROUND((B52/(CE76+CF76)*C76),0)</f>
        <v>89568</v>
      </c>
      <c r="D52" s="195">
        <f>ROUND((B52/(CE76+CF76)*D76),0)</f>
        <v>0</v>
      </c>
      <c r="E52" s="195">
        <f>ROUND((B52/(CE76+CF76)*E76),0)</f>
        <v>1135140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12697</v>
      </c>
      <c r="I52" s="195">
        <f>ROUND((B52/(CE76+CF76)*I76),0)</f>
        <v>0</v>
      </c>
      <c r="J52" s="195">
        <f>ROUND((B52/(CE76+CF76)*J76),0)</f>
        <v>16810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338085</v>
      </c>
      <c r="Q52" s="195">
        <f>ROUND((B52/(CE76+CF76)*Q76),0)</f>
        <v>22688</v>
      </c>
      <c r="R52" s="195">
        <f>ROUND((B52/(CE76+CF76)*R76),0)</f>
        <v>5280</v>
      </c>
      <c r="S52" s="195">
        <f>ROUND((B52/(CE76+CF76)*S76),0)</f>
        <v>68084</v>
      </c>
      <c r="T52" s="195">
        <f>ROUND((B52/(CE76+CF76)*T76),0)</f>
        <v>9838</v>
      </c>
      <c r="U52" s="195">
        <f>ROUND((B52/(CE76+CF76)*U76),0)</f>
        <v>134002</v>
      </c>
      <c r="V52" s="195">
        <f>ROUND((B52/(CE76+CF76)*V76),0)</f>
        <v>140106</v>
      </c>
      <c r="W52" s="195">
        <f>ROUND((B52/(CE76+CF76)*W76),0)</f>
        <v>12992</v>
      </c>
      <c r="X52" s="195">
        <f>ROUND((B52/(CE76+CF76)*X76),0)</f>
        <v>19825</v>
      </c>
      <c r="Y52" s="195">
        <f>ROUND((B52/(CE76+CF76)*Y76),0)</f>
        <v>248108</v>
      </c>
      <c r="Z52" s="195">
        <f>ROUND((B52/(CE76+CF76)*Z76),0)</f>
        <v>0</v>
      </c>
      <c r="AA52" s="195">
        <f>ROUND((B52/(CE76+CF76)*AA76),0)</f>
        <v>11612</v>
      </c>
      <c r="AB52" s="195">
        <f>ROUND((B52/(CE76+CF76)*AB76),0)</f>
        <v>75076</v>
      </c>
      <c r="AC52" s="195">
        <f>ROUND((B52/(CE76+CF76)*AC76),0)</f>
        <v>120232</v>
      </c>
      <c r="AD52" s="195">
        <f>ROUND((B52/(CE76+CF76)*AD76),0)</f>
        <v>5403</v>
      </c>
      <c r="AE52" s="195">
        <f>ROUND((B52/(CE76+CF76)*AE76),0)</f>
        <v>58777</v>
      </c>
      <c r="AF52" s="195">
        <f>ROUND((B52/(CE76+CF76)*AF76),0)</f>
        <v>0</v>
      </c>
      <c r="AG52" s="195">
        <f>ROUND((B52/(CE76+CF76)*AG76),0)</f>
        <v>432988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120494</v>
      </c>
      <c r="AK52" s="195">
        <f>ROUND((B52/(CE76+CF76)*AK76),0)</f>
        <v>18110</v>
      </c>
      <c r="AL52" s="195">
        <f>ROUND((B52/(CE76+CF76)*AL76),0)</f>
        <v>2598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31223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169297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52422</v>
      </c>
      <c r="BE52" s="195">
        <f>ROUND((B52/(CE76+CF76)*BE76),0)</f>
        <v>4243538</v>
      </c>
      <c r="BF52" s="195">
        <f>ROUND((B52/(CE76+CF76)*BF76),0)</f>
        <v>59275</v>
      </c>
      <c r="BG52" s="195">
        <f>ROUND((B52/(CE76+CF76)*BG76),0)</f>
        <v>3005</v>
      </c>
      <c r="BH52" s="195">
        <f>ROUND((B52/(CE76+CF76)*BH76),0)</f>
        <v>25948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10710</v>
      </c>
      <c r="BL52" s="195">
        <f>ROUND((B52/(CE76+CF76)*BL76),0)</f>
        <v>1701</v>
      </c>
      <c r="BM52" s="195">
        <f>ROUND((B52/(CE76+CF76)*BM76),0)</f>
        <v>0</v>
      </c>
      <c r="BN52" s="195">
        <f>ROUND((B52/(CE76+CF76)*BN76),0)</f>
        <v>85687</v>
      </c>
      <c r="BO52" s="195">
        <f>ROUND((B52/(CE76+CF76)*BO76),0)</f>
        <v>3126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30352</v>
      </c>
      <c r="BT52" s="195">
        <f>ROUND((B52/(CE76+CF76)*BT76),0)</f>
        <v>5750</v>
      </c>
      <c r="BU52" s="195">
        <f>ROUND((B52/(CE76+CF76)*BU76),0)</f>
        <v>0</v>
      </c>
      <c r="BV52" s="195">
        <f>ROUND((B52/(CE76+CF76)*BV76),0)</f>
        <v>14141</v>
      </c>
      <c r="BW52" s="195">
        <f>ROUND((B52/(CE76+CF76)*BW76),0)</f>
        <v>33964</v>
      </c>
      <c r="BX52" s="195">
        <f>ROUND((B52/(CE76+CF76)*BX76),0)</f>
        <v>0</v>
      </c>
      <c r="BY52" s="195">
        <f>ROUND((B52/(CE76+CF76)*BY76),0)</f>
        <v>51322</v>
      </c>
      <c r="BZ52" s="195">
        <f>ROUND((B52/(CE76+CF76)*BZ76),0)</f>
        <v>0</v>
      </c>
      <c r="CA52" s="195">
        <f>ROUND((B52/(CE76+CF76)*CA76),0)</f>
        <v>14471</v>
      </c>
      <c r="CB52" s="195">
        <f>ROUND((B52/(CE76+CF76)*CB76),0)</f>
        <v>0</v>
      </c>
      <c r="CC52" s="195">
        <f>ROUND((B52/(CE76+CF76)*CC76),0)</f>
        <v>67784</v>
      </c>
      <c r="CD52" s="195"/>
      <c r="CE52" s="195">
        <f>SUM(C52:CD52)</f>
        <v>8002229</v>
      </c>
    </row>
    <row r="53" spans="1:84" ht="12.6" customHeight="1" x14ac:dyDescent="0.25">
      <c r="A53" s="175" t="s">
        <v>206</v>
      </c>
      <c r="B53" s="195">
        <f>B51+B52</f>
        <v>8002227.7600000016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>
        <v>4527.7023570529791</v>
      </c>
      <c r="D59" s="184">
        <v>0</v>
      </c>
      <c r="E59" s="184">
        <v>42696.045144507014</v>
      </c>
      <c r="F59" s="184">
        <v>0</v>
      </c>
      <c r="G59" s="184">
        <v>0</v>
      </c>
      <c r="H59" s="184">
        <v>1190.2494562139827</v>
      </c>
      <c r="I59" s="184">
        <v>0</v>
      </c>
      <c r="J59" s="184">
        <v>2332</v>
      </c>
      <c r="K59" s="184">
        <v>3.0422260199518547E-3</v>
      </c>
      <c r="L59" s="184">
        <v>0</v>
      </c>
      <c r="M59" s="184">
        <v>0</v>
      </c>
      <c r="N59" s="184">
        <v>0</v>
      </c>
      <c r="O59" s="184">
        <v>1365</v>
      </c>
      <c r="P59" s="185"/>
      <c r="Q59" s="185"/>
      <c r="R59" s="185"/>
      <c r="S59" s="247"/>
      <c r="T59" s="247"/>
      <c r="U59" s="224"/>
      <c r="V59" s="185"/>
      <c r="W59" s="185"/>
      <c r="X59" s="185"/>
      <c r="Y59" s="185"/>
      <c r="Z59" s="185"/>
      <c r="AA59" s="185"/>
      <c r="AB59" s="247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240202</v>
      </c>
      <c r="AZ59" s="185">
        <v>0</v>
      </c>
      <c r="BA59" s="247"/>
      <c r="BB59" s="247"/>
      <c r="BC59" s="247"/>
      <c r="BD59" s="247"/>
      <c r="BE59" s="185">
        <v>558577.19962199987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>
        <v>43.87</v>
      </c>
      <c r="D60" s="187">
        <v>0</v>
      </c>
      <c r="E60" s="187">
        <v>330.41999999999996</v>
      </c>
      <c r="F60" s="223">
        <v>0</v>
      </c>
      <c r="G60" s="187">
        <v>0</v>
      </c>
      <c r="H60" s="187">
        <v>12.3</v>
      </c>
      <c r="I60" s="187">
        <v>0</v>
      </c>
      <c r="J60" s="223">
        <v>10.54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63.350000000000009</v>
      </c>
      <c r="Q60" s="221">
        <v>8.02</v>
      </c>
      <c r="R60" s="221">
        <v>1</v>
      </c>
      <c r="S60" s="221">
        <v>12.58</v>
      </c>
      <c r="T60" s="221">
        <v>6.9099999999999993</v>
      </c>
      <c r="U60" s="221">
        <v>85.089999999999989</v>
      </c>
      <c r="V60" s="221">
        <v>32.730000000000004</v>
      </c>
      <c r="W60" s="221">
        <v>4.79</v>
      </c>
      <c r="X60" s="221">
        <v>10.889999999999999</v>
      </c>
      <c r="Y60" s="221">
        <v>50.290000000000013</v>
      </c>
      <c r="Z60" s="221">
        <v>0</v>
      </c>
      <c r="AA60" s="221">
        <v>2.96</v>
      </c>
      <c r="AB60" s="221">
        <v>34.709999999999994</v>
      </c>
      <c r="AC60" s="221">
        <v>22.25</v>
      </c>
      <c r="AD60" s="221">
        <v>0</v>
      </c>
      <c r="AE60" s="221">
        <v>16.16</v>
      </c>
      <c r="AF60" s="221">
        <v>0</v>
      </c>
      <c r="AG60" s="221">
        <v>97.69</v>
      </c>
      <c r="AH60" s="221">
        <v>0</v>
      </c>
      <c r="AI60" s="221">
        <v>0</v>
      </c>
      <c r="AJ60" s="221">
        <v>9.7299999999999986</v>
      </c>
      <c r="AK60" s="221">
        <v>3.48</v>
      </c>
      <c r="AL60" s="221">
        <v>2.0300000000000002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10.08</v>
      </c>
      <c r="AW60" s="221">
        <v>0</v>
      </c>
      <c r="AX60" s="221">
        <v>0</v>
      </c>
      <c r="AY60" s="221">
        <v>40.360000000000007</v>
      </c>
      <c r="AZ60" s="221">
        <v>0</v>
      </c>
      <c r="BA60" s="221">
        <v>0</v>
      </c>
      <c r="BB60" s="221">
        <v>0</v>
      </c>
      <c r="BC60" s="221">
        <v>0</v>
      </c>
      <c r="BD60" s="221">
        <v>-3</v>
      </c>
      <c r="BE60" s="221">
        <v>26.89</v>
      </c>
      <c r="BF60" s="221">
        <v>50.109999999999985</v>
      </c>
      <c r="BG60" s="221">
        <v>3.47</v>
      </c>
      <c r="BH60" s="221">
        <v>2.6000000000000005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2.9499999999999993</v>
      </c>
      <c r="BO60" s="221">
        <v>2.57</v>
      </c>
      <c r="BP60" s="221">
        <v>0</v>
      </c>
      <c r="BQ60" s="221">
        <v>0</v>
      </c>
      <c r="BR60" s="221">
        <v>0</v>
      </c>
      <c r="BS60" s="221">
        <v>11.93</v>
      </c>
      <c r="BT60" s="221">
        <v>2.29</v>
      </c>
      <c r="BU60" s="221">
        <v>0</v>
      </c>
      <c r="BV60" s="221">
        <v>0</v>
      </c>
      <c r="BW60" s="221">
        <v>5.7099999999999991</v>
      </c>
      <c r="BX60" s="221">
        <v>0</v>
      </c>
      <c r="BY60" s="221">
        <v>46.979999999999983</v>
      </c>
      <c r="BZ60" s="221">
        <v>0</v>
      </c>
      <c r="CA60" s="221">
        <v>0.06</v>
      </c>
      <c r="CB60" s="221">
        <v>0</v>
      </c>
      <c r="CC60" s="221">
        <v>7.6499999999999995</v>
      </c>
      <c r="CD60" s="248" t="s">
        <v>221</v>
      </c>
      <c r="CE60" s="250">
        <f t="shared" ref="CE60:CE70" si="0">SUM(C60:CD60)</f>
        <v>1072.44</v>
      </c>
    </row>
    <row r="61" spans="1:84" ht="12.6" customHeight="1" x14ac:dyDescent="0.25">
      <c r="A61" s="171" t="s">
        <v>235</v>
      </c>
      <c r="B61" s="175"/>
      <c r="C61" s="184">
        <v>4669208.62</v>
      </c>
      <c r="D61" s="184">
        <v>0</v>
      </c>
      <c r="E61" s="184">
        <v>30753147.920000009</v>
      </c>
      <c r="F61" s="185">
        <v>0</v>
      </c>
      <c r="G61" s="184">
        <v>0</v>
      </c>
      <c r="H61" s="184">
        <v>1005874.79</v>
      </c>
      <c r="I61" s="185">
        <v>0</v>
      </c>
      <c r="J61" s="185">
        <v>1462614.44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6563992.040000001</v>
      </c>
      <c r="Q61" s="185">
        <v>1151615.67</v>
      </c>
      <c r="R61" s="185">
        <v>96733.28</v>
      </c>
      <c r="S61" s="185">
        <v>733738.90999999992</v>
      </c>
      <c r="T61" s="185">
        <v>742947.33000000019</v>
      </c>
      <c r="U61" s="185">
        <v>6236631.5700000012</v>
      </c>
      <c r="V61" s="185">
        <v>3499358.8499999992</v>
      </c>
      <c r="W61" s="185">
        <v>661722.19000000018</v>
      </c>
      <c r="X61" s="185">
        <v>1115085.4100000001</v>
      </c>
      <c r="Y61" s="185">
        <v>4361307.7899999991</v>
      </c>
      <c r="Z61" s="185">
        <v>0</v>
      </c>
      <c r="AA61" s="185">
        <v>342101.75</v>
      </c>
      <c r="AB61" s="185">
        <v>3921867.1399999997</v>
      </c>
      <c r="AC61" s="185">
        <v>1997310.2500000002</v>
      </c>
      <c r="AD61" s="185">
        <v>0</v>
      </c>
      <c r="AE61" s="185">
        <v>1622370.44</v>
      </c>
      <c r="AF61" s="185">
        <v>0</v>
      </c>
      <c r="AG61" s="185">
        <v>9444726.040000001</v>
      </c>
      <c r="AH61" s="185">
        <v>0</v>
      </c>
      <c r="AI61" s="185">
        <v>0</v>
      </c>
      <c r="AJ61" s="185">
        <v>940600.59000000008</v>
      </c>
      <c r="AK61" s="185">
        <v>361876.03999999992</v>
      </c>
      <c r="AL61" s="185">
        <v>226652.82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1197757.3599999999</v>
      </c>
      <c r="AW61" s="185">
        <v>0</v>
      </c>
      <c r="AX61" s="185">
        <v>0</v>
      </c>
      <c r="AY61" s="185">
        <v>2249223.79</v>
      </c>
      <c r="AZ61" s="185">
        <v>0</v>
      </c>
      <c r="BA61" s="185">
        <v>0</v>
      </c>
      <c r="BB61" s="185">
        <v>62.589999999999996</v>
      </c>
      <c r="BC61" s="185">
        <v>0</v>
      </c>
      <c r="BD61" s="185">
        <v>-205982.40000000005</v>
      </c>
      <c r="BE61" s="185">
        <v>1679607.9200000002</v>
      </c>
      <c r="BF61" s="185">
        <v>2339665.2999999998</v>
      </c>
      <c r="BG61" s="185">
        <v>191872.64999999997</v>
      </c>
      <c r="BH61" s="185">
        <v>288844.08000000007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806775.77</v>
      </c>
      <c r="BO61" s="185">
        <v>285501.64</v>
      </c>
      <c r="BP61" s="185">
        <v>0</v>
      </c>
      <c r="BQ61" s="185">
        <v>0</v>
      </c>
      <c r="BR61" s="185">
        <v>0</v>
      </c>
      <c r="BS61" s="185">
        <v>543537.55000000005</v>
      </c>
      <c r="BT61" s="185">
        <v>210295.06000000003</v>
      </c>
      <c r="BU61" s="185">
        <v>0</v>
      </c>
      <c r="BV61" s="185">
        <v>0</v>
      </c>
      <c r="BW61" s="185">
        <v>463734.11000000004</v>
      </c>
      <c r="BX61" s="185">
        <v>0</v>
      </c>
      <c r="BY61" s="185">
        <v>5538878.790000001</v>
      </c>
      <c r="BZ61" s="185">
        <v>0</v>
      </c>
      <c r="CA61" s="185">
        <v>4431.55</v>
      </c>
      <c r="CB61" s="185">
        <v>0</v>
      </c>
      <c r="CC61" s="185">
        <v>102554.22</v>
      </c>
      <c r="CD61" s="248" t="s">
        <v>221</v>
      </c>
      <c r="CE61" s="195">
        <f t="shared" si="0"/>
        <v>97608243.859999999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737596</v>
      </c>
      <c r="D62" s="195">
        <f t="shared" si="1"/>
        <v>0</v>
      </c>
      <c r="E62" s="195">
        <f t="shared" si="1"/>
        <v>4858085</v>
      </c>
      <c r="F62" s="195">
        <f t="shared" si="1"/>
        <v>0</v>
      </c>
      <c r="G62" s="195">
        <f t="shared" si="1"/>
        <v>0</v>
      </c>
      <c r="H62" s="195">
        <f t="shared" si="1"/>
        <v>158898</v>
      </c>
      <c r="I62" s="195">
        <f t="shared" si="1"/>
        <v>0</v>
      </c>
      <c r="J62" s="195">
        <f>ROUND(J47+J48,0)</f>
        <v>231050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1036916</v>
      </c>
      <c r="Q62" s="195">
        <f t="shared" si="1"/>
        <v>181921</v>
      </c>
      <c r="R62" s="195">
        <f t="shared" si="1"/>
        <v>15281</v>
      </c>
      <c r="S62" s="195">
        <f t="shared" si="1"/>
        <v>115909</v>
      </c>
      <c r="T62" s="195">
        <f t="shared" si="1"/>
        <v>117364</v>
      </c>
      <c r="U62" s="195">
        <f t="shared" si="1"/>
        <v>985203</v>
      </c>
      <c r="V62" s="195">
        <f t="shared" si="1"/>
        <v>552795</v>
      </c>
      <c r="W62" s="195">
        <f t="shared" si="1"/>
        <v>104532</v>
      </c>
      <c r="X62" s="195">
        <f t="shared" si="1"/>
        <v>176150</v>
      </c>
      <c r="Y62" s="195">
        <f t="shared" si="1"/>
        <v>688957</v>
      </c>
      <c r="Z62" s="195">
        <f t="shared" si="1"/>
        <v>0</v>
      </c>
      <c r="AA62" s="195">
        <f t="shared" si="1"/>
        <v>54042</v>
      </c>
      <c r="AB62" s="195">
        <f t="shared" si="1"/>
        <v>619539</v>
      </c>
      <c r="AC62" s="195">
        <f t="shared" si="1"/>
        <v>315516</v>
      </c>
      <c r="AD62" s="195">
        <f t="shared" si="1"/>
        <v>0</v>
      </c>
      <c r="AE62" s="195">
        <f t="shared" si="1"/>
        <v>256286</v>
      </c>
      <c r="AF62" s="195">
        <f t="shared" si="1"/>
        <v>0</v>
      </c>
      <c r="AG62" s="195">
        <f t="shared" si="1"/>
        <v>1491986</v>
      </c>
      <c r="AH62" s="195">
        <f t="shared" si="1"/>
        <v>0</v>
      </c>
      <c r="AI62" s="195">
        <f t="shared" si="1"/>
        <v>0</v>
      </c>
      <c r="AJ62" s="195">
        <f t="shared" si="1"/>
        <v>148587</v>
      </c>
      <c r="AK62" s="195">
        <f t="shared" si="1"/>
        <v>57166</v>
      </c>
      <c r="AL62" s="195">
        <f t="shared" si="1"/>
        <v>35804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189210</v>
      </c>
      <c r="AW62" s="195">
        <f t="shared" si="1"/>
        <v>0</v>
      </c>
      <c r="AX62" s="195">
        <f t="shared" si="1"/>
        <v>0</v>
      </c>
      <c r="AY62" s="195">
        <f>ROUND(AY47+AY48,0)</f>
        <v>355311</v>
      </c>
      <c r="AZ62" s="195">
        <f>ROUND(AZ47+AZ48,0)</f>
        <v>0</v>
      </c>
      <c r="BA62" s="195">
        <f>ROUND(BA47+BA48,0)</f>
        <v>0</v>
      </c>
      <c r="BB62" s="195">
        <f t="shared" si="1"/>
        <v>10</v>
      </c>
      <c r="BC62" s="195">
        <f t="shared" si="1"/>
        <v>0</v>
      </c>
      <c r="BD62" s="195">
        <f t="shared" si="1"/>
        <v>-32539</v>
      </c>
      <c r="BE62" s="195">
        <f t="shared" si="1"/>
        <v>265328</v>
      </c>
      <c r="BF62" s="195">
        <f t="shared" si="1"/>
        <v>369598</v>
      </c>
      <c r="BG62" s="195">
        <f t="shared" si="1"/>
        <v>30310</v>
      </c>
      <c r="BH62" s="195">
        <f t="shared" si="1"/>
        <v>45629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127447</v>
      </c>
      <c r="BO62" s="195">
        <f t="shared" ref="BO62:CC62" si="2">ROUND(BO47+BO48,0)</f>
        <v>45101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85863</v>
      </c>
      <c r="BT62" s="195">
        <f t="shared" si="2"/>
        <v>33220</v>
      </c>
      <c r="BU62" s="195">
        <f t="shared" si="2"/>
        <v>0</v>
      </c>
      <c r="BV62" s="195">
        <f t="shared" si="2"/>
        <v>0</v>
      </c>
      <c r="BW62" s="195">
        <f t="shared" si="2"/>
        <v>73256</v>
      </c>
      <c r="BX62" s="195">
        <f t="shared" si="2"/>
        <v>0</v>
      </c>
      <c r="BY62" s="195">
        <f t="shared" si="2"/>
        <v>874978</v>
      </c>
      <c r="BZ62" s="195">
        <f t="shared" si="2"/>
        <v>0</v>
      </c>
      <c r="CA62" s="195">
        <f t="shared" si="2"/>
        <v>700</v>
      </c>
      <c r="CB62" s="195">
        <f t="shared" si="2"/>
        <v>0</v>
      </c>
      <c r="CC62" s="195">
        <f t="shared" si="2"/>
        <v>16201</v>
      </c>
      <c r="CD62" s="248" t="s">
        <v>221</v>
      </c>
      <c r="CE62" s="195">
        <f t="shared" si="0"/>
        <v>15419206</v>
      </c>
      <c r="CF62" s="251"/>
    </row>
    <row r="63" spans="1:84" ht="12.6" customHeight="1" x14ac:dyDescent="0.25">
      <c r="A63" s="171" t="s">
        <v>236</v>
      </c>
      <c r="B63" s="175"/>
      <c r="C63" s="184">
        <v>41604</v>
      </c>
      <c r="D63" s="184">
        <v>0</v>
      </c>
      <c r="E63" s="184">
        <v>1617476.26</v>
      </c>
      <c r="F63" s="185">
        <v>0</v>
      </c>
      <c r="G63" s="184">
        <v>0</v>
      </c>
      <c r="H63" s="184">
        <v>150</v>
      </c>
      <c r="I63" s="185">
        <v>0</v>
      </c>
      <c r="J63" s="185">
        <v>540000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145230.42000000001</v>
      </c>
      <c r="Q63" s="185">
        <v>0</v>
      </c>
      <c r="R63" s="185">
        <v>929141.29000000015</v>
      </c>
      <c r="S63" s="185">
        <v>0</v>
      </c>
      <c r="T63" s="185">
        <v>0</v>
      </c>
      <c r="U63" s="185">
        <v>355802.52</v>
      </c>
      <c r="V63" s="185">
        <v>68987.5</v>
      </c>
      <c r="W63" s="185">
        <v>0</v>
      </c>
      <c r="X63" s="185">
        <v>0</v>
      </c>
      <c r="Y63" s="185">
        <v>70300</v>
      </c>
      <c r="Z63" s="185">
        <v>0</v>
      </c>
      <c r="AA63" s="185">
        <v>0</v>
      </c>
      <c r="AB63" s="185">
        <v>61340</v>
      </c>
      <c r="AC63" s="185">
        <v>-85429.97</v>
      </c>
      <c r="AD63" s="185">
        <v>0</v>
      </c>
      <c r="AE63" s="185">
        <v>0</v>
      </c>
      <c r="AF63" s="185">
        <v>0</v>
      </c>
      <c r="AG63" s="185">
        <v>1515763.39</v>
      </c>
      <c r="AH63" s="185">
        <v>0</v>
      </c>
      <c r="AI63" s="185">
        <v>0</v>
      </c>
      <c r="AJ63" s="185">
        <v>1284234.2799999998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135539.25</v>
      </c>
      <c r="BF63" s="185">
        <v>0</v>
      </c>
      <c r="BG63" s="185">
        <v>11965.11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116308.06000000001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32561.32</v>
      </c>
      <c r="BZ63" s="185">
        <v>0</v>
      </c>
      <c r="CA63" s="185">
        <v>0</v>
      </c>
      <c r="CB63" s="185">
        <v>0</v>
      </c>
      <c r="CC63" s="185">
        <v>0</v>
      </c>
      <c r="CD63" s="248" t="s">
        <v>221</v>
      </c>
      <c r="CE63" s="195">
        <f t="shared" si="0"/>
        <v>6840973.4299999997</v>
      </c>
      <c r="CF63" s="251"/>
    </row>
    <row r="64" spans="1:84" ht="12.6" customHeight="1" x14ac:dyDescent="0.25">
      <c r="A64" s="171" t="s">
        <v>237</v>
      </c>
      <c r="B64" s="175"/>
      <c r="C64" s="184">
        <v>528098.74999999988</v>
      </c>
      <c r="D64" s="184">
        <v>0</v>
      </c>
      <c r="E64" s="185">
        <v>2194036.1900000009</v>
      </c>
      <c r="F64" s="185">
        <v>0</v>
      </c>
      <c r="G64" s="184">
        <v>0</v>
      </c>
      <c r="H64" s="184">
        <v>3111.0399999999995</v>
      </c>
      <c r="I64" s="185">
        <v>0</v>
      </c>
      <c r="J64" s="185">
        <v>79975.25999999998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4976427.29</v>
      </c>
      <c r="Q64" s="185">
        <v>39425.22</v>
      </c>
      <c r="R64" s="185">
        <v>286037.13</v>
      </c>
      <c r="S64" s="185">
        <v>3443360.669999999</v>
      </c>
      <c r="T64" s="185">
        <v>211553.7</v>
      </c>
      <c r="U64" s="185">
        <v>3916648.02</v>
      </c>
      <c r="V64" s="185">
        <v>2047926.8600000008</v>
      </c>
      <c r="W64" s="185">
        <v>77976.02</v>
      </c>
      <c r="X64" s="185">
        <v>687383.41</v>
      </c>
      <c r="Y64" s="185">
        <v>332424.30000000005</v>
      </c>
      <c r="Z64" s="185">
        <v>942.92</v>
      </c>
      <c r="AA64" s="185">
        <v>364499.59</v>
      </c>
      <c r="AB64" s="185">
        <v>6294541.1400000025</v>
      </c>
      <c r="AC64" s="185">
        <v>423744.84</v>
      </c>
      <c r="AD64" s="185">
        <v>957.07999999999993</v>
      </c>
      <c r="AE64" s="185">
        <v>9993.0499999999993</v>
      </c>
      <c r="AF64" s="185">
        <v>0</v>
      </c>
      <c r="AG64" s="185">
        <v>1724698.1199999999</v>
      </c>
      <c r="AH64" s="185">
        <v>0</v>
      </c>
      <c r="AI64" s="185">
        <v>0</v>
      </c>
      <c r="AJ64" s="185">
        <v>12627.099999999999</v>
      </c>
      <c r="AK64" s="185">
        <v>1727.54</v>
      </c>
      <c r="AL64" s="185">
        <v>84.12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330379.77</v>
      </c>
      <c r="AW64" s="185">
        <v>0</v>
      </c>
      <c r="AX64" s="185">
        <v>0</v>
      </c>
      <c r="AY64" s="185">
        <v>1437813.5599999998</v>
      </c>
      <c r="AZ64" s="185">
        <v>0</v>
      </c>
      <c r="BA64" s="185">
        <v>0</v>
      </c>
      <c r="BB64" s="185">
        <v>13.96</v>
      </c>
      <c r="BC64" s="185">
        <v>0</v>
      </c>
      <c r="BD64" s="185">
        <v>-39478.470000000016</v>
      </c>
      <c r="BE64" s="185">
        <v>456346.13</v>
      </c>
      <c r="BF64" s="185">
        <v>635594.84</v>
      </c>
      <c r="BG64" s="185">
        <v>319.08000000000004</v>
      </c>
      <c r="BH64" s="185">
        <v>313.17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162156.55000000005</v>
      </c>
      <c r="BO64" s="185">
        <v>14339.68</v>
      </c>
      <c r="BP64" s="185">
        <v>0</v>
      </c>
      <c r="BQ64" s="185">
        <v>0</v>
      </c>
      <c r="BR64" s="185">
        <v>0</v>
      </c>
      <c r="BS64" s="185">
        <v>119665.06000000001</v>
      </c>
      <c r="BT64" s="185">
        <v>588.31999999999994</v>
      </c>
      <c r="BU64" s="185">
        <v>0</v>
      </c>
      <c r="BV64" s="185">
        <v>0</v>
      </c>
      <c r="BW64" s="185">
        <v>751.69999999999993</v>
      </c>
      <c r="BX64" s="185">
        <v>0</v>
      </c>
      <c r="BY64" s="185">
        <v>58904.23000000001</v>
      </c>
      <c r="BZ64" s="185">
        <v>0</v>
      </c>
      <c r="CA64" s="185">
        <v>1546.81</v>
      </c>
      <c r="CB64" s="185">
        <v>0</v>
      </c>
      <c r="CC64" s="185">
        <v>21311.489999999998</v>
      </c>
      <c r="CD64" s="248" t="s">
        <v>221</v>
      </c>
      <c r="CE64" s="195">
        <f t="shared" si="0"/>
        <v>30858765.240000002</v>
      </c>
      <c r="CF64" s="251"/>
    </row>
    <row r="65" spans="1:84" ht="12.6" customHeight="1" x14ac:dyDescent="0.25">
      <c r="A65" s="171" t="s">
        <v>238</v>
      </c>
      <c r="B65" s="175"/>
      <c r="C65" s="184">
        <v>3845.62</v>
      </c>
      <c r="D65" s="184">
        <v>0</v>
      </c>
      <c r="E65" s="184">
        <v>9112.41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1690.1799999999998</v>
      </c>
      <c r="Q65" s="185">
        <v>0</v>
      </c>
      <c r="R65" s="185">
        <v>0</v>
      </c>
      <c r="S65" s="185">
        <v>600</v>
      </c>
      <c r="T65" s="185">
        <v>0</v>
      </c>
      <c r="U65" s="185">
        <v>18986.72</v>
      </c>
      <c r="V65" s="185">
        <v>0</v>
      </c>
      <c r="W65" s="185">
        <v>0</v>
      </c>
      <c r="X65" s="185">
        <v>0</v>
      </c>
      <c r="Y65" s="185">
        <v>600</v>
      </c>
      <c r="Z65" s="185">
        <v>0</v>
      </c>
      <c r="AA65" s="185">
        <v>0</v>
      </c>
      <c r="AB65" s="185">
        <v>600</v>
      </c>
      <c r="AC65" s="185">
        <v>3621.1400000000003</v>
      </c>
      <c r="AD65" s="185">
        <v>0</v>
      </c>
      <c r="AE65" s="185">
        <v>0</v>
      </c>
      <c r="AF65" s="185">
        <v>0</v>
      </c>
      <c r="AG65" s="185">
        <v>1074.1599999999999</v>
      </c>
      <c r="AH65" s="185">
        <v>0</v>
      </c>
      <c r="AI65" s="185">
        <v>0</v>
      </c>
      <c r="AJ65" s="185">
        <v>1524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506.58000000000004</v>
      </c>
      <c r="AW65" s="185">
        <v>0</v>
      </c>
      <c r="AX65" s="185">
        <v>0</v>
      </c>
      <c r="AY65" s="185">
        <v>2478.5700000000002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1598566.17</v>
      </c>
      <c r="BF65" s="185">
        <v>248242.64</v>
      </c>
      <c r="BG65" s="185">
        <v>7309.16</v>
      </c>
      <c r="BH65" s="185">
        <v>1362.99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1466.73</v>
      </c>
      <c r="BO65" s="185">
        <v>0</v>
      </c>
      <c r="BP65" s="185">
        <v>0</v>
      </c>
      <c r="BQ65" s="185">
        <v>0</v>
      </c>
      <c r="BR65" s="185">
        <v>0</v>
      </c>
      <c r="BS65" s="185">
        <v>474.22</v>
      </c>
      <c r="BT65" s="185">
        <v>582.71</v>
      </c>
      <c r="BU65" s="185">
        <v>0</v>
      </c>
      <c r="BV65" s="185">
        <v>0</v>
      </c>
      <c r="BW65" s="185">
        <v>0</v>
      </c>
      <c r="BX65" s="185">
        <v>0</v>
      </c>
      <c r="BY65" s="185">
        <v>20546.570000000003</v>
      </c>
      <c r="BZ65" s="185">
        <v>0</v>
      </c>
      <c r="CA65" s="185">
        <v>349.15</v>
      </c>
      <c r="CB65" s="185">
        <v>0</v>
      </c>
      <c r="CC65" s="185">
        <v>0</v>
      </c>
      <c r="CD65" s="248" t="s">
        <v>221</v>
      </c>
      <c r="CE65" s="195">
        <f t="shared" si="0"/>
        <v>1923539.7199999997</v>
      </c>
      <c r="CF65" s="251"/>
    </row>
    <row r="66" spans="1:84" ht="12.6" customHeight="1" x14ac:dyDescent="0.25">
      <c r="A66" s="171" t="s">
        <v>239</v>
      </c>
      <c r="B66" s="175"/>
      <c r="C66" s="184">
        <v>67437.08</v>
      </c>
      <c r="D66" s="184">
        <v>0</v>
      </c>
      <c r="E66" s="184">
        <v>1033835.1200000005</v>
      </c>
      <c r="F66" s="184">
        <v>0</v>
      </c>
      <c r="G66" s="184">
        <v>0</v>
      </c>
      <c r="H66" s="184">
        <v>47250.8</v>
      </c>
      <c r="I66" s="184">
        <v>0</v>
      </c>
      <c r="J66" s="184">
        <v>339.07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711574.11999999988</v>
      </c>
      <c r="Q66" s="185">
        <v>7739.9400000000005</v>
      </c>
      <c r="R66" s="185">
        <v>2691.46</v>
      </c>
      <c r="S66" s="184">
        <v>111066.70999999999</v>
      </c>
      <c r="T66" s="184">
        <v>58.53</v>
      </c>
      <c r="U66" s="185">
        <v>2717397.0599999996</v>
      </c>
      <c r="V66" s="185">
        <v>311127.36000000004</v>
      </c>
      <c r="W66" s="185">
        <v>3563.2299999999996</v>
      </c>
      <c r="X66" s="185">
        <v>21990.879999999997</v>
      </c>
      <c r="Y66" s="185">
        <v>385012.01</v>
      </c>
      <c r="Z66" s="185">
        <v>0</v>
      </c>
      <c r="AA66" s="185">
        <v>8868.0400000000009</v>
      </c>
      <c r="AB66" s="185">
        <v>125964.4</v>
      </c>
      <c r="AC66" s="185">
        <v>347383.85</v>
      </c>
      <c r="AD66" s="185">
        <v>509972.13</v>
      </c>
      <c r="AE66" s="185">
        <v>4584.9600000000009</v>
      </c>
      <c r="AF66" s="185">
        <v>0</v>
      </c>
      <c r="AG66" s="185">
        <v>196176.81</v>
      </c>
      <c r="AH66" s="185">
        <v>0</v>
      </c>
      <c r="AI66" s="185">
        <v>0</v>
      </c>
      <c r="AJ66" s="185">
        <v>536409.31999999995</v>
      </c>
      <c r="AK66" s="185">
        <v>9313.5500000000011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19153.650000000001</v>
      </c>
      <c r="AS66" s="185">
        <v>0</v>
      </c>
      <c r="AT66" s="185">
        <v>0</v>
      </c>
      <c r="AU66" s="185">
        <v>0</v>
      </c>
      <c r="AV66" s="185">
        <v>30910.679999999997</v>
      </c>
      <c r="AW66" s="185">
        <v>0</v>
      </c>
      <c r="AX66" s="185">
        <v>0</v>
      </c>
      <c r="AY66" s="185">
        <v>122834.23000000003</v>
      </c>
      <c r="AZ66" s="185">
        <v>0</v>
      </c>
      <c r="BA66" s="185">
        <v>0</v>
      </c>
      <c r="BB66" s="185">
        <v>0</v>
      </c>
      <c r="BC66" s="185">
        <v>0</v>
      </c>
      <c r="BD66" s="185">
        <v>-21506.400000000001</v>
      </c>
      <c r="BE66" s="185">
        <v>4044099.16</v>
      </c>
      <c r="BF66" s="185">
        <v>-40964.439999999988</v>
      </c>
      <c r="BG66" s="185">
        <v>35378.6</v>
      </c>
      <c r="BH66" s="185">
        <v>24737.160000000003</v>
      </c>
      <c r="BI66" s="185">
        <v>0</v>
      </c>
      <c r="BJ66" s="185">
        <v>0</v>
      </c>
      <c r="BK66" s="185">
        <v>17718.939999999999</v>
      </c>
      <c r="BL66" s="185">
        <v>0</v>
      </c>
      <c r="BM66" s="185">
        <v>0</v>
      </c>
      <c r="BN66" s="185">
        <v>228029.43</v>
      </c>
      <c r="BO66" s="185">
        <v>217.66</v>
      </c>
      <c r="BP66" s="185">
        <v>-94804.3</v>
      </c>
      <c r="BQ66" s="185">
        <v>0</v>
      </c>
      <c r="BR66" s="185">
        <v>0</v>
      </c>
      <c r="BS66" s="185">
        <v>131458.72</v>
      </c>
      <c r="BT66" s="185">
        <v>0</v>
      </c>
      <c r="BU66" s="185">
        <v>0</v>
      </c>
      <c r="BV66" s="185">
        <v>0</v>
      </c>
      <c r="BW66" s="185">
        <v>2961898.27</v>
      </c>
      <c r="BX66" s="185">
        <v>0</v>
      </c>
      <c r="BY66" s="185">
        <v>28049.86</v>
      </c>
      <c r="BZ66" s="185">
        <v>0</v>
      </c>
      <c r="CA66" s="185">
        <v>4921.8</v>
      </c>
      <c r="CB66" s="185">
        <v>0</v>
      </c>
      <c r="CC66" s="185">
        <v>2401.81</v>
      </c>
      <c r="CD66" s="248" t="s">
        <v>221</v>
      </c>
      <c r="CE66" s="195">
        <f t="shared" si="0"/>
        <v>14654291.26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89568</v>
      </c>
      <c r="D67" s="195">
        <f>ROUND(D51+D52,0)</f>
        <v>0</v>
      </c>
      <c r="E67" s="195">
        <f t="shared" ref="E67:BP67" si="3">ROUND(E51+E52,0)</f>
        <v>1135140</v>
      </c>
      <c r="F67" s="195">
        <f t="shared" si="3"/>
        <v>0</v>
      </c>
      <c r="G67" s="195">
        <f t="shared" si="3"/>
        <v>0</v>
      </c>
      <c r="H67" s="195">
        <f t="shared" si="3"/>
        <v>12697</v>
      </c>
      <c r="I67" s="195">
        <f t="shared" si="3"/>
        <v>0</v>
      </c>
      <c r="J67" s="195">
        <f>ROUND(J51+J52,0)</f>
        <v>16810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338085</v>
      </c>
      <c r="Q67" s="195">
        <f t="shared" si="3"/>
        <v>22688</v>
      </c>
      <c r="R67" s="195">
        <f t="shared" si="3"/>
        <v>5280</v>
      </c>
      <c r="S67" s="195">
        <f t="shared" si="3"/>
        <v>68084</v>
      </c>
      <c r="T67" s="195">
        <f t="shared" si="3"/>
        <v>9838</v>
      </c>
      <c r="U67" s="195">
        <f t="shared" si="3"/>
        <v>134002</v>
      </c>
      <c r="V67" s="195">
        <f t="shared" si="3"/>
        <v>140106</v>
      </c>
      <c r="W67" s="195">
        <f t="shared" si="3"/>
        <v>12992</v>
      </c>
      <c r="X67" s="195">
        <f t="shared" si="3"/>
        <v>19825</v>
      </c>
      <c r="Y67" s="195">
        <f t="shared" si="3"/>
        <v>248108</v>
      </c>
      <c r="Z67" s="195">
        <f t="shared" si="3"/>
        <v>0</v>
      </c>
      <c r="AA67" s="195">
        <f t="shared" si="3"/>
        <v>11612</v>
      </c>
      <c r="AB67" s="195">
        <f t="shared" si="3"/>
        <v>75076</v>
      </c>
      <c r="AC67" s="195">
        <f t="shared" si="3"/>
        <v>120232</v>
      </c>
      <c r="AD67" s="195">
        <f t="shared" si="3"/>
        <v>5403</v>
      </c>
      <c r="AE67" s="195">
        <f t="shared" si="3"/>
        <v>58777</v>
      </c>
      <c r="AF67" s="195">
        <f t="shared" si="3"/>
        <v>0</v>
      </c>
      <c r="AG67" s="195">
        <f t="shared" si="3"/>
        <v>432988</v>
      </c>
      <c r="AH67" s="195">
        <f t="shared" si="3"/>
        <v>0</v>
      </c>
      <c r="AI67" s="195">
        <f t="shared" si="3"/>
        <v>0</v>
      </c>
      <c r="AJ67" s="195">
        <f t="shared" si="3"/>
        <v>120494</v>
      </c>
      <c r="AK67" s="195">
        <f t="shared" si="3"/>
        <v>18110</v>
      </c>
      <c r="AL67" s="195">
        <f t="shared" si="3"/>
        <v>2598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31223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169297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52422</v>
      </c>
      <c r="BE67" s="195">
        <f t="shared" si="3"/>
        <v>4243538</v>
      </c>
      <c r="BF67" s="195">
        <f t="shared" si="3"/>
        <v>59275</v>
      </c>
      <c r="BG67" s="195">
        <f t="shared" si="3"/>
        <v>3005</v>
      </c>
      <c r="BH67" s="195">
        <f t="shared" si="3"/>
        <v>25948</v>
      </c>
      <c r="BI67" s="195">
        <f t="shared" si="3"/>
        <v>0</v>
      </c>
      <c r="BJ67" s="195">
        <f t="shared" si="3"/>
        <v>0</v>
      </c>
      <c r="BK67" s="195">
        <f t="shared" si="3"/>
        <v>10710</v>
      </c>
      <c r="BL67" s="195">
        <f t="shared" si="3"/>
        <v>1701</v>
      </c>
      <c r="BM67" s="195">
        <f t="shared" si="3"/>
        <v>0</v>
      </c>
      <c r="BN67" s="195">
        <f t="shared" si="3"/>
        <v>85687</v>
      </c>
      <c r="BO67" s="195">
        <f t="shared" si="3"/>
        <v>3126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30352</v>
      </c>
      <c r="BT67" s="195">
        <f t="shared" si="4"/>
        <v>5750</v>
      </c>
      <c r="BU67" s="195">
        <f t="shared" si="4"/>
        <v>0</v>
      </c>
      <c r="BV67" s="195">
        <f t="shared" si="4"/>
        <v>14141</v>
      </c>
      <c r="BW67" s="195">
        <f t="shared" si="4"/>
        <v>33964</v>
      </c>
      <c r="BX67" s="195">
        <f t="shared" si="4"/>
        <v>0</v>
      </c>
      <c r="BY67" s="195">
        <f t="shared" si="4"/>
        <v>51322</v>
      </c>
      <c r="BZ67" s="195">
        <f t="shared" si="4"/>
        <v>0</v>
      </c>
      <c r="CA67" s="195">
        <f t="shared" si="4"/>
        <v>14471</v>
      </c>
      <c r="CB67" s="195">
        <f t="shared" si="4"/>
        <v>0</v>
      </c>
      <c r="CC67" s="195">
        <f t="shared" si="4"/>
        <v>67784</v>
      </c>
      <c r="CD67" s="248" t="s">
        <v>221</v>
      </c>
      <c r="CE67" s="195">
        <f t="shared" si="0"/>
        <v>8002229</v>
      </c>
      <c r="CF67" s="251"/>
    </row>
    <row r="68" spans="1:84" ht="12.6" customHeight="1" x14ac:dyDescent="0.25">
      <c r="A68" s="171" t="s">
        <v>240</v>
      </c>
      <c r="B68" s="175"/>
      <c r="C68" s="184">
        <v>66821.38</v>
      </c>
      <c r="D68" s="184">
        <v>0</v>
      </c>
      <c r="E68" s="184">
        <v>124948.53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19950.149999999998</v>
      </c>
      <c r="Q68" s="185">
        <v>110.53</v>
      </c>
      <c r="R68" s="185">
        <v>277.33</v>
      </c>
      <c r="S68" s="185">
        <v>13486.49</v>
      </c>
      <c r="T68" s="185">
        <v>0</v>
      </c>
      <c r="U68" s="185">
        <v>92996.55</v>
      </c>
      <c r="V68" s="185">
        <v>133071.52999999997</v>
      </c>
      <c r="W68" s="185">
        <v>13.7</v>
      </c>
      <c r="X68" s="185">
        <v>30.41</v>
      </c>
      <c r="Y68" s="185">
        <v>247466.75999999998</v>
      </c>
      <c r="Z68" s="185">
        <v>303.69999999999993</v>
      </c>
      <c r="AA68" s="185">
        <v>16.690000000000001</v>
      </c>
      <c r="AB68" s="185">
        <v>322796.13</v>
      </c>
      <c r="AC68" s="185">
        <v>438270.30999999994</v>
      </c>
      <c r="AD68" s="185">
        <v>0</v>
      </c>
      <c r="AE68" s="185">
        <v>676.06</v>
      </c>
      <c r="AF68" s="185">
        <v>0</v>
      </c>
      <c r="AG68" s="185">
        <v>25851.32</v>
      </c>
      <c r="AH68" s="185">
        <v>0</v>
      </c>
      <c r="AI68" s="185">
        <v>0</v>
      </c>
      <c r="AJ68" s="185">
        <v>297014.81000000006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258406.76999999993</v>
      </c>
      <c r="AW68" s="185">
        <v>0</v>
      </c>
      <c r="AX68" s="185">
        <v>0</v>
      </c>
      <c r="AY68" s="185">
        <v>6837.9199999999992</v>
      </c>
      <c r="AZ68" s="185">
        <v>0</v>
      </c>
      <c r="BA68" s="185">
        <v>0</v>
      </c>
      <c r="BB68" s="185">
        <v>0</v>
      </c>
      <c r="BC68" s="185">
        <v>0</v>
      </c>
      <c r="BD68" s="185">
        <v>5711.71</v>
      </c>
      <c r="BE68" s="185">
        <v>1212.3799999999999</v>
      </c>
      <c r="BF68" s="185">
        <v>20</v>
      </c>
      <c r="BG68" s="185">
        <v>0</v>
      </c>
      <c r="BH68" s="185">
        <v>0</v>
      </c>
      <c r="BI68" s="185">
        <v>0</v>
      </c>
      <c r="BJ68" s="185">
        <v>0</v>
      </c>
      <c r="BK68" s="185">
        <v>12277.990000000002</v>
      </c>
      <c r="BL68" s="185">
        <v>0</v>
      </c>
      <c r="BM68" s="185">
        <v>0</v>
      </c>
      <c r="BN68" s="185">
        <v>9232171.379999999</v>
      </c>
      <c r="BO68" s="185">
        <v>435.53999999999996</v>
      </c>
      <c r="BP68" s="185">
        <v>-395428.89999999997</v>
      </c>
      <c r="BQ68" s="185">
        <v>0</v>
      </c>
      <c r="BR68" s="185">
        <v>0</v>
      </c>
      <c r="BS68" s="185">
        <v>2078.1800000000003</v>
      </c>
      <c r="BT68" s="185">
        <v>362.73999999999995</v>
      </c>
      <c r="BU68" s="185">
        <v>0</v>
      </c>
      <c r="BV68" s="185">
        <v>0</v>
      </c>
      <c r="BW68" s="185">
        <v>57118.749999999985</v>
      </c>
      <c r="BX68" s="185">
        <v>0</v>
      </c>
      <c r="BY68" s="185">
        <v>7477.1299999999983</v>
      </c>
      <c r="BZ68" s="185">
        <v>0</v>
      </c>
      <c r="CA68" s="185">
        <v>0</v>
      </c>
      <c r="CB68" s="185">
        <v>0</v>
      </c>
      <c r="CC68" s="185">
        <v>-183.14999999999998</v>
      </c>
      <c r="CD68" s="248" t="s">
        <v>221</v>
      </c>
      <c r="CE68" s="195">
        <f t="shared" si="0"/>
        <v>10972600.819999998</v>
      </c>
      <c r="CF68" s="251"/>
    </row>
    <row r="69" spans="1:84" ht="12.6" customHeight="1" x14ac:dyDescent="0.25">
      <c r="A69" s="171" t="s">
        <v>241</v>
      </c>
      <c r="B69" s="175"/>
      <c r="C69" s="184">
        <v>49879.03</v>
      </c>
      <c r="D69" s="184">
        <v>0</v>
      </c>
      <c r="E69" s="185">
        <v>492863.8</v>
      </c>
      <c r="F69" s="185">
        <v>0</v>
      </c>
      <c r="G69" s="184">
        <v>0</v>
      </c>
      <c r="H69" s="184">
        <v>19049.519999999997</v>
      </c>
      <c r="I69" s="185">
        <v>0</v>
      </c>
      <c r="J69" s="185">
        <v>7304.04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27499.96</v>
      </c>
      <c r="Q69" s="185">
        <v>840</v>
      </c>
      <c r="R69" s="224">
        <v>168</v>
      </c>
      <c r="S69" s="185">
        <v>1675.4899999999998</v>
      </c>
      <c r="T69" s="184">
        <v>1115.6099999999999</v>
      </c>
      <c r="U69" s="185">
        <v>128851.90000000001</v>
      </c>
      <c r="V69" s="185">
        <v>17263.530000000002</v>
      </c>
      <c r="W69" s="184">
        <v>0</v>
      </c>
      <c r="X69" s="185">
        <v>106.87</v>
      </c>
      <c r="Y69" s="185">
        <v>20848.689999999999</v>
      </c>
      <c r="Z69" s="185">
        <v>119.6</v>
      </c>
      <c r="AA69" s="185">
        <v>3263.0400000000004</v>
      </c>
      <c r="AB69" s="185">
        <v>22206.32</v>
      </c>
      <c r="AC69" s="185">
        <v>16574.59</v>
      </c>
      <c r="AD69" s="185">
        <v>0</v>
      </c>
      <c r="AE69" s="185">
        <v>5895.48</v>
      </c>
      <c r="AF69" s="185">
        <v>0</v>
      </c>
      <c r="AG69" s="185">
        <v>118021.19999999998</v>
      </c>
      <c r="AH69" s="185">
        <v>0</v>
      </c>
      <c r="AI69" s="185">
        <v>0</v>
      </c>
      <c r="AJ69" s="185">
        <v>16543.489999999998</v>
      </c>
      <c r="AK69" s="185">
        <v>1079.98</v>
      </c>
      <c r="AL69" s="185">
        <v>161.66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4444.34</v>
      </c>
      <c r="AW69" s="185">
        <v>0</v>
      </c>
      <c r="AX69" s="185">
        <v>0</v>
      </c>
      <c r="AY69" s="185">
        <v>-656090.00999999989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55132.29</v>
      </c>
      <c r="BF69" s="185">
        <v>31899.629999999997</v>
      </c>
      <c r="BG69" s="185">
        <v>30.08</v>
      </c>
      <c r="BH69" s="224">
        <v>5136.21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100012.51999999999</v>
      </c>
      <c r="BO69" s="185">
        <v>2791.69</v>
      </c>
      <c r="BP69" s="185">
        <v>0</v>
      </c>
      <c r="BQ69" s="185">
        <v>0</v>
      </c>
      <c r="BR69" s="185">
        <v>0</v>
      </c>
      <c r="BS69" s="185">
        <v>35337.049999999996</v>
      </c>
      <c r="BT69" s="185">
        <v>2067.4299999999998</v>
      </c>
      <c r="BU69" s="185">
        <v>0</v>
      </c>
      <c r="BV69" s="185">
        <v>12313</v>
      </c>
      <c r="BW69" s="185">
        <v>144911.86000000002</v>
      </c>
      <c r="BX69" s="185">
        <v>0</v>
      </c>
      <c r="BY69" s="185">
        <v>401995.25000000006</v>
      </c>
      <c r="BZ69" s="185">
        <v>0</v>
      </c>
      <c r="CA69" s="185">
        <v>2812.0099999999998</v>
      </c>
      <c r="CB69" s="185">
        <v>0</v>
      </c>
      <c r="CC69" s="185">
        <v>79602690.402485147</v>
      </c>
      <c r="CD69" s="188">
        <v>11748486.280000001</v>
      </c>
      <c r="CE69" s="195">
        <f t="shared" si="0"/>
        <v>92445301.832485154</v>
      </c>
      <c r="CF69" s="251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105055.8</v>
      </c>
      <c r="F70" s="185">
        <v>0</v>
      </c>
      <c r="G70" s="184">
        <v>0</v>
      </c>
      <c r="H70" s="184">
        <v>99666.65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1490</v>
      </c>
      <c r="Q70" s="184">
        <v>0</v>
      </c>
      <c r="R70" s="184">
        <v>0</v>
      </c>
      <c r="S70" s="184">
        <v>0</v>
      </c>
      <c r="T70" s="184">
        <v>0</v>
      </c>
      <c r="U70" s="185">
        <v>3627180.1800000006</v>
      </c>
      <c r="V70" s="184">
        <v>41025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17482.54</v>
      </c>
      <c r="AD70" s="185">
        <v>0</v>
      </c>
      <c r="AE70" s="185">
        <v>0</v>
      </c>
      <c r="AF70" s="185">
        <v>0</v>
      </c>
      <c r="AG70" s="185">
        <v>47016.43</v>
      </c>
      <c r="AH70" s="185">
        <v>0</v>
      </c>
      <c r="AI70" s="185">
        <v>0</v>
      </c>
      <c r="AJ70" s="185">
        <v>1426.1599999999999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21.93</v>
      </c>
      <c r="AW70" s="185">
        <v>0</v>
      </c>
      <c r="AX70" s="185">
        <v>0</v>
      </c>
      <c r="AY70" s="185">
        <v>365467.49999999994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21155.200000000001</v>
      </c>
      <c r="BF70" s="185">
        <v>38604.840000000004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2052363.71</v>
      </c>
      <c r="BO70" s="185">
        <v>50824.789999999994</v>
      </c>
      <c r="BP70" s="185">
        <v>0</v>
      </c>
      <c r="BQ70" s="185">
        <v>0</v>
      </c>
      <c r="BR70" s="185">
        <v>0</v>
      </c>
      <c r="BS70" s="185">
        <v>549257.03999999992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545698.16999999993</v>
      </c>
      <c r="BZ70" s="185">
        <v>0</v>
      </c>
      <c r="CA70" s="185">
        <v>7462.21</v>
      </c>
      <c r="CB70" s="185">
        <v>0</v>
      </c>
      <c r="CC70" s="185">
        <v>189217.27000000002</v>
      </c>
      <c r="CD70" s="188"/>
      <c r="CE70" s="195">
        <f t="shared" si="0"/>
        <v>7760415.4200000018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6254058.4800000004</v>
      </c>
      <c r="D71" s="195">
        <f t="shared" ref="D71:AI71" si="5">SUM(D61:D69)-D70</f>
        <v>0</v>
      </c>
      <c r="E71" s="195">
        <f t="shared" si="5"/>
        <v>42113589.43</v>
      </c>
      <c r="F71" s="195">
        <f t="shared" si="5"/>
        <v>0</v>
      </c>
      <c r="G71" s="195">
        <f t="shared" si="5"/>
        <v>0</v>
      </c>
      <c r="H71" s="195">
        <f t="shared" si="5"/>
        <v>1147364.5000000002</v>
      </c>
      <c r="I71" s="195">
        <f t="shared" si="5"/>
        <v>0</v>
      </c>
      <c r="J71" s="195">
        <f t="shared" si="5"/>
        <v>2338092.8099999996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13819875.16</v>
      </c>
      <c r="Q71" s="195">
        <f t="shared" si="5"/>
        <v>1404340.3599999999</v>
      </c>
      <c r="R71" s="195">
        <f t="shared" si="5"/>
        <v>1335609.4900000002</v>
      </c>
      <c r="S71" s="195">
        <f t="shared" si="5"/>
        <v>4487921.2699999996</v>
      </c>
      <c r="T71" s="195">
        <f t="shared" si="5"/>
        <v>1082877.1700000004</v>
      </c>
      <c r="U71" s="195">
        <f t="shared" si="5"/>
        <v>10959339.16</v>
      </c>
      <c r="V71" s="195">
        <f t="shared" si="5"/>
        <v>6729611.6300000008</v>
      </c>
      <c r="W71" s="195">
        <f t="shared" si="5"/>
        <v>860799.14000000013</v>
      </c>
      <c r="X71" s="195">
        <f t="shared" si="5"/>
        <v>2020571.9800000002</v>
      </c>
      <c r="Y71" s="195">
        <f t="shared" si="5"/>
        <v>6355024.5499999989</v>
      </c>
      <c r="Z71" s="195">
        <f t="shared" si="5"/>
        <v>1366.2199999999998</v>
      </c>
      <c r="AA71" s="195">
        <f t="shared" si="5"/>
        <v>784403.1100000001</v>
      </c>
      <c r="AB71" s="195">
        <f t="shared" si="5"/>
        <v>11443930.130000003</v>
      </c>
      <c r="AC71" s="195">
        <f t="shared" si="5"/>
        <v>3559740.4699999997</v>
      </c>
      <c r="AD71" s="195">
        <f t="shared" si="5"/>
        <v>516332.21</v>
      </c>
      <c r="AE71" s="195">
        <f t="shared" si="5"/>
        <v>1958582.99</v>
      </c>
      <c r="AF71" s="195">
        <f t="shared" si="5"/>
        <v>0</v>
      </c>
      <c r="AG71" s="195">
        <f t="shared" si="5"/>
        <v>14904268.610000001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3356608.43</v>
      </c>
      <c r="AK71" s="195">
        <f t="shared" si="6"/>
        <v>449273.10999999987</v>
      </c>
      <c r="AL71" s="195">
        <f t="shared" si="6"/>
        <v>265300.59999999998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50376.65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2011593.57</v>
      </c>
      <c r="AW71" s="195">
        <f t="shared" si="6"/>
        <v>0</v>
      </c>
      <c r="AX71" s="195">
        <f t="shared" si="6"/>
        <v>0</v>
      </c>
      <c r="AY71" s="195">
        <f t="shared" si="6"/>
        <v>3322238.5599999996</v>
      </c>
      <c r="AZ71" s="195">
        <f t="shared" si="6"/>
        <v>0</v>
      </c>
      <c r="BA71" s="195">
        <f t="shared" si="6"/>
        <v>0</v>
      </c>
      <c r="BB71" s="195">
        <f t="shared" si="6"/>
        <v>86.550000000000011</v>
      </c>
      <c r="BC71" s="195">
        <f t="shared" si="6"/>
        <v>0</v>
      </c>
      <c r="BD71" s="195">
        <f t="shared" si="6"/>
        <v>-241372.56000000008</v>
      </c>
      <c r="BE71" s="195">
        <f t="shared" si="6"/>
        <v>12458214.100000001</v>
      </c>
      <c r="BF71" s="195">
        <f t="shared" si="6"/>
        <v>3604726.13</v>
      </c>
      <c r="BG71" s="195">
        <f t="shared" si="6"/>
        <v>280189.67999999993</v>
      </c>
      <c r="BH71" s="195">
        <f t="shared" si="6"/>
        <v>391970.61000000004</v>
      </c>
      <c r="BI71" s="195">
        <f t="shared" si="6"/>
        <v>0</v>
      </c>
      <c r="BJ71" s="195">
        <f t="shared" si="6"/>
        <v>0</v>
      </c>
      <c r="BK71" s="195">
        <f t="shared" si="6"/>
        <v>40706.93</v>
      </c>
      <c r="BL71" s="195">
        <f t="shared" si="6"/>
        <v>1701</v>
      </c>
      <c r="BM71" s="195">
        <f t="shared" si="6"/>
        <v>0</v>
      </c>
      <c r="BN71" s="195">
        <f t="shared" si="6"/>
        <v>8807690.7299999967</v>
      </c>
      <c r="BO71" s="195">
        <f t="shared" si="6"/>
        <v>300688.42</v>
      </c>
      <c r="BP71" s="195">
        <f t="shared" ref="BP71:CC71" si="7">SUM(BP61:BP69)-BP70</f>
        <v>-490233.19999999995</v>
      </c>
      <c r="BQ71" s="195">
        <f t="shared" si="7"/>
        <v>0</v>
      </c>
      <c r="BR71" s="195">
        <f t="shared" si="7"/>
        <v>0</v>
      </c>
      <c r="BS71" s="195">
        <f t="shared" si="7"/>
        <v>399508.74000000022</v>
      </c>
      <c r="BT71" s="195">
        <f t="shared" si="7"/>
        <v>252866.26</v>
      </c>
      <c r="BU71" s="195">
        <f t="shared" si="7"/>
        <v>0</v>
      </c>
      <c r="BV71" s="195">
        <f t="shared" si="7"/>
        <v>26454</v>
      </c>
      <c r="BW71" s="195">
        <f t="shared" si="7"/>
        <v>3735634.69</v>
      </c>
      <c r="BX71" s="195">
        <f t="shared" si="7"/>
        <v>0</v>
      </c>
      <c r="BY71" s="195">
        <f t="shared" si="7"/>
        <v>6469014.9800000023</v>
      </c>
      <c r="BZ71" s="195">
        <f t="shared" si="7"/>
        <v>0</v>
      </c>
      <c r="CA71" s="195">
        <f t="shared" si="7"/>
        <v>21770.11</v>
      </c>
      <c r="CB71" s="195">
        <f t="shared" si="7"/>
        <v>0</v>
      </c>
      <c r="CC71" s="195">
        <f t="shared" si="7"/>
        <v>79623542.502485156</v>
      </c>
      <c r="CD71" s="244">
        <f>CD69-CD70</f>
        <v>11748486.280000001</v>
      </c>
      <c r="CE71" s="195">
        <f>SUM(CE61:CE69)-CE70</f>
        <v>270964735.74248511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5">
      <c r="A73" s="171" t="s">
        <v>245</v>
      </c>
      <c r="B73" s="175"/>
      <c r="C73" s="184">
        <v>21208698.599999998</v>
      </c>
      <c r="D73" s="184">
        <v>0</v>
      </c>
      <c r="E73" s="185">
        <v>179358678.41000003</v>
      </c>
      <c r="F73" s="185">
        <v>0</v>
      </c>
      <c r="G73" s="184">
        <v>0</v>
      </c>
      <c r="H73" s="184">
        <v>3807</v>
      </c>
      <c r="I73" s="185">
        <v>0</v>
      </c>
      <c r="J73" s="185">
        <v>11741401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61918760.909999996</v>
      </c>
      <c r="Q73" s="185">
        <v>4684716.5</v>
      </c>
      <c r="R73" s="185">
        <v>13339374.85</v>
      </c>
      <c r="S73" s="185">
        <v>6603307.1599999992</v>
      </c>
      <c r="T73" s="185">
        <v>3071078.3</v>
      </c>
      <c r="U73" s="185">
        <v>32670366.629999999</v>
      </c>
      <c r="V73" s="185">
        <v>46601925.489999995</v>
      </c>
      <c r="W73" s="185">
        <v>3316080.85</v>
      </c>
      <c r="X73" s="185">
        <v>11336509.6</v>
      </c>
      <c r="Y73" s="185">
        <v>8963377.7400000002</v>
      </c>
      <c r="Z73" s="185">
        <v>289592</v>
      </c>
      <c r="AA73" s="185">
        <v>619708.94999999995</v>
      </c>
      <c r="AB73" s="185">
        <v>37401127.600000001</v>
      </c>
      <c r="AC73" s="185">
        <v>35082007</v>
      </c>
      <c r="AD73" s="185">
        <v>3806015</v>
      </c>
      <c r="AE73" s="185">
        <v>3133099.22</v>
      </c>
      <c r="AF73" s="185">
        <v>0</v>
      </c>
      <c r="AG73" s="185">
        <v>35165811.07</v>
      </c>
      <c r="AH73" s="185">
        <v>0</v>
      </c>
      <c r="AI73" s="185">
        <v>0</v>
      </c>
      <c r="AJ73" s="185">
        <v>415</v>
      </c>
      <c r="AK73" s="185">
        <v>2490969.1999999993</v>
      </c>
      <c r="AL73" s="185">
        <v>1518048.16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498411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524823287.24000019</v>
      </c>
      <c r="CF73" s="251"/>
    </row>
    <row r="74" spans="1:84" ht="12.6" customHeight="1" x14ac:dyDescent="0.25">
      <c r="A74" s="171" t="s">
        <v>246</v>
      </c>
      <c r="B74" s="175"/>
      <c r="C74" s="184">
        <v>212263.8</v>
      </c>
      <c r="D74" s="184">
        <v>0</v>
      </c>
      <c r="E74" s="184">
        <v>10895864.58</v>
      </c>
      <c r="F74" s="184">
        <v>0</v>
      </c>
      <c r="G74" s="184">
        <v>0</v>
      </c>
      <c r="H74" s="184">
        <v>5627369</v>
      </c>
      <c r="I74" s="184">
        <v>0</v>
      </c>
      <c r="J74" s="184">
        <v>2856</v>
      </c>
      <c r="K74" s="184">
        <v>0</v>
      </c>
      <c r="L74" s="184">
        <v>0</v>
      </c>
      <c r="M74" s="184">
        <v>0</v>
      </c>
      <c r="N74" s="184">
        <v>0</v>
      </c>
      <c r="O74" s="184">
        <v>0</v>
      </c>
      <c r="P74" s="184">
        <v>58553248.950000003</v>
      </c>
      <c r="Q74" s="184">
        <v>5463465.7000000011</v>
      </c>
      <c r="R74" s="184">
        <v>12761193.75</v>
      </c>
      <c r="S74" s="184">
        <v>3652045.7900000005</v>
      </c>
      <c r="T74" s="184">
        <v>3592684.54</v>
      </c>
      <c r="U74" s="184">
        <v>41112412.449999996</v>
      </c>
      <c r="V74" s="184">
        <v>33469480.870000001</v>
      </c>
      <c r="W74" s="184">
        <v>5408542.0900000008</v>
      </c>
      <c r="X74" s="184">
        <v>27022456.489999998</v>
      </c>
      <c r="Y74" s="184">
        <v>24466911.989999998</v>
      </c>
      <c r="Z74" s="184">
        <v>2506</v>
      </c>
      <c r="AA74" s="184">
        <v>7951207.0600000005</v>
      </c>
      <c r="AB74" s="184">
        <v>22902592.210000001</v>
      </c>
      <c r="AC74" s="184">
        <v>8437219</v>
      </c>
      <c r="AD74" s="184">
        <v>94570</v>
      </c>
      <c r="AE74" s="184">
        <v>2258347.4900000002</v>
      </c>
      <c r="AF74" s="184">
        <v>0</v>
      </c>
      <c r="AG74" s="184">
        <v>115448897.45</v>
      </c>
      <c r="AH74" s="184">
        <v>0</v>
      </c>
      <c r="AI74" s="184">
        <v>0</v>
      </c>
      <c r="AJ74" s="184">
        <v>5339713.24</v>
      </c>
      <c r="AK74" s="184">
        <v>157553.81</v>
      </c>
      <c r="AL74" s="184">
        <v>66786.670000000013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5150107.45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400050296.38000005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21420962.399999999</v>
      </c>
      <c r="D75" s="195">
        <f t="shared" si="9"/>
        <v>0</v>
      </c>
      <c r="E75" s="195">
        <f t="shared" si="9"/>
        <v>190254542.99000004</v>
      </c>
      <c r="F75" s="195">
        <f t="shared" si="9"/>
        <v>0</v>
      </c>
      <c r="G75" s="195">
        <f t="shared" si="9"/>
        <v>0</v>
      </c>
      <c r="H75" s="195">
        <f t="shared" si="9"/>
        <v>5631176</v>
      </c>
      <c r="I75" s="195">
        <f t="shared" si="9"/>
        <v>0</v>
      </c>
      <c r="J75" s="195">
        <f t="shared" si="9"/>
        <v>11744257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120472009.86</v>
      </c>
      <c r="Q75" s="195">
        <f t="shared" si="9"/>
        <v>10148182.200000001</v>
      </c>
      <c r="R75" s="195">
        <f t="shared" si="9"/>
        <v>26100568.600000001</v>
      </c>
      <c r="S75" s="195">
        <f t="shared" si="9"/>
        <v>10255352.949999999</v>
      </c>
      <c r="T75" s="195">
        <f t="shared" si="9"/>
        <v>6663762.8399999999</v>
      </c>
      <c r="U75" s="195">
        <f t="shared" si="9"/>
        <v>73782779.079999998</v>
      </c>
      <c r="V75" s="195">
        <f t="shared" si="9"/>
        <v>80071406.359999999</v>
      </c>
      <c r="W75" s="195">
        <f t="shared" si="9"/>
        <v>8724622.9400000013</v>
      </c>
      <c r="X75" s="195">
        <f t="shared" si="9"/>
        <v>38358966.089999996</v>
      </c>
      <c r="Y75" s="195">
        <f t="shared" si="9"/>
        <v>33430289.729999997</v>
      </c>
      <c r="Z75" s="195">
        <f t="shared" si="9"/>
        <v>292098</v>
      </c>
      <c r="AA75" s="195">
        <f t="shared" si="9"/>
        <v>8570916.0099999998</v>
      </c>
      <c r="AB75" s="195">
        <f t="shared" si="9"/>
        <v>60303719.810000002</v>
      </c>
      <c r="AC75" s="195">
        <f t="shared" si="9"/>
        <v>43519226</v>
      </c>
      <c r="AD75" s="195">
        <f t="shared" si="9"/>
        <v>3900585</v>
      </c>
      <c r="AE75" s="195">
        <f t="shared" si="9"/>
        <v>5391446.7100000009</v>
      </c>
      <c r="AF75" s="195">
        <f t="shared" si="9"/>
        <v>0</v>
      </c>
      <c r="AG75" s="195">
        <f t="shared" si="9"/>
        <v>150614708.52000001</v>
      </c>
      <c r="AH75" s="195">
        <f t="shared" si="9"/>
        <v>0</v>
      </c>
      <c r="AI75" s="195">
        <f t="shared" si="9"/>
        <v>0</v>
      </c>
      <c r="AJ75" s="195">
        <f t="shared" si="9"/>
        <v>5340128.24</v>
      </c>
      <c r="AK75" s="195">
        <f t="shared" si="9"/>
        <v>2648523.0099999993</v>
      </c>
      <c r="AL75" s="195">
        <f t="shared" si="9"/>
        <v>1584834.8299999998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5648518.4500000002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924873583.62000024</v>
      </c>
      <c r="CF75" s="251"/>
    </row>
    <row r="76" spans="1:84" ht="12.6" customHeight="1" x14ac:dyDescent="0.25">
      <c r="A76" s="171" t="s">
        <v>248</v>
      </c>
      <c r="B76" s="175"/>
      <c r="C76" s="184">
        <v>6252.1097199999995</v>
      </c>
      <c r="D76" s="184">
        <v>0</v>
      </c>
      <c r="E76" s="185">
        <v>79235.835427999991</v>
      </c>
      <c r="F76" s="185">
        <v>0</v>
      </c>
      <c r="G76" s="184">
        <v>0</v>
      </c>
      <c r="H76" s="184">
        <v>886.30038100000002</v>
      </c>
      <c r="I76" s="185">
        <v>0</v>
      </c>
      <c r="J76" s="185">
        <v>1173.3738719999997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23599.227717999998</v>
      </c>
      <c r="Q76" s="185">
        <v>1583.694137</v>
      </c>
      <c r="R76" s="185">
        <v>368.55629199999998</v>
      </c>
      <c r="S76" s="185">
        <v>4752.4817190000003</v>
      </c>
      <c r="T76" s="185">
        <v>686.737483</v>
      </c>
      <c r="U76" s="185">
        <v>9353.7304960000001</v>
      </c>
      <c r="V76" s="185">
        <v>9779.766071</v>
      </c>
      <c r="W76" s="185">
        <v>906.85945100000004</v>
      </c>
      <c r="X76" s="185">
        <v>1383.8083200000001</v>
      </c>
      <c r="Y76" s="185">
        <v>17318.593639000006</v>
      </c>
      <c r="Z76" s="185">
        <v>0</v>
      </c>
      <c r="AA76" s="185">
        <v>810.52245400000004</v>
      </c>
      <c r="AB76" s="185">
        <v>5240.5174179999995</v>
      </c>
      <c r="AC76" s="185">
        <v>8392.5132999999987</v>
      </c>
      <c r="AD76" s="185">
        <v>377.16741999999999</v>
      </c>
      <c r="AE76" s="185">
        <v>4102.7720900000004</v>
      </c>
      <c r="AF76" s="185">
        <v>0</v>
      </c>
      <c r="AG76" s="185">
        <v>30223.768734000005</v>
      </c>
      <c r="AH76" s="185">
        <v>0</v>
      </c>
      <c r="AI76" s="185">
        <v>0</v>
      </c>
      <c r="AJ76" s="185">
        <v>8410.8119470000001</v>
      </c>
      <c r="AK76" s="185">
        <v>1264.1136370000002</v>
      </c>
      <c r="AL76" s="185">
        <v>181.37189100000001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2179.4765779999998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11817.374310000001</v>
      </c>
      <c r="AZ76" s="185">
        <v>0</v>
      </c>
      <c r="BA76" s="185">
        <v>0</v>
      </c>
      <c r="BB76" s="185">
        <v>0</v>
      </c>
      <c r="BC76" s="185">
        <v>0</v>
      </c>
      <c r="BD76" s="185">
        <v>3659.1913399999999</v>
      </c>
      <c r="BE76" s="185">
        <v>296210.43571299984</v>
      </c>
      <c r="BF76" s="185">
        <v>4137.5395200000003</v>
      </c>
      <c r="BG76" s="185">
        <v>209.788614</v>
      </c>
      <c r="BH76" s="185">
        <v>1811.2432039999999</v>
      </c>
      <c r="BI76" s="185">
        <v>0</v>
      </c>
      <c r="BJ76" s="185">
        <v>0</v>
      </c>
      <c r="BK76" s="185">
        <v>747.55357700000002</v>
      </c>
      <c r="BL76" s="185">
        <v>118.725932</v>
      </c>
      <c r="BM76" s="185">
        <v>0</v>
      </c>
      <c r="BN76" s="185">
        <v>5981.1820929999994</v>
      </c>
      <c r="BO76" s="185">
        <v>218.18446399999999</v>
      </c>
      <c r="BP76" s="185">
        <v>0</v>
      </c>
      <c r="BQ76" s="185">
        <v>0</v>
      </c>
      <c r="BR76" s="185">
        <v>0</v>
      </c>
      <c r="BS76" s="185">
        <v>2118.6604839999995</v>
      </c>
      <c r="BT76" s="185">
        <v>401.38621900000004</v>
      </c>
      <c r="BU76" s="185">
        <v>0</v>
      </c>
      <c r="BV76" s="185">
        <v>987.05058399999996</v>
      </c>
      <c r="BW76" s="185">
        <v>2370.7512649999999</v>
      </c>
      <c r="BX76" s="185">
        <v>0</v>
      </c>
      <c r="BY76" s="185">
        <v>3582.4446599999997</v>
      </c>
      <c r="BZ76" s="185">
        <v>0</v>
      </c>
      <c r="CA76" s="185">
        <v>1010.0853510000002</v>
      </c>
      <c r="CB76" s="185">
        <v>0</v>
      </c>
      <c r="CC76" s="185">
        <v>4731.4920959999999</v>
      </c>
      <c r="CD76" s="248" t="s">
        <v>221</v>
      </c>
      <c r="CE76" s="195">
        <f t="shared" si="8"/>
        <v>558577.19962199987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22463.815457694876</v>
      </c>
      <c r="D77" s="184">
        <v>0</v>
      </c>
      <c r="E77" s="184">
        <v>211867.63007931469</v>
      </c>
      <c r="F77" s="184">
        <v>0</v>
      </c>
      <c r="G77" s="184">
        <v>0</v>
      </c>
      <c r="H77" s="184">
        <v>5905.322838053271</v>
      </c>
      <c r="I77" s="184">
        <v>0</v>
      </c>
      <c r="J77" s="184"/>
      <c r="K77" s="184">
        <v>-34.768375062867563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>
        <v>0</v>
      </c>
      <c r="BI77" s="184">
        <v>0</v>
      </c>
      <c r="BJ77" s="248" t="s">
        <v>221</v>
      </c>
      <c r="BK77" s="184">
        <v>0</v>
      </c>
      <c r="BL77" s="184">
        <v>0</v>
      </c>
      <c r="BM77" s="184">
        <v>0</v>
      </c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8" t="s">
        <v>221</v>
      </c>
      <c r="CD77" s="248" t="s">
        <v>221</v>
      </c>
      <c r="CE77" s="195">
        <f>SUM(C77:CD77)</f>
        <v>240201.99999999997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1166.6299573945871</v>
      </c>
      <c r="D78" s="184">
        <v>0</v>
      </c>
      <c r="E78" s="184">
        <v>14785.233057217069</v>
      </c>
      <c r="F78" s="184">
        <v>0</v>
      </c>
      <c r="G78" s="184">
        <v>0</v>
      </c>
      <c r="H78" s="184">
        <v>165.38170666090556</v>
      </c>
      <c r="I78" s="184">
        <v>0</v>
      </c>
      <c r="J78" s="184">
        <v>218.94899027768201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4403.5641183845855</v>
      </c>
      <c r="Q78" s="184">
        <v>295.51385153464122</v>
      </c>
      <c r="R78" s="184">
        <v>68.77179552016355</v>
      </c>
      <c r="S78" s="184">
        <v>886.80266240681453</v>
      </c>
      <c r="T78" s="184">
        <v>128.14370771048399</v>
      </c>
      <c r="U78" s="184">
        <v>1745.3855896228467</v>
      </c>
      <c r="V78" s="184">
        <v>1824.8828932483545</v>
      </c>
      <c r="W78" s="184">
        <v>169.21798401884232</v>
      </c>
      <c r="X78" s="184">
        <v>258.21559660726416</v>
      </c>
      <c r="Y78" s="184">
        <v>3231.6115781795243</v>
      </c>
      <c r="Z78" s="184">
        <v>0</v>
      </c>
      <c r="AA78" s="184">
        <v>151.2417117301288</v>
      </c>
      <c r="AB78" s="184">
        <v>977.86905315009915</v>
      </c>
      <c r="AC78" s="184">
        <v>1566.0245696411905</v>
      </c>
      <c r="AD78" s="184">
        <v>70.37861311321106</v>
      </c>
      <c r="AE78" s="184">
        <v>765.56827101818715</v>
      </c>
      <c r="AF78" s="184">
        <v>0</v>
      </c>
      <c r="AG78" s="184">
        <v>5639.6889385444565</v>
      </c>
      <c r="AH78" s="184">
        <v>0</v>
      </c>
      <c r="AI78" s="184">
        <v>0</v>
      </c>
      <c r="AJ78" s="184">
        <v>1569.4390570264168</v>
      </c>
      <c r="AK78" s="184">
        <v>235.88083135483217</v>
      </c>
      <c r="AL78" s="184">
        <v>33.843596953046706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406.68554795206637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>
        <v>337.97400822226058</v>
      </c>
      <c r="BI78" s="184">
        <v>0</v>
      </c>
      <c r="BJ78" s="248" t="s">
        <v>221</v>
      </c>
      <c r="BK78" s="184">
        <v>139.49185742787657</v>
      </c>
      <c r="BL78" s="184">
        <v>22.153998441152222</v>
      </c>
      <c r="BM78" s="184">
        <v>0</v>
      </c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>
        <v>395.3373982346738</v>
      </c>
      <c r="BT78" s="184">
        <v>74.897787873553895</v>
      </c>
      <c r="BU78" s="184">
        <v>0</v>
      </c>
      <c r="BV78" s="184">
        <v>184.18147350718957</v>
      </c>
      <c r="BW78" s="184">
        <v>442.37698491320043</v>
      </c>
      <c r="BX78" s="184">
        <v>0</v>
      </c>
      <c r="BY78" s="184">
        <v>668.47631411437646</v>
      </c>
      <c r="BZ78" s="184">
        <v>0</v>
      </c>
      <c r="CA78" s="184">
        <v>188.47971049395255</v>
      </c>
      <c r="CB78" s="184">
        <v>0</v>
      </c>
      <c r="CC78" s="248" t="s">
        <v>221</v>
      </c>
      <c r="CD78" s="248" t="s">
        <v>221</v>
      </c>
      <c r="CE78" s="195">
        <f t="shared" si="8"/>
        <v>43218.293212495642</v>
      </c>
      <c r="CF78" s="195"/>
    </row>
    <row r="79" spans="1:84" ht="12.6" customHeight="1" x14ac:dyDescent="0.25">
      <c r="A79" s="171" t="s">
        <v>251</v>
      </c>
      <c r="B79" s="175"/>
      <c r="C79" s="184">
        <v>0</v>
      </c>
      <c r="D79" s="184">
        <v>0</v>
      </c>
      <c r="E79" s="184">
        <v>0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>
        <v>0</v>
      </c>
      <c r="BI79" s="184">
        <v>0</v>
      </c>
      <c r="BJ79" s="248" t="s">
        <v>221</v>
      </c>
      <c r="BK79" s="184">
        <v>0</v>
      </c>
      <c r="BL79" s="184">
        <v>0</v>
      </c>
      <c r="BM79" s="184">
        <v>0</v>
      </c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8" t="s">
        <v>221</v>
      </c>
      <c r="CD79" s="248" t="s">
        <v>221</v>
      </c>
      <c r="CE79" s="195">
        <f>SUM(C79:CD79)</f>
        <v>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28.44</v>
      </c>
      <c r="D80" s="187">
        <v>0</v>
      </c>
      <c r="E80" s="187">
        <v>183.39</v>
      </c>
      <c r="F80" s="187">
        <v>0</v>
      </c>
      <c r="G80" s="187">
        <v>0</v>
      </c>
      <c r="H80" s="187">
        <v>0</v>
      </c>
      <c r="I80" s="187">
        <v>0</v>
      </c>
      <c r="J80" s="187">
        <v>7.64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29.35</v>
      </c>
      <c r="Q80" s="187">
        <v>5.91</v>
      </c>
      <c r="R80" s="187">
        <v>0</v>
      </c>
      <c r="S80" s="187">
        <v>0</v>
      </c>
      <c r="T80" s="187">
        <v>5.34</v>
      </c>
      <c r="U80" s="187">
        <v>0</v>
      </c>
      <c r="V80" s="187">
        <v>8.4699999999999989</v>
      </c>
      <c r="W80" s="187">
        <v>0</v>
      </c>
      <c r="X80" s="187">
        <v>0</v>
      </c>
      <c r="Y80" s="187">
        <v>0.08</v>
      </c>
      <c r="Z80" s="187">
        <v>0</v>
      </c>
      <c r="AA80" s="187">
        <v>0</v>
      </c>
      <c r="AB80" s="187">
        <v>0</v>
      </c>
      <c r="AC80" s="187">
        <v>0.02</v>
      </c>
      <c r="AD80" s="187">
        <v>0</v>
      </c>
      <c r="AE80" s="187">
        <v>0</v>
      </c>
      <c r="AF80" s="187">
        <v>0</v>
      </c>
      <c r="AG80" s="187">
        <v>51.47</v>
      </c>
      <c r="AH80" s="187">
        <v>0</v>
      </c>
      <c r="AI80" s="187">
        <v>0</v>
      </c>
      <c r="AJ80" s="187">
        <v>0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4.5199999999999996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324.62999999999988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1278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1274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29" t="s">
        <v>1265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1266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0" t="s">
        <v>1266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29" t="s">
        <v>1267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29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29" t="s">
        <v>1269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29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29" t="s">
        <v>1270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5" t="s">
        <v>1271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69" t="s">
        <v>1272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9878.86</v>
      </c>
      <c r="D111" s="174">
        <v>48414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1365</v>
      </c>
      <c r="D114" s="174">
        <v>2332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13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44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60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13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25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31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186</v>
      </c>
    </row>
    <row r="128" spans="1:5" ht="12.6" customHeight="1" x14ac:dyDescent="0.25">
      <c r="A128" s="173" t="s">
        <v>292</v>
      </c>
      <c r="B128" s="172" t="s">
        <v>256</v>
      </c>
      <c r="C128" s="189">
        <v>217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18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2431.89</v>
      </c>
      <c r="C138" s="189">
        <v>4730.8</v>
      </c>
      <c r="D138" s="174">
        <v>2716.1</v>
      </c>
      <c r="E138" s="175">
        <f>SUM(B138:D138)</f>
        <v>9878.7900000000009</v>
      </c>
    </row>
    <row r="139" spans="1:6" ht="12.6" customHeight="1" x14ac:dyDescent="0.25">
      <c r="A139" s="173" t="s">
        <v>215</v>
      </c>
      <c r="B139" s="174">
        <v>25963.33</v>
      </c>
      <c r="C139" s="189">
        <v>10734.08</v>
      </c>
      <c r="D139" s="174">
        <v>11716.62</v>
      </c>
      <c r="E139" s="175">
        <f>SUM(B139:D139)</f>
        <v>48414.030000000006</v>
      </c>
    </row>
    <row r="140" spans="1:6" ht="12.6" customHeight="1" x14ac:dyDescent="0.25">
      <c r="A140" s="173" t="s">
        <v>298</v>
      </c>
      <c r="B140" s="174">
        <v>46000.129527576697</v>
      </c>
      <c r="C140" s="174">
        <v>22614.802188652462</v>
      </c>
      <c r="D140" s="174">
        <v>55473.498283770699</v>
      </c>
      <c r="E140" s="175">
        <f>SUM(B140:D140)</f>
        <v>124088.42999999985</v>
      </c>
    </row>
    <row r="141" spans="1:6" ht="12.6" customHeight="1" x14ac:dyDescent="0.25">
      <c r="A141" s="173" t="s">
        <v>245</v>
      </c>
      <c r="B141" s="174">
        <v>289846488.91999996</v>
      </c>
      <c r="C141" s="189">
        <v>90029410.429999992</v>
      </c>
      <c r="D141" s="174">
        <v>144947387.89000002</v>
      </c>
      <c r="E141" s="175">
        <f>SUM(B141:D141)</f>
        <v>524823287.24000001</v>
      </c>
      <c r="F141" s="199"/>
    </row>
    <row r="142" spans="1:6" ht="12.6" customHeight="1" x14ac:dyDescent="0.25">
      <c r="A142" s="173" t="s">
        <v>246</v>
      </c>
      <c r="B142" s="174">
        <v>148300413.27000001</v>
      </c>
      <c r="C142" s="189">
        <v>72908153.629999995</v>
      </c>
      <c r="D142" s="174">
        <v>178841729.47999996</v>
      </c>
      <c r="E142" s="175">
        <f>SUM(B142:D142)</f>
        <v>400050296.38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7097088.2999999998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7724484.2000000002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597633.67000000016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15419206.17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10583603.950000001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388996.86999999988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10972600.82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166403.75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166403.75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142164.87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9461068.5200000014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9603233.3900000006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1978849.14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1978849.14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0</v>
      </c>
      <c r="C195" s="189">
        <v>0</v>
      </c>
      <c r="D195" s="174">
        <v>0</v>
      </c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>
        <v>2551.3499999996275</v>
      </c>
      <c r="C196" s="189">
        <v>0</v>
      </c>
      <c r="D196" s="174">
        <v>0</v>
      </c>
      <c r="E196" s="175">
        <f t="shared" si="10"/>
        <v>2551.3499999996275</v>
      </c>
    </row>
    <row r="197" spans="1:8" ht="12.6" customHeight="1" x14ac:dyDescent="0.25">
      <c r="A197" s="173" t="s">
        <v>334</v>
      </c>
      <c r="B197" s="174">
        <v>59817459.280000001</v>
      </c>
      <c r="C197" s="189">
        <v>100618.74</v>
      </c>
      <c r="D197" s="174">
        <v>0</v>
      </c>
      <c r="E197" s="175">
        <f t="shared" si="10"/>
        <v>59918078.020000003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2349125.86</v>
      </c>
      <c r="C199" s="189">
        <v>12232.27</v>
      </c>
      <c r="D199" s="174">
        <v>0</v>
      </c>
      <c r="E199" s="175">
        <f t="shared" si="10"/>
        <v>2361358.13</v>
      </c>
    </row>
    <row r="200" spans="1:8" ht="12.6" customHeight="1" x14ac:dyDescent="0.25">
      <c r="A200" s="173" t="s">
        <v>337</v>
      </c>
      <c r="B200" s="174">
        <v>53945264.660000004</v>
      </c>
      <c r="C200" s="189">
        <v>1599061.2999999984</v>
      </c>
      <c r="D200" s="174">
        <v>306724.19999999995</v>
      </c>
      <c r="E200" s="175">
        <f t="shared" si="10"/>
        <v>55237601.759999998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15163929.57</v>
      </c>
      <c r="C202" s="189">
        <v>0</v>
      </c>
      <c r="D202" s="174">
        <v>0</v>
      </c>
      <c r="E202" s="175">
        <f>SUM(B202:C202)-D202</f>
        <v>15163929.57</v>
      </c>
    </row>
    <row r="203" spans="1:8" ht="12.6" customHeight="1" x14ac:dyDescent="0.25">
      <c r="A203" s="173" t="s">
        <v>340</v>
      </c>
      <c r="B203" s="174">
        <v>513125.51000002027</v>
      </c>
      <c r="C203" s="189">
        <v>5614348.6699999813</v>
      </c>
      <c r="D203" s="174">
        <v>-5483.82</v>
      </c>
      <c r="E203" s="175">
        <f t="shared" si="10"/>
        <v>6132958.0000000019</v>
      </c>
    </row>
    <row r="204" spans="1:8" ht="12.6" customHeight="1" x14ac:dyDescent="0.25">
      <c r="A204" s="173" t="s">
        <v>203</v>
      </c>
      <c r="B204" s="175">
        <f>SUM(B195:B203)</f>
        <v>131791456.23000002</v>
      </c>
      <c r="C204" s="191">
        <f>SUM(C195:C203)</f>
        <v>7326260.97999998</v>
      </c>
      <c r="D204" s="175">
        <f>SUM(D195:D203)</f>
        <v>301240.37999999995</v>
      </c>
      <c r="E204" s="175">
        <f>SUM(E195:E203)</f>
        <v>138816476.83000001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1812069.41</v>
      </c>
      <c r="C209" s="189">
        <v>754941.99000000046</v>
      </c>
      <c r="D209" s="174">
        <v>0</v>
      </c>
      <c r="E209" s="175">
        <f t="shared" ref="E209:E216" si="11">SUM(B209:C209)-D209</f>
        <v>2567011.4000000004</v>
      </c>
      <c r="H209" s="258"/>
    </row>
    <row r="210" spans="1:8" ht="12.6" customHeight="1" x14ac:dyDescent="0.25">
      <c r="A210" s="173" t="s">
        <v>334</v>
      </c>
      <c r="B210" s="174">
        <v>9011169.8599999864</v>
      </c>
      <c r="C210" s="189">
        <v>2710048.39</v>
      </c>
      <c r="D210" s="174">
        <v>373950.45</v>
      </c>
      <c r="E210" s="175">
        <f t="shared" si="11"/>
        <v>11347267.799999988</v>
      </c>
      <c r="H210" s="258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8"/>
    </row>
    <row r="212" spans="1:8" ht="12.6" customHeight="1" x14ac:dyDescent="0.25">
      <c r="A212" s="173" t="s">
        <v>336</v>
      </c>
      <c r="B212" s="174">
        <v>725016.67999999993</v>
      </c>
      <c r="C212" s="189">
        <v>142752.40000000008</v>
      </c>
      <c r="D212" s="174">
        <v>0</v>
      </c>
      <c r="E212" s="175">
        <f t="shared" si="11"/>
        <v>867769.08000000007</v>
      </c>
      <c r="H212" s="258"/>
    </row>
    <row r="213" spans="1:8" ht="12.6" customHeight="1" x14ac:dyDescent="0.25">
      <c r="A213" s="173" t="s">
        <v>337</v>
      </c>
      <c r="B213" s="174">
        <v>41912869.960000008</v>
      </c>
      <c r="C213" s="189">
        <v>4394484.2199999988</v>
      </c>
      <c r="D213" s="174">
        <v>308951.40999999997</v>
      </c>
      <c r="E213" s="175">
        <f t="shared" si="11"/>
        <v>45998402.770000011</v>
      </c>
      <c r="H213" s="258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53461125.909999996</v>
      </c>
      <c r="C217" s="191">
        <f>SUM(C208:C216)</f>
        <v>8002227</v>
      </c>
      <c r="D217" s="175">
        <f>SUM(D208:D216)</f>
        <v>682901.86</v>
      </c>
      <c r="E217" s="175">
        <f>SUM(E208:E216)</f>
        <v>60780451.049999997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5" t="s">
        <v>1255</v>
      </c>
      <c r="C220" s="285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10210146.120000001</v>
      </c>
      <c r="D221" s="172">
        <f>C221</f>
        <v>10210146.120000001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349346587.77000004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127018703.28000005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1833898.7200000002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4232355.9799999995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149183864.78999999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34931458.470000006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666546869.01000011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665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8094694.0499999998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8007971.129999999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16102665.18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692859680.31000006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374045.67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152977694.28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107925418.05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50699296.689999998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2574182.3399999994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47831.06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98747631.98999998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2551.35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59918078.020000003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2361358.13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55237601.759999998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15163929.57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6132958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138816476.83000001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60780451.049999997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78036025.780000016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123974240.60000001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123974240.60000001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300757898.37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5028234.92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7622543.1900000013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16806035.07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29456813.18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45880518.5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145362377.46000001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191242895.96000001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191242895.96000001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80058189.229999602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300757898.36999965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300757898.37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524823287.24000013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400050296.38000035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924873583.62000048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10210146.120000001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666546869.01000011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16102665.18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692859680.31000006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232013903.31000042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7760415.4199999999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7760415.4199999999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239774318.73000041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97608243.859999955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15419206.170000002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6840973.4300000016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30858765.240000002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1923539.7200000002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14654291.259999994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8002227.7600000016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10972600.82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166403.75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9603233.3900000006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1978849.14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80696815.552485302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278725150.09248519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-38950831.362484783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5272.24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-38945559.122484781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-38945559.122484781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Swedish Edmonds   H-0     FYE 12/31/2019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9878.86</v>
      </c>
      <c r="C414" s="194">
        <f>E138</f>
        <v>9878.7900000000009</v>
      </c>
      <c r="D414" s="179"/>
    </row>
    <row r="415" spans="1:5" ht="12.6" customHeight="1" x14ac:dyDescent="0.25">
      <c r="A415" s="179" t="s">
        <v>464</v>
      </c>
      <c r="B415" s="179">
        <f>D111</f>
        <v>48414</v>
      </c>
      <c r="C415" s="179">
        <f>E139</f>
        <v>48414.030000000006</v>
      </c>
      <c r="D415" s="194">
        <f>SUM(C59:H59)+N59</f>
        <v>48413.996957773976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3.0422260199518547E-3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1365</v>
      </c>
    </row>
    <row r="424" spans="1:7" ht="12.6" customHeight="1" x14ac:dyDescent="0.25">
      <c r="A424" s="179" t="s">
        <v>1244</v>
      </c>
      <c r="B424" s="179">
        <f>D114</f>
        <v>2332</v>
      </c>
      <c r="D424" s="179">
        <f>J59</f>
        <v>2332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97608243.859999955</v>
      </c>
      <c r="C427" s="179">
        <f t="shared" ref="C427:C434" si="13">CE61</f>
        <v>97608243.859999999</v>
      </c>
      <c r="D427" s="179"/>
    </row>
    <row r="428" spans="1:7" ht="12.6" customHeight="1" x14ac:dyDescent="0.25">
      <c r="A428" s="179" t="s">
        <v>3</v>
      </c>
      <c r="B428" s="179">
        <f t="shared" si="12"/>
        <v>15419206.170000002</v>
      </c>
      <c r="C428" s="179">
        <f t="shared" si="13"/>
        <v>15419206</v>
      </c>
      <c r="D428" s="179">
        <f>D173</f>
        <v>15419206.17</v>
      </c>
    </row>
    <row r="429" spans="1:7" ht="12.6" customHeight="1" x14ac:dyDescent="0.25">
      <c r="A429" s="179" t="s">
        <v>236</v>
      </c>
      <c r="B429" s="179">
        <f t="shared" si="12"/>
        <v>6840973.4300000016</v>
      </c>
      <c r="C429" s="179">
        <f t="shared" si="13"/>
        <v>6840973.4299999997</v>
      </c>
      <c r="D429" s="179"/>
    </row>
    <row r="430" spans="1:7" ht="12.6" customHeight="1" x14ac:dyDescent="0.25">
      <c r="A430" s="179" t="s">
        <v>237</v>
      </c>
      <c r="B430" s="179">
        <f t="shared" si="12"/>
        <v>30858765.240000002</v>
      </c>
      <c r="C430" s="179">
        <f t="shared" si="13"/>
        <v>30858765.240000002</v>
      </c>
      <c r="D430" s="179"/>
    </row>
    <row r="431" spans="1:7" ht="12.6" customHeight="1" x14ac:dyDescent="0.25">
      <c r="A431" s="179" t="s">
        <v>444</v>
      </c>
      <c r="B431" s="179">
        <f t="shared" si="12"/>
        <v>1923539.7200000002</v>
      </c>
      <c r="C431" s="179">
        <f t="shared" si="13"/>
        <v>1923539.7199999997</v>
      </c>
      <c r="D431" s="179"/>
    </row>
    <row r="432" spans="1:7" ht="12.6" customHeight="1" x14ac:dyDescent="0.25">
      <c r="A432" s="179" t="s">
        <v>445</v>
      </c>
      <c r="B432" s="179">
        <f t="shared" si="12"/>
        <v>14654291.259999994</v>
      </c>
      <c r="C432" s="179">
        <f t="shared" si="13"/>
        <v>14654291.26</v>
      </c>
      <c r="D432" s="179"/>
    </row>
    <row r="433" spans="1:7" ht="12.6" customHeight="1" x14ac:dyDescent="0.25">
      <c r="A433" s="179" t="s">
        <v>6</v>
      </c>
      <c r="B433" s="179">
        <f t="shared" si="12"/>
        <v>8002227.7600000016</v>
      </c>
      <c r="C433" s="179">
        <f t="shared" si="13"/>
        <v>8002229</v>
      </c>
      <c r="D433" s="179">
        <f>C217</f>
        <v>8002227</v>
      </c>
    </row>
    <row r="434" spans="1:7" ht="12.6" customHeight="1" x14ac:dyDescent="0.25">
      <c r="A434" s="179" t="s">
        <v>474</v>
      </c>
      <c r="B434" s="179">
        <f t="shared" si="12"/>
        <v>10972600.82</v>
      </c>
      <c r="C434" s="179">
        <f t="shared" si="13"/>
        <v>10972600.819999998</v>
      </c>
      <c r="D434" s="179">
        <f>D177</f>
        <v>10972600.82</v>
      </c>
    </row>
    <row r="435" spans="1:7" ht="12.6" customHeight="1" x14ac:dyDescent="0.25">
      <c r="A435" s="179" t="s">
        <v>447</v>
      </c>
      <c r="B435" s="179">
        <f t="shared" si="12"/>
        <v>166403.75</v>
      </c>
      <c r="C435" s="179"/>
      <c r="D435" s="179">
        <f>D181</f>
        <v>166403.75</v>
      </c>
    </row>
    <row r="436" spans="1:7" ht="12.6" customHeight="1" x14ac:dyDescent="0.25">
      <c r="A436" s="179" t="s">
        <v>475</v>
      </c>
      <c r="B436" s="179">
        <f t="shared" si="12"/>
        <v>9603233.3900000006</v>
      </c>
      <c r="C436" s="179"/>
      <c r="D436" s="179">
        <f>D186</f>
        <v>9603233.3900000006</v>
      </c>
    </row>
    <row r="437" spans="1:7" ht="12.6" customHeight="1" x14ac:dyDescent="0.25">
      <c r="A437" s="194" t="s">
        <v>449</v>
      </c>
      <c r="B437" s="194">
        <f t="shared" si="12"/>
        <v>1978849.14</v>
      </c>
      <c r="C437" s="194"/>
      <c r="D437" s="194">
        <f>D190</f>
        <v>1978849.14</v>
      </c>
    </row>
    <row r="438" spans="1:7" ht="12.6" customHeight="1" x14ac:dyDescent="0.25">
      <c r="A438" s="194" t="s">
        <v>476</v>
      </c>
      <c r="B438" s="194">
        <f>C386+C387+C388</f>
        <v>11748486.280000001</v>
      </c>
      <c r="C438" s="194">
        <f>CD69</f>
        <v>11748486.280000001</v>
      </c>
      <c r="D438" s="194">
        <f>D181+D186+D190</f>
        <v>11748486.280000001</v>
      </c>
    </row>
    <row r="439" spans="1:7" ht="12.6" customHeight="1" x14ac:dyDescent="0.25">
      <c r="A439" s="179" t="s">
        <v>451</v>
      </c>
      <c r="B439" s="194">
        <f>C389</f>
        <v>80696815.552485302</v>
      </c>
      <c r="C439" s="194">
        <f>SUM(C69:CC69)</f>
        <v>80696815.552485153</v>
      </c>
      <c r="D439" s="179"/>
    </row>
    <row r="440" spans="1:7" ht="12.6" customHeight="1" x14ac:dyDescent="0.25">
      <c r="A440" s="179" t="s">
        <v>477</v>
      </c>
      <c r="B440" s="194">
        <f>B438+B439</f>
        <v>92445301.832485303</v>
      </c>
      <c r="C440" s="194">
        <f>CE69</f>
        <v>92445301.832485154</v>
      </c>
      <c r="D440" s="179"/>
    </row>
    <row r="441" spans="1:7" ht="12.6" customHeight="1" x14ac:dyDescent="0.25">
      <c r="A441" s="179" t="s">
        <v>478</v>
      </c>
      <c r="B441" s="179">
        <f>D390</f>
        <v>278725150.09248519</v>
      </c>
      <c r="C441" s="179">
        <f>SUM(C427:C437)+C440</f>
        <v>278725151.16248512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10210146.120000001</v>
      </c>
      <c r="C444" s="179">
        <f>C363</f>
        <v>10210146.120000001</v>
      </c>
      <c r="D444" s="179"/>
    </row>
    <row r="445" spans="1:7" ht="12.6" customHeight="1" x14ac:dyDescent="0.25">
      <c r="A445" s="179" t="s">
        <v>343</v>
      </c>
      <c r="B445" s="179">
        <f>D229</f>
        <v>666546869.01000011</v>
      </c>
      <c r="C445" s="179">
        <f>C364</f>
        <v>666546869.01000011</v>
      </c>
      <c r="D445" s="179"/>
    </row>
    <row r="446" spans="1:7" ht="12.6" customHeight="1" x14ac:dyDescent="0.25">
      <c r="A446" s="179" t="s">
        <v>351</v>
      </c>
      <c r="B446" s="179">
        <f>D236</f>
        <v>16102665.18</v>
      </c>
      <c r="C446" s="179">
        <f>C365</f>
        <v>16102665.18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692859680.31000006</v>
      </c>
      <c r="C448" s="179">
        <f>D367</f>
        <v>692859680.31000006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665</v>
      </c>
    </row>
    <row r="454" spans="1:7" ht="12.6" customHeight="1" x14ac:dyDescent="0.25">
      <c r="A454" s="179" t="s">
        <v>168</v>
      </c>
      <c r="B454" s="179">
        <f>C233</f>
        <v>8094694.0499999998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8007971.129999999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7760415.4199999999</v>
      </c>
      <c r="C458" s="194">
        <f>CE70</f>
        <v>7760415.4200000018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524823287.24000013</v>
      </c>
      <c r="C463" s="194">
        <f>CE73</f>
        <v>524823287.24000019</v>
      </c>
      <c r="D463" s="194">
        <f>E141+E147+E153</f>
        <v>524823287.24000001</v>
      </c>
    </row>
    <row r="464" spans="1:7" ht="12.6" customHeight="1" x14ac:dyDescent="0.25">
      <c r="A464" s="179" t="s">
        <v>246</v>
      </c>
      <c r="B464" s="194">
        <f>C360</f>
        <v>400050296.38000035</v>
      </c>
      <c r="C464" s="194">
        <f>CE74</f>
        <v>400050296.38000005</v>
      </c>
      <c r="D464" s="194">
        <f>E142+E148+E154</f>
        <v>400050296.38</v>
      </c>
    </row>
    <row r="465" spans="1:7" ht="12.6" customHeight="1" x14ac:dyDescent="0.25">
      <c r="A465" s="179" t="s">
        <v>247</v>
      </c>
      <c r="B465" s="194">
        <f>D361</f>
        <v>924873583.62000048</v>
      </c>
      <c r="C465" s="194">
        <f>CE75</f>
        <v>924873583.62000024</v>
      </c>
      <c r="D465" s="194">
        <f>D463+D464</f>
        <v>924873583.62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2551.35</v>
      </c>
      <c r="C469" s="179">
        <f>E196</f>
        <v>2551.3499999996275</v>
      </c>
      <c r="D469" s="179"/>
    </row>
    <row r="470" spans="1:7" ht="12.6" customHeight="1" x14ac:dyDescent="0.25">
      <c r="A470" s="179" t="s">
        <v>334</v>
      </c>
      <c r="B470" s="179">
        <f t="shared" si="14"/>
        <v>59918078.020000003</v>
      </c>
      <c r="C470" s="179">
        <f>E197</f>
        <v>59918078.020000003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2361358.13</v>
      </c>
      <c r="C472" s="179">
        <f>E199</f>
        <v>2361358.13</v>
      </c>
      <c r="D472" s="179"/>
    </row>
    <row r="473" spans="1:7" ht="12.6" customHeight="1" x14ac:dyDescent="0.25">
      <c r="A473" s="179" t="s">
        <v>495</v>
      </c>
      <c r="B473" s="179">
        <f t="shared" si="14"/>
        <v>55237601.759999998</v>
      </c>
      <c r="C473" s="179">
        <f>SUM(E200:E201)</f>
        <v>55237601.759999998</v>
      </c>
      <c r="D473" s="179"/>
    </row>
    <row r="474" spans="1:7" ht="12.6" customHeight="1" x14ac:dyDescent="0.25">
      <c r="A474" s="179" t="s">
        <v>339</v>
      </c>
      <c r="B474" s="179">
        <f t="shared" si="14"/>
        <v>15163929.57</v>
      </c>
      <c r="C474" s="179">
        <f>E202</f>
        <v>15163929.57</v>
      </c>
      <c r="D474" s="179"/>
    </row>
    <row r="475" spans="1:7" ht="12.6" customHeight="1" x14ac:dyDescent="0.25">
      <c r="A475" s="179" t="s">
        <v>340</v>
      </c>
      <c r="B475" s="179">
        <f t="shared" si="14"/>
        <v>6132958</v>
      </c>
      <c r="C475" s="179">
        <f>E203</f>
        <v>6132958.0000000019</v>
      </c>
      <c r="D475" s="179"/>
    </row>
    <row r="476" spans="1:7" ht="12.6" customHeight="1" x14ac:dyDescent="0.25">
      <c r="A476" s="179" t="s">
        <v>203</v>
      </c>
      <c r="B476" s="179">
        <f>D275</f>
        <v>138816476.83000001</v>
      </c>
      <c r="C476" s="179">
        <f>E204</f>
        <v>138816476.83000001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60780451.049999997</v>
      </c>
      <c r="C478" s="179">
        <f>E217</f>
        <v>60780451.049999997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300757898.37</v>
      </c>
    </row>
    <row r="482" spans="1:12" ht="12.6" customHeight="1" x14ac:dyDescent="0.25">
      <c r="A482" s="180" t="s">
        <v>499</v>
      </c>
      <c r="C482" s="180">
        <f>D339</f>
        <v>300757898.36999965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Swedish Edmonds   H-0     FYE 12/31/2019</v>
      </c>
      <c r="B493" s="260" t="str">
        <f>RIGHT('Prior Year'!C82,4)</f>
        <v>2018</v>
      </c>
      <c r="C493" s="260" t="str">
        <f>RIGHT(C82,4)</f>
        <v>2019</v>
      </c>
      <c r="D493" s="260" t="str">
        <f>RIGHT('Prior Year'!C82,4)</f>
        <v>2018</v>
      </c>
      <c r="E493" s="260" t="str">
        <f>RIGHT(C82,4)</f>
        <v>2019</v>
      </c>
      <c r="F493" s="260" t="str">
        <f>RIGHT('Prior Year'!C82,4)</f>
        <v>2018</v>
      </c>
      <c r="G493" s="260" t="str">
        <f>RIGHT(C82,4)</f>
        <v>2019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f>'Prior Year'!C71</f>
        <v>7577925.71</v>
      </c>
      <c r="C496" s="239">
        <f>C71</f>
        <v>6254058.4800000004</v>
      </c>
      <c r="D496" s="239">
        <f>'Prior Year'!C59</f>
        <v>3181</v>
      </c>
      <c r="E496" s="180">
        <f>C59</f>
        <v>4527.7023570529791</v>
      </c>
      <c r="F496" s="262">
        <f t="shared" ref="F496:G511" si="15">IF(B496=0,"",IF(D496=0,"",B496/D496))</f>
        <v>2382.2463722099969</v>
      </c>
      <c r="G496" s="263">
        <f t="shared" si="15"/>
        <v>1381.2874581426072</v>
      </c>
      <c r="H496" s="264">
        <f>IF(B496=0,"",IF(C496=0,"",IF(D496=0,"",IF(E496=0,"",IF(G496/F496-1&lt;-0.25,G496/F496-1,IF(G496/F496-1&gt;0.25,G496/F496-1,""))))))</f>
        <v>-0.42017438907412652</v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f>'Prior Year'!E71</f>
        <v>38940621.850000001</v>
      </c>
      <c r="C498" s="239">
        <f>E71</f>
        <v>42113589.43</v>
      </c>
      <c r="D498" s="239">
        <f>'Prior Year'!E59</f>
        <v>32760</v>
      </c>
      <c r="E498" s="180">
        <f>E59</f>
        <v>42696.045144507014</v>
      </c>
      <c r="F498" s="262">
        <f t="shared" si="15"/>
        <v>1188.6636706349207</v>
      </c>
      <c r="G498" s="262">
        <f t="shared" si="15"/>
        <v>986.35808744028486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f>'Prior Year'!G71</f>
        <v>0</v>
      </c>
      <c r="C500" s="239">
        <f>G71</f>
        <v>0</v>
      </c>
      <c r="D500" s="239">
        <f>'Prior Year'!G59</f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f>'Prior Year'!H71</f>
        <v>1180926.5000000005</v>
      </c>
      <c r="C501" s="239">
        <f>H71</f>
        <v>1147364.5000000002</v>
      </c>
      <c r="D501" s="239">
        <f>'Prior Year'!H59</f>
        <v>0</v>
      </c>
      <c r="E501" s="180">
        <f>H59</f>
        <v>1190.2494562139827</v>
      </c>
      <c r="F501" s="262" t="str">
        <f t="shared" si="15"/>
        <v/>
      </c>
      <c r="G501" s="262">
        <f t="shared" si="15"/>
        <v>963.96977457952926</v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f>'Prior Year'!J71</f>
        <v>2305092.31</v>
      </c>
      <c r="C503" s="239">
        <f>J71</f>
        <v>2338092.8099999996</v>
      </c>
      <c r="D503" s="239">
        <f>'Prior Year'!J59</f>
        <v>2036</v>
      </c>
      <c r="E503" s="180">
        <f>J59</f>
        <v>2332</v>
      </c>
      <c r="F503" s="262">
        <f t="shared" si="15"/>
        <v>1132.1671463654225</v>
      </c>
      <c r="G503" s="262">
        <f t="shared" si="15"/>
        <v>1002.6126972555744</v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3.0422260199518547E-3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f>'Prior Year'!O71</f>
        <v>0</v>
      </c>
      <c r="C508" s="239">
        <f>O71</f>
        <v>0</v>
      </c>
      <c r="D508" s="239">
        <f>'Prior Year'!O59</f>
        <v>1342</v>
      </c>
      <c r="E508" s="180">
        <f>O59</f>
        <v>1365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f>'Prior Year'!P71</f>
        <v>12039902.169999998</v>
      </c>
      <c r="C509" s="239">
        <f>P71</f>
        <v>13819875.16</v>
      </c>
      <c r="D509" s="239">
        <f>'Prior Year'!P59</f>
        <v>0</v>
      </c>
      <c r="E509" s="180">
        <f>P59</f>
        <v>0</v>
      </c>
      <c r="F509" s="262" t="str">
        <f t="shared" si="15"/>
        <v/>
      </c>
      <c r="G509" s="262" t="str">
        <f t="shared" si="15"/>
        <v/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f>'Prior Year'!Q71</f>
        <v>1312362.6399999999</v>
      </c>
      <c r="C510" s="239">
        <f>Q71</f>
        <v>1404340.3599999999</v>
      </c>
      <c r="D510" s="239">
        <f>'Prior Year'!Q59</f>
        <v>0</v>
      </c>
      <c r="E510" s="180">
        <f>Q59</f>
        <v>0</v>
      </c>
      <c r="F510" s="262" t="str">
        <f t="shared" si="15"/>
        <v/>
      </c>
      <c r="G510" s="262" t="str">
        <f t="shared" si="15"/>
        <v/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f>'Prior Year'!R71</f>
        <v>1218378</v>
      </c>
      <c r="C511" s="239">
        <f>R71</f>
        <v>1335609.4900000002</v>
      </c>
      <c r="D511" s="239">
        <f>'Prior Year'!R59</f>
        <v>0</v>
      </c>
      <c r="E511" s="180">
        <f>R59</f>
        <v>0</v>
      </c>
      <c r="F511" s="262" t="str">
        <f t="shared" si="15"/>
        <v/>
      </c>
      <c r="G511" s="262" t="str">
        <f t="shared" si="15"/>
        <v/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f>'Prior Year'!S71</f>
        <v>4791194.8200000012</v>
      </c>
      <c r="C512" s="239">
        <f>S71</f>
        <v>4487921.2699999996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f>'Prior Year'!T71</f>
        <v>999055.85</v>
      </c>
      <c r="C513" s="239">
        <f>T71</f>
        <v>1082877.1700000004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f>'Prior Year'!U71</f>
        <v>10434832.840000002</v>
      </c>
      <c r="C514" s="239">
        <f>U71</f>
        <v>10959339.16</v>
      </c>
      <c r="D514" s="239">
        <f>'Prior Year'!U59</f>
        <v>0</v>
      </c>
      <c r="E514" s="180">
        <f>U59</f>
        <v>0</v>
      </c>
      <c r="F514" s="262" t="str">
        <f t="shared" si="17"/>
        <v/>
      </c>
      <c r="G514" s="262" t="str">
        <f t="shared" si="17"/>
        <v/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f>'Prior Year'!V71</f>
        <v>6865886.0999999987</v>
      </c>
      <c r="C515" s="239">
        <f>V71</f>
        <v>6729611.6300000008</v>
      </c>
      <c r="D515" s="239">
        <f>'Prior Year'!V59</f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f>'Prior Year'!W71</f>
        <v>835110.19</v>
      </c>
      <c r="C516" s="239">
        <f>W71</f>
        <v>860799.14000000013</v>
      </c>
      <c r="D516" s="239">
        <f>'Prior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f>'Prior Year'!X71</f>
        <v>2063761.32</v>
      </c>
      <c r="C517" s="239">
        <f>X71</f>
        <v>2020571.9800000002</v>
      </c>
      <c r="D517" s="239">
        <f>'Prior Year'!X59</f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f>'Prior Year'!Y71</f>
        <v>6171735.3900000006</v>
      </c>
      <c r="C518" s="239">
        <f>Y71</f>
        <v>6355024.5499999989</v>
      </c>
      <c r="D518" s="239">
        <f>'Prior Year'!Y59</f>
        <v>0</v>
      </c>
      <c r="E518" s="180">
        <f>Y59</f>
        <v>0</v>
      </c>
      <c r="F518" s="262" t="str">
        <f t="shared" si="17"/>
        <v/>
      </c>
      <c r="G518" s="262" t="str">
        <f t="shared" si="17"/>
        <v/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f>'Prior Year'!Z71</f>
        <v>2907.14</v>
      </c>
      <c r="C519" s="239">
        <f>Z71</f>
        <v>1366.2199999999998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f>'Prior Year'!AA71</f>
        <v>984656.4800000001</v>
      </c>
      <c r="C520" s="239">
        <f>AA71</f>
        <v>784403.1100000001</v>
      </c>
      <c r="D520" s="239">
        <f>'Prior Year'!AA59</f>
        <v>0</v>
      </c>
      <c r="E520" s="180">
        <f>AA59</f>
        <v>0</v>
      </c>
      <c r="F520" s="262" t="str">
        <f t="shared" si="17"/>
        <v/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f>'Prior Year'!AB71</f>
        <v>11743455.119999999</v>
      </c>
      <c r="C521" s="239">
        <f>AB71</f>
        <v>11443930.130000003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f>'Prior Year'!AC71</f>
        <v>3659100.1999999993</v>
      </c>
      <c r="C522" s="239">
        <f>AC71</f>
        <v>3559740.4699999997</v>
      </c>
      <c r="D522" s="239">
        <f>'Prior Year'!AC59</f>
        <v>0</v>
      </c>
      <c r="E522" s="180">
        <f>AC59</f>
        <v>0</v>
      </c>
      <c r="F522" s="262" t="str">
        <f t="shared" si="17"/>
        <v/>
      </c>
      <c r="G522" s="262" t="str">
        <f t="shared" si="17"/>
        <v/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f>'Prior Year'!AD71</f>
        <v>639117.27</v>
      </c>
      <c r="C523" s="239">
        <f>AD71</f>
        <v>516332.21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f>'Prior Year'!AE71</f>
        <v>1958335.3999999994</v>
      </c>
      <c r="C524" s="239">
        <f>AE71</f>
        <v>1958582.99</v>
      </c>
      <c r="D524" s="239">
        <f>'Prior Year'!AE59</f>
        <v>0</v>
      </c>
      <c r="E524" s="180">
        <f>AE59</f>
        <v>0</v>
      </c>
      <c r="F524" s="262" t="str">
        <f t="shared" si="17"/>
        <v/>
      </c>
      <c r="G524" s="262" t="str">
        <f t="shared" si="17"/>
        <v/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f>'Prior Year'!AG71</f>
        <v>13811283.209999999</v>
      </c>
      <c r="C526" s="239">
        <f>AG71</f>
        <v>14904268.610000001</v>
      </c>
      <c r="D526" s="239">
        <f>'Prior Year'!AG59</f>
        <v>0</v>
      </c>
      <c r="E526" s="180">
        <f>AG59</f>
        <v>0</v>
      </c>
      <c r="F526" s="262" t="str">
        <f t="shared" si="17"/>
        <v/>
      </c>
      <c r="G526" s="262" t="str">
        <f t="shared" si="17"/>
        <v/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f>'Prior Year'!AJ71</f>
        <v>4421294.5100000007</v>
      </c>
      <c r="C529" s="239">
        <f>AJ71</f>
        <v>3356608.43</v>
      </c>
      <c r="D529" s="239">
        <f>'Prior Year'!AJ59</f>
        <v>0</v>
      </c>
      <c r="E529" s="180">
        <f>AJ59</f>
        <v>0</v>
      </c>
      <c r="F529" s="262" t="str">
        <f t="shared" si="18"/>
        <v/>
      </c>
      <c r="G529" s="262" t="str">
        <f t="shared" si="18"/>
        <v/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f>'Prior Year'!AK71</f>
        <v>502369.75999999995</v>
      </c>
      <c r="C530" s="239">
        <f>AK71</f>
        <v>449273.10999999987</v>
      </c>
      <c r="D530" s="239">
        <f>'Prior Year'!AK59</f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f>'Prior Year'!AL71</f>
        <v>387957.77999999997</v>
      </c>
      <c r="C531" s="239">
        <f>AL71</f>
        <v>265300.59999999998</v>
      </c>
      <c r="D531" s="239">
        <f>'Prior Year'!AL59</f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f>'Prior Year'!AP71</f>
        <v>0</v>
      </c>
      <c r="C535" s="239">
        <f>AP71</f>
        <v>0</v>
      </c>
      <c r="D535" s="239">
        <f>'Prior Year'!AP59</f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f>'Prior Year'!AR71</f>
        <v>41559.17</v>
      </c>
      <c r="C537" s="239">
        <f>AR71</f>
        <v>50376.65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f>'Prior Year'!AV71</f>
        <v>0</v>
      </c>
      <c r="C541" s="239">
        <f>AV71</f>
        <v>2011593.57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f>'Prior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f>'Prior Year'!AY71</f>
        <v>3531704.7400000007</v>
      </c>
      <c r="C544" s="239">
        <f>AY71</f>
        <v>3322238.5599999996</v>
      </c>
      <c r="D544" s="239">
        <f>'Prior Year'!AY59</f>
        <v>199312</v>
      </c>
      <c r="E544" s="180">
        <f>AY59</f>
        <v>240202</v>
      </c>
      <c r="F544" s="262">
        <f t="shared" ref="F544:G550" si="19">IF(B544=0,"",IF(D544=0,"",B544/D544))</f>
        <v>17.719478706751229</v>
      </c>
      <c r="G544" s="262">
        <f t="shared" si="19"/>
        <v>13.831019558538229</v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f>'Prior Year'!AZ71</f>
        <v>0</v>
      </c>
      <c r="C545" s="239">
        <f>AZ71</f>
        <v>0</v>
      </c>
      <c r="D545" s="239">
        <f>'Prior Year'!AZ59</f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f>'Prior Year'!BA71</f>
        <v>0</v>
      </c>
      <c r="C546" s="239">
        <f>BA71</f>
        <v>0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f>'Prior Year'!BB71</f>
        <v>0</v>
      </c>
      <c r="C547" s="239">
        <f>BB71</f>
        <v>86.550000000000011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f>'Prior Year'!BD71</f>
        <v>239270.57</v>
      </c>
      <c r="C549" s="239">
        <f>BD71</f>
        <v>-241372.56000000008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f>'Prior Year'!BE71</f>
        <v>12389502.339999998</v>
      </c>
      <c r="C550" s="239">
        <f>BE71</f>
        <v>12458214.100000001</v>
      </c>
      <c r="D550" s="239">
        <f>'Prior Year'!BE59</f>
        <v>558577.19962199987</v>
      </c>
      <c r="E550" s="180">
        <f>BE59</f>
        <v>558577.19962199987</v>
      </c>
      <c r="F550" s="262">
        <f t="shared" si="19"/>
        <v>22.180465562117853</v>
      </c>
      <c r="G550" s="262">
        <f t="shared" si="19"/>
        <v>22.303477672255006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f>'Prior Year'!BF71</f>
        <v>3636552.4500000011</v>
      </c>
      <c r="C551" s="239">
        <f>BF71</f>
        <v>3604726.13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f>'Prior Year'!BG71</f>
        <v>441329.64</v>
      </c>
      <c r="C552" s="239">
        <f>BG71</f>
        <v>280189.67999999993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f>'Prior Year'!BH71</f>
        <v>466058.1100000001</v>
      </c>
      <c r="C553" s="239">
        <f>BH71</f>
        <v>391970.61000000004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f>'Prior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f>'Prior Year'!BJ71</f>
        <v>0</v>
      </c>
      <c r="C555" s="239">
        <f>BJ71</f>
        <v>0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f>'Prior Year'!BK71</f>
        <v>72507.170000000013</v>
      </c>
      <c r="C556" s="239">
        <f>BK71</f>
        <v>40706.93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f>'Prior Year'!BL71</f>
        <v>1576</v>
      </c>
      <c r="C557" s="239">
        <f>BL71</f>
        <v>1701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f>'Prior Year'!BN71</f>
        <v>9586703.4399999995</v>
      </c>
      <c r="C559" s="239">
        <f>BN71</f>
        <v>8807690.7299999967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f>'Prior Year'!BO71</f>
        <v>286707.19000000006</v>
      </c>
      <c r="C560" s="239">
        <f>BO71</f>
        <v>300688.42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f>'Prior Year'!BP71</f>
        <v>-261288.96999999997</v>
      </c>
      <c r="C561" s="239">
        <f>BP71</f>
        <v>-490233.19999999995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f>'Prior Year'!BR71</f>
        <v>0</v>
      </c>
      <c r="C563" s="239">
        <f>BR71</f>
        <v>0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f>'Prior Year'!BS71</f>
        <v>349359.44999999984</v>
      </c>
      <c r="C564" s="239">
        <f>BS71</f>
        <v>399508.74000000022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f>'Prior Year'!BT71</f>
        <v>279555.95999999996</v>
      </c>
      <c r="C565" s="239">
        <f>BT71</f>
        <v>252866.26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f>'Prior Year'!BV71</f>
        <v>25412</v>
      </c>
      <c r="C567" s="239">
        <f>BV71</f>
        <v>26454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f>'Prior Year'!BW71</f>
        <v>4235575.3500000006</v>
      </c>
      <c r="C568" s="239">
        <f>BW71</f>
        <v>3735634.69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f>'Prior Year'!BX71</f>
        <v>0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f>'Prior Year'!BY71</f>
        <v>6373984.9100000001</v>
      </c>
      <c r="C570" s="239">
        <f>BY71</f>
        <v>6469014.9800000023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f>'Prior Year'!CA71</f>
        <v>26014.400000000001</v>
      </c>
      <c r="C572" s="239">
        <f>CA71</f>
        <v>21770.11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f>'Prior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f>'Prior Year'!CC71</f>
        <v>74231354.981215239</v>
      </c>
      <c r="C574" s="239">
        <f>CC71</f>
        <v>79623542.502485156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f>'Prior Year'!CD71</f>
        <v>12372317.959999999</v>
      </c>
      <c r="C575" s="239">
        <f>CD71</f>
        <v>11748486.280000001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262366.76390900003</v>
      </c>
      <c r="E612" s="180">
        <f>SUM(C624:D647)+SUM(C668:D713)</f>
        <v>181735808.69107535</v>
      </c>
      <c r="F612" s="180">
        <f>CE64-(AX64+BD64+BE64+BG64+BJ64+BN64+BP64+BQ64+CB64+CC64+CD64)</f>
        <v>30258110.460000001</v>
      </c>
      <c r="G612" s="180">
        <f>CE77-(AX77+AY77+BD77+BE77+BG77+BJ77+BN77+BP77+BQ77+CB77+CC77+CD77)</f>
        <v>240201.99999999997</v>
      </c>
      <c r="H612" s="197">
        <f>CE60-(AX60+AY60+AZ60+BD60+BE60+BG60+BJ60+BN60+BO60+BP60+BQ60+BR60+CB60+CC60+CD60)</f>
        <v>991.55000000000007</v>
      </c>
      <c r="I612" s="180">
        <f>CE78-(AX78+AY78+AZ78+BD78+BE78+BF78+BG78+BJ78+BN78+BO78+BP78+BQ78+BR78+CB78+CC78+CD78)</f>
        <v>43218.293212495642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924873583.62000024</v>
      </c>
      <c r="L612" s="197">
        <f>CE80-(AW80+AX80+AY80+AZ80+BA80+BB80+BC80+BD80+BE80+BF80+BG80+BH80+BI80+BJ80+BK80+BL80+BM80+BN80+BO80+BP80+BQ80+BR80+BS80+BT80+BU80+BV80+BW80+BX80+BY80+BZ80+CA80+CB80+CC80+CD80)</f>
        <v>324.62999999999988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12458214.100000001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11748486.280000001</v>
      </c>
      <c r="D615" s="265">
        <f>SUM(C614:C615)</f>
        <v>24206700.380000003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280189.67999999993</v>
      </c>
      <c r="D618" s="180">
        <f>(D615/D612)*BG76</f>
        <v>19355.691424371271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8807690.7299999967</v>
      </c>
      <c r="D619" s="180">
        <f>(D615/D612)*BN76</f>
        <v>551840.79220373277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79623542.502485156</v>
      </c>
      <c r="D620" s="180">
        <f>(D615/D612)*CC76</f>
        <v>436540.85529650172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-490233.19999999995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89228927.051409766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-241372.56000000008</v>
      </c>
      <c r="D624" s="180">
        <f>(D615/D612)*BD76</f>
        <v>337607.35194032796</v>
      </c>
      <c r="E624" s="180">
        <f>(E623/E612)*SUM(C624:D624)</f>
        <v>47249.506256896515</v>
      </c>
      <c r="F624" s="180">
        <f>SUM(C624:E624)</f>
        <v>143484.29819722439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3322238.5599999996</v>
      </c>
      <c r="D625" s="180">
        <f>(D615/D612)*AY76</f>
        <v>1090304.4079916195</v>
      </c>
      <c r="E625" s="180">
        <f>(E623/E612)*SUM(C625:D625)</f>
        <v>2166477.1375431768</v>
      </c>
      <c r="F625" s="180">
        <f>(F624/F612)*AY64</f>
        <v>6818.127981513514</v>
      </c>
      <c r="G625" s="180">
        <f>SUM(C625:F625)</f>
        <v>6585838.2335163094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300688.42</v>
      </c>
      <c r="D627" s="180">
        <f>(D615/D612)*BO76</f>
        <v>20130.316313428917</v>
      </c>
      <c r="E627" s="180">
        <f>(E623/E612)*SUM(C627:D627)</f>
        <v>157516.07691083607</v>
      </c>
      <c r="F627" s="180">
        <f>(F624/F612)*BO64</f>
        <v>67.99892292986145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478402.81214719487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3604726.13</v>
      </c>
      <c r="D629" s="180">
        <f>(D615/D612)*BF76</f>
        <v>381741.10919699975</v>
      </c>
      <c r="E629" s="180">
        <f>(E623/E612)*SUM(C629:D629)</f>
        <v>1957281.8204682851</v>
      </c>
      <c r="F629" s="180">
        <f>(F624/F612)*BF64</f>
        <v>3013.9978395457647</v>
      </c>
      <c r="G629" s="180">
        <f>(G625/G612)*BF77</f>
        <v>0</v>
      </c>
      <c r="H629" s="180">
        <f>(H628/H612)*BF60</f>
        <v>24177.061082845976</v>
      </c>
      <c r="I629" s="180">
        <f>SUM(C629:H629)</f>
        <v>5970940.1185876764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 t="e">
        <f>(J630/J612)*AW79</f>
        <v>#DIV/0!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86.550000000000011</v>
      </c>
      <c r="D632" s="180">
        <f>(D615/D612)*BB76</f>
        <v>0</v>
      </c>
      <c r="E632" s="180">
        <f>(E623/E612)*SUM(C632:D632)</f>
        <v>42.494452204667603</v>
      </c>
      <c r="F632" s="180">
        <f>(F624/F612)*BB64</f>
        <v>6.6198476123655883E-2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 t="e">
        <f>(J630/J612)*BB79</f>
        <v>#DIV/0!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 t="e">
        <f>(J630/J612)*BC79</f>
        <v>#DIV/0!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 t="e">
        <f>(J630/J612)*BI79</f>
        <v>#DIV/0!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40706.93</v>
      </c>
      <c r="D635" s="180">
        <f>(D615/D612)*BK76</f>
        <v>68971.409285334084</v>
      </c>
      <c r="E635" s="180">
        <f>(E623/E612)*SUM(C635:D635)</f>
        <v>53850.03982262213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19271.874611920262</v>
      </c>
      <c r="J635" s="180" t="e">
        <f>(J630/J612)*BK79</f>
        <v>#DIV/0!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391970.61000000004</v>
      </c>
      <c r="D636" s="180">
        <f>(D615/D612)*BH76</f>
        <v>167110.42550247052</v>
      </c>
      <c r="E636" s="180">
        <f>(E623/E612)*SUM(C636:D636)</f>
        <v>274498.46726396075</v>
      </c>
      <c r="F636" s="180">
        <f>(F624/F612)*BH64</f>
        <v>1.4850556423814694</v>
      </c>
      <c r="G636" s="180">
        <f>(G625/G612)*BH77</f>
        <v>0</v>
      </c>
      <c r="H636" s="180">
        <f>(H628/H612)*BH60</f>
        <v>1254.4473920454914</v>
      </c>
      <c r="I636" s="180">
        <f>(I629/I612)*BH78</f>
        <v>46693.712655702671</v>
      </c>
      <c r="J636" s="180" t="e">
        <f>(J630/J612)*BH79</f>
        <v>#DIV/0!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1701</v>
      </c>
      <c r="D637" s="180">
        <f>(D615/D612)*BL76</f>
        <v>10953.990591037922</v>
      </c>
      <c r="E637" s="180">
        <f>(E623/E612)*SUM(C637:D637)</f>
        <v>6213.366757034998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3060.7455372892573</v>
      </c>
      <c r="J637" s="180" t="e">
        <f>(J630/J612)*BL79</f>
        <v>#DIV/0!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 t="e">
        <f>(J630/J612)*BM79</f>
        <v>#DIV/0!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399508.74000000022</v>
      </c>
      <c r="D639" s="180">
        <f>(D615/D612)*BS76</f>
        <v>195473.6140318515</v>
      </c>
      <c r="E639" s="180">
        <f>(E623/E612)*SUM(C639:D639)</f>
        <v>292125.35188939498</v>
      </c>
      <c r="F639" s="180">
        <f>(F624/F612)*BS64</f>
        <v>567.4530528113072</v>
      </c>
      <c r="G639" s="180">
        <f>(G625/G612)*BS77</f>
        <v>0</v>
      </c>
      <c r="H639" s="180">
        <f>(H628/H612)*BS60</f>
        <v>5755.9836104241185</v>
      </c>
      <c r="I639" s="180">
        <f>(I629/I612)*BS78</f>
        <v>54618.906857131231</v>
      </c>
      <c r="J639" s="180" t="e">
        <f>(J630/J612)*BS79</f>
        <v>#DIV/0!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252866.26</v>
      </c>
      <c r="D640" s="180">
        <f>(D615/D612)*BT76</f>
        <v>37033.028860942424</v>
      </c>
      <c r="E640" s="180">
        <f>(E623/E612)*SUM(C640:D640)</f>
        <v>142335.19901407789</v>
      </c>
      <c r="F640" s="180">
        <f>(F624/F612)*BT64</f>
        <v>2.7898200195608327</v>
      </c>
      <c r="G640" s="180">
        <f>(G625/G612)*BT77</f>
        <v>0</v>
      </c>
      <c r="H640" s="180">
        <f>(H628/H612)*BT60</f>
        <v>1104.8786645323748</v>
      </c>
      <c r="I640" s="180">
        <f>(I629/I612)*BT78</f>
        <v>10347.706333723778</v>
      </c>
      <c r="J640" s="180" t="e">
        <f>(J630/J612)*BT79</f>
        <v>#DIV/0!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 t="e">
        <f>(J630/J612)*BU79</f>
        <v>#DIV/0!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26454</v>
      </c>
      <c r="D642" s="180">
        <f>(D615/D612)*BV76</f>
        <v>91068.08115024514</v>
      </c>
      <c r="E642" s="180">
        <f>(E623/E612)*SUM(C642:D642)</f>
        <v>57701.172275357116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25446.089318184971</v>
      </c>
      <c r="J642" s="180" t="e">
        <f>(J630/J612)*BV79</f>
        <v>#DIV/0!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3735634.69</v>
      </c>
      <c r="D643" s="180">
        <f>(D615/D612)*BW76</f>
        <v>218732.22313808624</v>
      </c>
      <c r="E643" s="180">
        <f>(E623/E612)*SUM(C643:D643)</f>
        <v>1941521.1529759136</v>
      </c>
      <c r="F643" s="180">
        <f>(F624/F612)*BW64</f>
        <v>3.5645698067444211</v>
      </c>
      <c r="G643" s="180">
        <f>(G625/G612)*BW77</f>
        <v>0</v>
      </c>
      <c r="H643" s="180">
        <f>(H628/H612)*BW60</f>
        <v>2754.9594648383663</v>
      </c>
      <c r="I643" s="180">
        <f>(I629/I612)*BW78</f>
        <v>61117.788103542633</v>
      </c>
      <c r="J643" s="180" t="e">
        <f>(J630/J612)*BW79</f>
        <v>#DIV/0!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6469014.9800000023</v>
      </c>
      <c r="D645" s="180">
        <f>(D615/D612)*BY76</f>
        <v>330526.48597910395</v>
      </c>
      <c r="E645" s="180">
        <f>(E623/E612)*SUM(C645:D645)</f>
        <v>3338449.3337920806</v>
      </c>
      <c r="F645" s="180">
        <f>(F624/F612)*BY64</f>
        <v>279.32451742387786</v>
      </c>
      <c r="G645" s="180">
        <f>(G625/G612)*BY77</f>
        <v>0</v>
      </c>
      <c r="H645" s="180">
        <f>(H628/H612)*BY60</f>
        <v>22666.899414729673</v>
      </c>
      <c r="I645" s="180">
        <f>(I629/I612)*BY78</f>
        <v>92355.1520798399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21770.11</v>
      </c>
      <c r="D647" s="180">
        <f>(D615/D612)*CA76</f>
        <v>93193.333963461657</v>
      </c>
      <c r="E647" s="180">
        <f>(E623/E612)*SUM(C647:D647)</f>
        <v>56444.928651522852</v>
      </c>
      <c r="F647" s="180">
        <f>(F624/F612)*CA64</f>
        <v>7.3349903189707844</v>
      </c>
      <c r="G647" s="180">
        <f>(G625/G612)*CA77</f>
        <v>0</v>
      </c>
      <c r="H647" s="180">
        <f>(H628/H612)*CA60</f>
        <v>28.948785970280561</v>
      </c>
      <c r="I647" s="180">
        <f>(I629/I612)*CA78</f>
        <v>26039.923867302245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130753884.51248515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6254058.4800000004</v>
      </c>
      <c r="D668" s="180">
        <f>(D615/D612)*C76</f>
        <v>576837.34204770648</v>
      </c>
      <c r="E668" s="180">
        <f>(E623/E612)*SUM(C668:D668)</f>
        <v>3353843.7437905236</v>
      </c>
      <c r="F668" s="180">
        <f>(F624/F612)*C64</f>
        <v>2504.2501785678733</v>
      </c>
      <c r="G668" s="180">
        <f>(G625/G612)*C77</f>
        <v>615911.00287233922</v>
      </c>
      <c r="H668" s="180">
        <f>(H628/H612)*C60</f>
        <v>21166.387341936803</v>
      </c>
      <c r="I668" s="180">
        <f>(I629/I612)*C78</f>
        <v>161178.91518537657</v>
      </c>
      <c r="J668" s="180" t="e">
        <f>(J630/J612)*#REF!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 t="e">
        <f>(J630/J612)*#REF!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42113589.43</v>
      </c>
      <c r="D670" s="180">
        <f>(D615/D612)*E76</f>
        <v>7310522.487634304</v>
      </c>
      <c r="E670" s="180">
        <f>(E623/E612)*SUM(C670:D670)</f>
        <v>24266326.535436776</v>
      </c>
      <c r="F670" s="180">
        <f>(F624/F612)*E64</f>
        <v>10404.144150297419</v>
      </c>
      <c r="G670" s="180">
        <f>(G625/G612)*E77</f>
        <v>5808968.8621278796</v>
      </c>
      <c r="H670" s="180">
        <f>(H628/H612)*E60</f>
        <v>159420.96433833503</v>
      </c>
      <c r="I670" s="180">
        <f>(I629/I612)*E78</f>
        <v>2042693.8377677843</v>
      </c>
      <c r="J670" s="180" t="e">
        <f>(J630/J612)*#REF!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1147364.5000000002</v>
      </c>
      <c r="D673" s="180">
        <f>(D615/D612)*H76</f>
        <v>81772.582204764883</v>
      </c>
      <c r="E673" s="180">
        <f>(E623/E612)*SUM(C673:D673)</f>
        <v>603483.61632276117</v>
      </c>
      <c r="F673" s="180">
        <f>(F624/F612)*H64</f>
        <v>14.752586472760628</v>
      </c>
      <c r="G673" s="180">
        <f>(G625/G612)*H77</f>
        <v>161911.64489932757</v>
      </c>
      <c r="H673" s="180">
        <f>(H628/H612)*H60</f>
        <v>5934.5011239075156</v>
      </c>
      <c r="I673" s="180">
        <f>(I629/I612)*H78</f>
        <v>22848.756713432398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2338092.8099999996</v>
      </c>
      <c r="D675" s="180">
        <f>(D615/D612)*J76</f>
        <v>108258.7951691778</v>
      </c>
      <c r="E675" s="180">
        <f>(E623/E612)*SUM(C675:D675)</f>
        <v>1201113.4761602941</v>
      </c>
      <c r="F675" s="180">
        <f>(F624/F612)*J64</f>
        <v>379.24357733475432</v>
      </c>
      <c r="G675" s="180">
        <f>(G625/G612)*J77</f>
        <v>0</v>
      </c>
      <c r="H675" s="180">
        <f>(H628/H612)*J60</f>
        <v>5085.3367354459515</v>
      </c>
      <c r="I675" s="180">
        <f>(I629/I612)*J78</f>
        <v>30249.489574828647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-953.27638323689325</v>
      </c>
      <c r="H676" s="180">
        <f>(H628/H612)*K60</f>
        <v>0</v>
      </c>
      <c r="I676" s="180">
        <f>(I629/I612)*K78</f>
        <v>0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13819875.16</v>
      </c>
      <c r="D681" s="180">
        <f>(D615/D612)*P76</f>
        <v>2177331.5570075568</v>
      </c>
      <c r="E681" s="180">
        <f>(E623/E612)*SUM(C681:D681)</f>
        <v>7854333.1743970541</v>
      </c>
      <c r="F681" s="180">
        <f>(F624/F612)*P64</f>
        <v>23598.273863766084</v>
      </c>
      <c r="G681" s="180">
        <f>(G625/G612)*P77</f>
        <v>0</v>
      </c>
      <c r="H681" s="180">
        <f>(H628/H612)*P60</f>
        <v>30565.093186954564</v>
      </c>
      <c r="I681" s="180">
        <f>(I629/I612)*P78</f>
        <v>608386.30368756701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1404340.3599999999</v>
      </c>
      <c r="D682" s="180">
        <f>(D615/D612)*Q76</f>
        <v>146116.10440573271</v>
      </c>
      <c r="E682" s="180">
        <f>(E623/E612)*SUM(C682:D682)</f>
        <v>761245.50112197932</v>
      </c>
      <c r="F682" s="180">
        <f>(F624/F612)*Q64</f>
        <v>186.95483415758454</v>
      </c>
      <c r="G682" s="180">
        <f>(G625/G612)*Q77</f>
        <v>0</v>
      </c>
      <c r="H682" s="180">
        <f>(H628/H612)*Q60</f>
        <v>3869.4877246941683</v>
      </c>
      <c r="I682" s="180">
        <f>(I629/I612)*Q78</f>
        <v>40827.514937965796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1335609.4900000002</v>
      </c>
      <c r="D683" s="180">
        <f>(D615/D612)*R76</f>
        <v>34004.046856720612</v>
      </c>
      <c r="E683" s="180">
        <f>(E623/E612)*SUM(C683:D683)</f>
        <v>672454.96222788759</v>
      </c>
      <c r="F683" s="180">
        <f>(F624/F612)*R64</f>
        <v>1356.3912693971386</v>
      </c>
      <c r="G683" s="180">
        <f>(G625/G612)*R77</f>
        <v>0</v>
      </c>
      <c r="H683" s="180">
        <f>(H628/H612)*R60</f>
        <v>482.4797661713427</v>
      </c>
      <c r="I683" s="180">
        <f>(I629/I612)*R78</f>
        <v>9501.35330147483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4487921.2699999996</v>
      </c>
      <c r="D684" s="180">
        <f>(D615/D612)*S76</f>
        <v>438477.4173346202</v>
      </c>
      <c r="E684" s="180">
        <f>(E623/E612)*SUM(C684:D684)</f>
        <v>2418770.8094751956</v>
      </c>
      <c r="F684" s="180">
        <f>(F624/F612)*S64</f>
        <v>16328.45480645635</v>
      </c>
      <c r="G684" s="180">
        <f>(G625/G612)*S77</f>
        <v>0</v>
      </c>
      <c r="H684" s="180">
        <f>(H628/H612)*S60</f>
        <v>6069.5954584354913</v>
      </c>
      <c r="I684" s="180">
        <f>(I629/I612)*S78</f>
        <v>122518.6188681848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1082877.1700000004</v>
      </c>
      <c r="D685" s="180">
        <f>(D615/D612)*T76</f>
        <v>63360.344286832515</v>
      </c>
      <c r="E685" s="180">
        <f>(E623/E612)*SUM(C685:D685)</f>
        <v>562781.45887993998</v>
      </c>
      <c r="F685" s="180">
        <f>(F624/F612)*T64</f>
        <v>1003.1900113410502</v>
      </c>
      <c r="G685" s="180">
        <f>(G625/G612)*T77</f>
        <v>0</v>
      </c>
      <c r="H685" s="180">
        <f>(H628/H612)*T60</f>
        <v>3333.9351842439778</v>
      </c>
      <c r="I685" s="180">
        <f>(I629/I612)*T78</f>
        <v>17704.040313463338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10959339.16</v>
      </c>
      <c r="D686" s="180">
        <f>(D615/D612)*U76</f>
        <v>863001.65531055583</v>
      </c>
      <c r="E686" s="180">
        <f>(E623/E612)*SUM(C686:D686)</f>
        <v>5804551.0886597959</v>
      </c>
      <c r="F686" s="180">
        <f>(F624/F612)*U64</f>
        <v>18572.788713233102</v>
      </c>
      <c r="G686" s="180">
        <f>(G625/G612)*U77</f>
        <v>0</v>
      </c>
      <c r="H686" s="180">
        <f>(H628/H612)*U60</f>
        <v>41054.203303519542</v>
      </c>
      <c r="I686" s="180">
        <f>(I629/I612)*U78</f>
        <v>241138.46394264087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6729611.6300000008</v>
      </c>
      <c r="D687" s="180">
        <f>(D615/D612)*V76</f>
        <v>902308.90353664197</v>
      </c>
      <c r="E687" s="180">
        <f>(E623/E612)*SUM(C687:D687)</f>
        <v>3747132.0894534267</v>
      </c>
      <c r="F687" s="180">
        <f>(F624/F612)*V64</f>
        <v>9711.2920734028376</v>
      </c>
      <c r="G687" s="180">
        <f>(G625/G612)*V77</f>
        <v>0</v>
      </c>
      <c r="H687" s="180">
        <f>(H628/H612)*V60</f>
        <v>15791.562746788049</v>
      </c>
      <c r="I687" s="180">
        <f>(I629/I612)*V78</f>
        <v>252121.62880764873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860799.14000000013</v>
      </c>
      <c r="D688" s="180">
        <f>(D615/D612)*W76</f>
        <v>83669.420204238253</v>
      </c>
      <c r="E688" s="180">
        <f>(E623/E612)*SUM(C688:D688)</f>
        <v>463716.62727221521</v>
      </c>
      <c r="F688" s="180">
        <f>(F624/F612)*W64</f>
        <v>369.76315889596805</v>
      </c>
      <c r="G688" s="180">
        <f>(G625/G612)*W77</f>
        <v>0</v>
      </c>
      <c r="H688" s="180">
        <f>(H628/H612)*W60</f>
        <v>2311.0780799607314</v>
      </c>
      <c r="I688" s="180">
        <f>(I629/I612)*W78</f>
        <v>23378.767981344092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2020571.9800000002</v>
      </c>
      <c r="D689" s="180">
        <f>(D615/D612)*X76</f>
        <v>127674.07306669949</v>
      </c>
      <c r="E689" s="180">
        <f>(E623/E612)*SUM(C689:D689)</f>
        <v>1054749.1533900483</v>
      </c>
      <c r="F689" s="180">
        <f>(F624/F612)*X64</f>
        <v>3259.5798176706421</v>
      </c>
      <c r="G689" s="180">
        <f>(G625/G612)*X77</f>
        <v>0</v>
      </c>
      <c r="H689" s="180">
        <f>(H628/H612)*X60</f>
        <v>5254.2046536059215</v>
      </c>
      <c r="I689" s="180">
        <f>(I629/I612)*X78</f>
        <v>35674.47371062747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6355024.5499999989</v>
      </c>
      <c r="D690" s="180">
        <f>(D615/D612)*Y76</f>
        <v>1597862.4768480679</v>
      </c>
      <c r="E690" s="180">
        <f>(E623/E612)*SUM(C690:D690)</f>
        <v>3904720.7123225434</v>
      </c>
      <c r="F690" s="180">
        <f>(F624/F612)*Y64</f>
        <v>1576.3597483146864</v>
      </c>
      <c r="G690" s="180">
        <f>(G625/G612)*Y77</f>
        <v>0</v>
      </c>
      <c r="H690" s="180">
        <f>(H628/H612)*Y60</f>
        <v>24263.90744075683</v>
      </c>
      <c r="I690" s="180">
        <f>(I629/I612)*Y78</f>
        <v>446472.0326869734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1366.2199999999998</v>
      </c>
      <c r="D691" s="180">
        <f>(D615/D612)*Z76</f>
        <v>0</v>
      </c>
      <c r="E691" s="180">
        <f>(E623/E612)*SUM(C691:D691)</f>
        <v>670.78879827915603</v>
      </c>
      <c r="F691" s="180">
        <f>(F624/F612)*Z64</f>
        <v>4.4713371852806301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784403.1100000001</v>
      </c>
      <c r="D692" s="180">
        <f>(D615/D612)*AA76</f>
        <v>74781.096137792105</v>
      </c>
      <c r="E692" s="180">
        <f>(E623/E612)*SUM(C692:D692)</f>
        <v>421843.58385589463</v>
      </c>
      <c r="F692" s="180">
        <f>(F624/F612)*AA64</f>
        <v>1728.461132213278</v>
      </c>
      <c r="G692" s="180">
        <f>(G625/G612)*AA77</f>
        <v>0</v>
      </c>
      <c r="H692" s="180">
        <f>(H628/H612)*AA60</f>
        <v>1428.1401078671745</v>
      </c>
      <c r="I692" s="180">
        <f>(I629/I612)*AA78</f>
        <v>20895.20749311311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11443930.130000003</v>
      </c>
      <c r="D693" s="180">
        <f>(D615/D612)*AB76</f>
        <v>483504.9725189131</v>
      </c>
      <c r="E693" s="180">
        <f>(E623/E612)*SUM(C693:D693)</f>
        <v>5856150.4435385857</v>
      </c>
      <c r="F693" s="180">
        <f>(F624/F612)*AB64</f>
        <v>29848.784481780789</v>
      </c>
      <c r="G693" s="180">
        <f>(G625/G612)*AB77</f>
        <v>0</v>
      </c>
      <c r="H693" s="180">
        <f>(H628/H612)*AB60</f>
        <v>16746.872683807302</v>
      </c>
      <c r="I693" s="180">
        <f>(I629/I612)*AB78</f>
        <v>135100.14223539739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3559740.4699999997</v>
      </c>
      <c r="D694" s="180">
        <f>(D615/D612)*AC76</f>
        <v>774317.03566968511</v>
      </c>
      <c r="E694" s="180">
        <f>(E623/E612)*SUM(C694:D694)</f>
        <v>2127942.2244594023</v>
      </c>
      <c r="F694" s="180">
        <f>(F624/F612)*AC64</f>
        <v>2009.4027702910016</v>
      </c>
      <c r="G694" s="180">
        <f>(G625/G612)*AC77</f>
        <v>0</v>
      </c>
      <c r="H694" s="180">
        <f>(H628/H612)*AC60</f>
        <v>10735.174797312375</v>
      </c>
      <c r="I694" s="180">
        <f>(I629/I612)*AC78</f>
        <v>216358.35741104759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516332.21</v>
      </c>
      <c r="D695" s="180">
        <f>(D615/D612)*AD76</f>
        <v>34798.533903495052</v>
      </c>
      <c r="E695" s="180">
        <f>(E623/E612)*SUM(C695:D695)</f>
        <v>270595.02085880953</v>
      </c>
      <c r="F695" s="180">
        <f>(F624/F612)*AD64</f>
        <v>4.5384840636410146</v>
      </c>
      <c r="G695" s="180">
        <f>(G625/G612)*AD77</f>
        <v>0</v>
      </c>
      <c r="H695" s="180">
        <f>(H628/H612)*AD60</f>
        <v>0</v>
      </c>
      <c r="I695" s="180">
        <f>(I629/I612)*AD78</f>
        <v>9723.347529298846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1958582.99</v>
      </c>
      <c r="D696" s="180">
        <f>(D615/D612)*AE76</f>
        <v>378533.36768106394</v>
      </c>
      <c r="E696" s="180">
        <f>(E623/E612)*SUM(C696:D696)</f>
        <v>1147480.9862302113</v>
      </c>
      <c r="F696" s="180">
        <f>(F624/F612)*AE64</f>
        <v>47.38715485870339</v>
      </c>
      <c r="G696" s="180">
        <f>(G625/G612)*AE77</f>
        <v>0</v>
      </c>
      <c r="H696" s="180">
        <f>(H628/H612)*AE60</f>
        <v>7796.8730213288982</v>
      </c>
      <c r="I696" s="180">
        <f>(I629/I612)*AE78</f>
        <v>105769.15382717249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14904268.610000001</v>
      </c>
      <c r="D698" s="180">
        <f>(D615/D612)*AG76</f>
        <v>2788530.4647508869</v>
      </c>
      <c r="E698" s="180">
        <f>(E623/E612)*SUM(C698:D698)</f>
        <v>8686837.7198011409</v>
      </c>
      <c r="F698" s="180">
        <f>(F624/F612)*AG64</f>
        <v>8178.5377734480071</v>
      </c>
      <c r="G698" s="180">
        <f>(G625/G612)*AG77</f>
        <v>0</v>
      </c>
      <c r="H698" s="180">
        <f>(H628/H612)*AG60</f>
        <v>47133.448357278467</v>
      </c>
      <c r="I698" s="180">
        <f>(I629/I612)*AG78</f>
        <v>779166.46948413167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3356608.43</v>
      </c>
      <c r="D701" s="180">
        <f>(D615/D612)*AJ76</f>
        <v>776005.32064408099</v>
      </c>
      <c r="E701" s="180">
        <f>(E623/E612)*SUM(C701:D701)</f>
        <v>2029037.0595851762</v>
      </c>
      <c r="F701" s="180">
        <f>(F624/F612)*AJ64</f>
        <v>59.877849416978158</v>
      </c>
      <c r="G701" s="180">
        <f>(G625/G612)*AJ77</f>
        <v>0</v>
      </c>
      <c r="H701" s="180">
        <f>(H628/H612)*AJ60</f>
        <v>4694.5281248471638</v>
      </c>
      <c r="I701" s="180">
        <f>(I629/I612)*AJ78</f>
        <v>216830.09514517366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449273.10999999987</v>
      </c>
      <c r="D702" s="180">
        <f>(D615/D612)*AK76</f>
        <v>116630.702765936</v>
      </c>
      <c r="E702" s="180">
        <f>(E623/E612)*SUM(C702:D702)</f>
        <v>277848.32494536362</v>
      </c>
      <c r="F702" s="180">
        <f>(F624/F612)*AK64</f>
        <v>8.1920140001905786</v>
      </c>
      <c r="G702" s="180">
        <f>(G625/G612)*AK77</f>
        <v>0</v>
      </c>
      <c r="H702" s="180">
        <f>(H628/H612)*AK60</f>
        <v>1679.0295862762725</v>
      </c>
      <c r="I702" s="180">
        <f>(I629/I612)*AK78</f>
        <v>32588.753845909949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265300.59999999998</v>
      </c>
      <c r="D703" s="180">
        <f>(D615/D612)*AL76</f>
        <v>16733.884114657914</v>
      </c>
      <c r="E703" s="180">
        <f>(E623/E612)*SUM(C703:D703)</f>
        <v>138473.72507542936</v>
      </c>
      <c r="F703" s="180">
        <f>(F624/F612)*AL64</f>
        <v>0.39889798076804678</v>
      </c>
      <c r="G703" s="180">
        <f>(G625/G612)*AL77</f>
        <v>0</v>
      </c>
      <c r="H703" s="180">
        <f>(H628/H612)*AL60</f>
        <v>979.43392532782582</v>
      </c>
      <c r="I703" s="180">
        <f>(I629/I612)*AL78</f>
        <v>4675.7536168927572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50376.65</v>
      </c>
      <c r="D709" s="180">
        <f>(D615/D612)*AR76</f>
        <v>201084.67903035309</v>
      </c>
      <c r="E709" s="180">
        <f>(E623/E612)*SUM(C709:D709)</f>
        <v>123462.87033856189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56186.741155588155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2011593.57</v>
      </c>
      <c r="D713" s="180">
        <f>(D615/D612)*AV76</f>
        <v>0</v>
      </c>
      <c r="E713" s="180">
        <f>(E623/E612)*SUM(C713:D713)</f>
        <v>987655.30693912948</v>
      </c>
      <c r="F713" s="180">
        <f>(F624/F612)*AV64</f>
        <v>1566.6645641893926</v>
      </c>
      <c r="G713" s="180">
        <f>(G625/G612)*AV77</f>
        <v>0</v>
      </c>
      <c r="H713" s="180">
        <f>(H628/H612)*AV60</f>
        <v>4863.3960430071347</v>
      </c>
      <c r="I713" s="180">
        <f>(I629/I612)*AV78</f>
        <v>0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15" ht="12.6" customHeight="1" x14ac:dyDescent="0.25">
      <c r="C715" s="180">
        <f>SUM(C614:C647)+SUM(C668:C713)</f>
        <v>270964735.74248511</v>
      </c>
      <c r="D715" s="180">
        <f>SUM(D616:D647)+SUM(D668:D713)</f>
        <v>24206700.379999995</v>
      </c>
      <c r="E715" s="180">
        <f>SUM(E624:E647)+SUM(E668:E713)</f>
        <v>89228927.051409766</v>
      </c>
      <c r="F715" s="180">
        <f>SUM(F625:F648)+SUM(F668:F713)</f>
        <v>143484.29819722439</v>
      </c>
      <c r="G715" s="180">
        <f>SUM(G626:G647)+SUM(G668:G713)</f>
        <v>6585838.2335163094</v>
      </c>
      <c r="H715" s="180">
        <f>SUM(H629:H647)+SUM(H668:H713)</f>
        <v>478402.81214719481</v>
      </c>
      <c r="I715" s="180">
        <f>SUM(I630:I647)+SUM(I668:I713)</f>
        <v>5970940.1185876736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15" ht="12.6" customHeight="1" x14ac:dyDescent="0.25">
      <c r="C716" s="180">
        <f>CE71</f>
        <v>270964735.74248511</v>
      </c>
      <c r="D716" s="180">
        <f>D615</f>
        <v>24206700.380000003</v>
      </c>
      <c r="E716" s="180">
        <f>E623</f>
        <v>89228927.051409766</v>
      </c>
      <c r="F716" s="180">
        <f>F624</f>
        <v>143484.29819722439</v>
      </c>
      <c r="G716" s="180">
        <f>G625</f>
        <v>6585838.2335163094</v>
      </c>
      <c r="H716" s="180">
        <f>H628</f>
        <v>478402.81214719487</v>
      </c>
      <c r="I716" s="180">
        <f>I629</f>
        <v>5970940.1185876764</v>
      </c>
      <c r="J716" s="180">
        <f>J630</f>
        <v>0</v>
      </c>
      <c r="K716" s="180" t="e">
        <f>K644</f>
        <v>#DIV/0!</v>
      </c>
      <c r="L716" s="180" t="e">
        <f>L647</f>
        <v>#DIV/0!</v>
      </c>
      <c r="M716" s="180">
        <f>C648</f>
        <v>130753884.51248515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44" transitionEvaluation="1" transitionEntry="1" codeName="Sheet10">
    <pageSetUpPr autoPageBreaks="0" fitToPage="1"/>
  </sheetPr>
  <dimension ref="A1:CF817"/>
  <sheetViews>
    <sheetView showGridLines="0" topLeftCell="A44" zoomScale="75" workbookViewId="0">
      <selection activeCell="C66" sqref="C66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7"/>
      <c r="C18" s="235"/>
    </row>
    <row r="19" spans="1:6" ht="12.75" customHeight="1" x14ac:dyDescent="0.25">
      <c r="C19" s="235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14792866.460000001</v>
      </c>
      <c r="C48" s="244">
        <f>ROUND(((B48/CE61)*C61),0)</f>
        <v>926637</v>
      </c>
      <c r="D48" s="244">
        <f>ROUND(((B48/CE61)*D61),0)</f>
        <v>0</v>
      </c>
      <c r="E48" s="195">
        <f>ROUND(((B48/CE61)*E61),0)</f>
        <v>4524131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155607</v>
      </c>
      <c r="I48" s="195">
        <f>ROUND(((B48/CE61)*I61),0)</f>
        <v>0</v>
      </c>
      <c r="J48" s="195">
        <f>ROUND(((B48/CE61)*J61),0)</f>
        <v>222067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993291</v>
      </c>
      <c r="Q48" s="195">
        <f>ROUND(((B48/CE61)*Q61),0)</f>
        <v>171141</v>
      </c>
      <c r="R48" s="195">
        <f>ROUND(((B48/CE61)*R61),0)</f>
        <v>18230</v>
      </c>
      <c r="S48" s="195">
        <f>ROUND(((B48/CE61)*S61),0)</f>
        <v>99394</v>
      </c>
      <c r="T48" s="195">
        <f>ROUND(((B48/CE61)*T61),0)</f>
        <v>106118</v>
      </c>
      <c r="U48" s="195">
        <f>ROUND(((B48/CE61)*U61),0)</f>
        <v>936434</v>
      </c>
      <c r="V48" s="195">
        <f>ROUND(((B48/CE61)*V61),0)</f>
        <v>563090</v>
      </c>
      <c r="W48" s="195">
        <f>ROUND(((B48/CE61)*W61),0)</f>
        <v>100614</v>
      </c>
      <c r="X48" s="195">
        <f>ROUND(((B48/CE61)*X61),0)</f>
        <v>172281</v>
      </c>
      <c r="Y48" s="195">
        <f>ROUND(((B48/CE61)*Y61),0)</f>
        <v>666560</v>
      </c>
      <c r="Z48" s="195">
        <f>ROUND(((B48/CE61)*Z61),0)</f>
        <v>0</v>
      </c>
      <c r="AA48" s="195">
        <f>ROUND(((B48/CE61)*AA61),0)</f>
        <v>62543</v>
      </c>
      <c r="AB48" s="195">
        <f>ROUND(((B48/CE61)*AB61),0)</f>
        <v>519319</v>
      </c>
      <c r="AC48" s="195">
        <f>ROUND(((B48/CE61)*AC61),0)</f>
        <v>317568</v>
      </c>
      <c r="AD48" s="195">
        <f>ROUND(((B48/CE61)*AD61),0)</f>
        <v>340</v>
      </c>
      <c r="AE48" s="195">
        <f>ROUND(((B48/CE61)*AE61),0)</f>
        <v>256690</v>
      </c>
      <c r="AF48" s="195">
        <f>ROUND(((B48/CE61)*AF61),0)</f>
        <v>0</v>
      </c>
      <c r="AG48" s="195">
        <f>ROUND(((B48/CE61)*AG61),0)</f>
        <v>1352928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338842</v>
      </c>
      <c r="AK48" s="195">
        <f>ROUND(((B48/CE61)*AK61),0)</f>
        <v>67173</v>
      </c>
      <c r="AL48" s="195">
        <f>ROUND(((B48/CE61)*AL61),0)</f>
        <v>52576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329318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166766</v>
      </c>
      <c r="BF48" s="195">
        <f>ROUND(((B48/CE61)*BF61),0)</f>
        <v>373271</v>
      </c>
      <c r="BG48" s="195">
        <f>ROUND(((B48/CE61)*BG61),0)</f>
        <v>58515</v>
      </c>
      <c r="BH48" s="195">
        <f>ROUND(((B48/CE61)*BH61),0)</f>
        <v>50097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2385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142700</v>
      </c>
      <c r="BO48" s="195">
        <f>ROUND(((B48/CE61)*BO61),0)</f>
        <v>40778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81452</v>
      </c>
      <c r="BT48" s="195">
        <f>ROUND(((B48/CE61)*BT61),0)</f>
        <v>36824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61977</v>
      </c>
      <c r="BX48" s="195">
        <f>ROUND(((B48/CE61)*BX61),0)</f>
        <v>0</v>
      </c>
      <c r="BY48" s="195">
        <f>ROUND(((B48/CE61)*BY61),0)</f>
        <v>812170</v>
      </c>
      <c r="BZ48" s="195">
        <f>ROUND(((B48/CE61)*BZ61),0)</f>
        <v>0</v>
      </c>
      <c r="CA48" s="195">
        <f>ROUND(((B48/CE61)*CA61),0)</f>
        <v>1470</v>
      </c>
      <c r="CB48" s="195">
        <f>ROUND(((B48/CE61)*CB61),0)</f>
        <v>0</v>
      </c>
      <c r="CC48" s="195">
        <f>ROUND(((B48/CE61)*CC61),0)</f>
        <v>11569</v>
      </c>
      <c r="CD48" s="195"/>
      <c r="CE48" s="195">
        <f>SUM(C48:CD48)</f>
        <v>14792866</v>
      </c>
    </row>
    <row r="49" spans="1:84" ht="12.6" customHeight="1" x14ac:dyDescent="0.25">
      <c r="A49" s="175" t="s">
        <v>206</v>
      </c>
      <c r="B49" s="195">
        <f>B47+B48</f>
        <v>14792866.460000001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7412987.6400000006</v>
      </c>
      <c r="C52" s="195">
        <f>ROUND((B52/(CE76+CF76)*C76),0)</f>
        <v>82973</v>
      </c>
      <c r="D52" s="195">
        <f>ROUND((B52/(CE76+CF76)*D76),0)</f>
        <v>0</v>
      </c>
      <c r="E52" s="195">
        <f>ROUND((B52/(CE76+CF76)*E76),0)</f>
        <v>1051554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11762</v>
      </c>
      <c r="I52" s="195">
        <f>ROUND((B52/(CE76+CF76)*I76),0)</f>
        <v>0</v>
      </c>
      <c r="J52" s="195">
        <f>ROUND((B52/(CE76+CF76)*J76),0)</f>
        <v>15572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313190</v>
      </c>
      <c r="Q52" s="195">
        <f>ROUND((B52/(CE76+CF76)*Q76),0)</f>
        <v>21018</v>
      </c>
      <c r="R52" s="195">
        <f>ROUND((B52/(CE76+CF76)*R76),0)</f>
        <v>4891</v>
      </c>
      <c r="S52" s="195">
        <f>ROUND((B52/(CE76+CF76)*S76),0)</f>
        <v>63071</v>
      </c>
      <c r="T52" s="195">
        <f>ROUND((B52/(CE76+CF76)*T76),0)</f>
        <v>9114</v>
      </c>
      <c r="U52" s="195">
        <f>ROUND((B52/(CE76+CF76)*U76),0)</f>
        <v>124135</v>
      </c>
      <c r="V52" s="195">
        <f>ROUND((B52/(CE76+CF76)*V76),0)</f>
        <v>129789</v>
      </c>
      <c r="W52" s="195">
        <f>ROUND((B52/(CE76+CF76)*W76),0)</f>
        <v>12035</v>
      </c>
      <c r="X52" s="195">
        <f>ROUND((B52/(CE76+CF76)*X76),0)</f>
        <v>18365</v>
      </c>
      <c r="Y52" s="195">
        <f>ROUND((B52/(CE76+CF76)*Y76),0)</f>
        <v>229838</v>
      </c>
      <c r="Z52" s="195">
        <f>ROUND((B52/(CE76+CF76)*Z76),0)</f>
        <v>0</v>
      </c>
      <c r="AA52" s="195">
        <f>ROUND((B52/(CE76+CF76)*AA76),0)</f>
        <v>10757</v>
      </c>
      <c r="AB52" s="195">
        <f>ROUND((B52/(CE76+CF76)*AB76),0)</f>
        <v>69548</v>
      </c>
      <c r="AC52" s="195">
        <f>ROUND((B52/(CE76+CF76)*AC76),0)</f>
        <v>111379</v>
      </c>
      <c r="AD52" s="195">
        <f>ROUND((B52/(CE76+CF76)*AD76),0)</f>
        <v>5005</v>
      </c>
      <c r="AE52" s="195">
        <f>ROUND((B52/(CE76+CF76)*AE76),0)</f>
        <v>54449</v>
      </c>
      <c r="AF52" s="195">
        <f>ROUND((B52/(CE76+CF76)*AF76),0)</f>
        <v>0</v>
      </c>
      <c r="AG52" s="195">
        <f>ROUND((B52/(CE76+CF76)*AG76),0)</f>
        <v>401106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111622</v>
      </c>
      <c r="AK52" s="195">
        <f>ROUND((B52/(CE76+CF76)*AK76),0)</f>
        <v>16776</v>
      </c>
      <c r="AL52" s="195">
        <f>ROUND((B52/(CE76+CF76)*AL76),0)</f>
        <v>2407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28924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156831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48562</v>
      </c>
      <c r="BE52" s="195">
        <f>ROUND((B52/(CE76+CF76)*BE76),0)</f>
        <v>3931067</v>
      </c>
      <c r="BF52" s="195">
        <f>ROUND((B52/(CE76+CF76)*BF76),0)</f>
        <v>54910</v>
      </c>
      <c r="BG52" s="195">
        <f>ROUND((B52/(CE76+CF76)*BG76),0)</f>
        <v>2784</v>
      </c>
      <c r="BH52" s="195">
        <f>ROUND((B52/(CE76+CF76)*BH76),0)</f>
        <v>24037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9921</v>
      </c>
      <c r="BL52" s="195">
        <f>ROUND((B52/(CE76+CF76)*BL76),0)</f>
        <v>1576</v>
      </c>
      <c r="BM52" s="195">
        <f>ROUND((B52/(CE76+CF76)*BM76),0)</f>
        <v>0</v>
      </c>
      <c r="BN52" s="195">
        <f>ROUND((B52/(CE76+CF76)*BN76),0)</f>
        <v>79377</v>
      </c>
      <c r="BO52" s="195">
        <f>ROUND((B52/(CE76+CF76)*BO76),0)</f>
        <v>2896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28117</v>
      </c>
      <c r="BT52" s="195">
        <f>ROUND((B52/(CE76+CF76)*BT76),0)</f>
        <v>5327</v>
      </c>
      <c r="BU52" s="195">
        <f>ROUND((B52/(CE76+CF76)*BU76),0)</f>
        <v>0</v>
      </c>
      <c r="BV52" s="195">
        <f>ROUND((B52/(CE76+CF76)*BV76),0)</f>
        <v>13099</v>
      </c>
      <c r="BW52" s="195">
        <f>ROUND((B52/(CE76+CF76)*BW76),0)</f>
        <v>31463</v>
      </c>
      <c r="BX52" s="195">
        <f>ROUND((B52/(CE76+CF76)*BX76),0)</f>
        <v>0</v>
      </c>
      <c r="BY52" s="195">
        <f>ROUND((B52/(CE76+CF76)*BY76),0)</f>
        <v>47543</v>
      </c>
      <c r="BZ52" s="195">
        <f>ROUND((B52/(CE76+CF76)*BZ76),0)</f>
        <v>0</v>
      </c>
      <c r="CA52" s="195">
        <f>ROUND((B52/(CE76+CF76)*CA76),0)</f>
        <v>13405</v>
      </c>
      <c r="CB52" s="195">
        <f>ROUND((B52/(CE76+CF76)*CB76),0)</f>
        <v>0</v>
      </c>
      <c r="CC52" s="195">
        <f>ROUND((B52/(CE76+CF76)*CC76),0)</f>
        <v>62793</v>
      </c>
      <c r="CD52" s="195"/>
      <c r="CE52" s="195">
        <f>SUM(C52:CD52)</f>
        <v>7412988</v>
      </c>
    </row>
    <row r="53" spans="1:84" ht="12.6" customHeight="1" x14ac:dyDescent="0.25">
      <c r="A53" s="175" t="s">
        <v>206</v>
      </c>
      <c r="B53" s="195">
        <f>B51+B52</f>
        <v>7412987.6400000006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>
        <v>3181</v>
      </c>
      <c r="D59" s="184">
        <v>0</v>
      </c>
      <c r="E59" s="184">
        <v>32760</v>
      </c>
      <c r="F59" s="184">
        <v>0</v>
      </c>
      <c r="G59" s="184">
        <v>0</v>
      </c>
      <c r="H59" s="184">
        <v>0</v>
      </c>
      <c r="I59" s="184">
        <v>0</v>
      </c>
      <c r="J59" s="184">
        <v>2036</v>
      </c>
      <c r="K59" s="184">
        <v>0</v>
      </c>
      <c r="L59" s="184">
        <v>0</v>
      </c>
      <c r="M59" s="184">
        <v>0</v>
      </c>
      <c r="N59" s="184">
        <v>0</v>
      </c>
      <c r="O59" s="184">
        <v>1342</v>
      </c>
      <c r="P59" s="185"/>
      <c r="Q59" s="185"/>
      <c r="R59" s="185"/>
      <c r="S59" s="247"/>
      <c r="T59" s="247"/>
      <c r="U59" s="224"/>
      <c r="V59" s="185"/>
      <c r="W59" s="185"/>
      <c r="X59" s="185"/>
      <c r="Y59" s="185"/>
      <c r="Z59" s="185"/>
      <c r="AA59" s="185"/>
      <c r="AB59" s="247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199312</v>
      </c>
      <c r="AZ59" s="185">
        <v>0</v>
      </c>
      <c r="BA59" s="247"/>
      <c r="BB59" s="247"/>
      <c r="BC59" s="247"/>
      <c r="BD59" s="247"/>
      <c r="BE59" s="185">
        <v>558577.19962199987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>
        <v>57.76</v>
      </c>
      <c r="D60" s="187">
        <v>0</v>
      </c>
      <c r="E60" s="187">
        <v>316.58999999999992</v>
      </c>
      <c r="F60" s="223">
        <v>0</v>
      </c>
      <c r="G60" s="187">
        <v>0</v>
      </c>
      <c r="H60" s="187">
        <v>11.87</v>
      </c>
      <c r="I60" s="187">
        <v>0</v>
      </c>
      <c r="J60" s="223">
        <v>11.15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62.499999999999964</v>
      </c>
      <c r="Q60" s="221">
        <v>7.8999999999999995</v>
      </c>
      <c r="R60" s="221">
        <v>1.22</v>
      </c>
      <c r="S60" s="221">
        <v>10.77</v>
      </c>
      <c r="T60" s="221">
        <v>6.75</v>
      </c>
      <c r="U60" s="221">
        <v>82.81</v>
      </c>
      <c r="V60" s="221">
        <v>33.710000000000008</v>
      </c>
      <c r="W60" s="221">
        <v>4.5900000000000007</v>
      </c>
      <c r="X60" s="221">
        <v>10.67</v>
      </c>
      <c r="Y60" s="221">
        <v>49.079999999999991</v>
      </c>
      <c r="Z60" s="221">
        <v>0</v>
      </c>
      <c r="AA60" s="221">
        <v>3.24</v>
      </c>
      <c r="AB60" s="221">
        <v>29.18</v>
      </c>
      <c r="AC60" s="221">
        <v>22.92</v>
      </c>
      <c r="AD60" s="221">
        <v>0.04</v>
      </c>
      <c r="AE60" s="221">
        <v>16.43</v>
      </c>
      <c r="AF60" s="221">
        <v>0</v>
      </c>
      <c r="AG60" s="221">
        <v>94.36</v>
      </c>
      <c r="AH60" s="221">
        <v>0</v>
      </c>
      <c r="AI60" s="221">
        <v>0</v>
      </c>
      <c r="AJ60" s="221">
        <v>21.000000000000004</v>
      </c>
      <c r="AK60" s="221">
        <v>4.1899999999999995</v>
      </c>
      <c r="AL60" s="221">
        <v>3.0900000000000003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37.67</v>
      </c>
      <c r="AZ60" s="221">
        <v>0</v>
      </c>
      <c r="BA60" s="221">
        <v>0</v>
      </c>
      <c r="BB60" s="221">
        <v>0</v>
      </c>
      <c r="BC60" s="221">
        <v>0</v>
      </c>
      <c r="BD60" s="221">
        <v>0</v>
      </c>
      <c r="BE60" s="221">
        <v>14.29</v>
      </c>
      <c r="BF60" s="221">
        <v>49.24</v>
      </c>
      <c r="BG60" s="221">
        <v>7.25</v>
      </c>
      <c r="BH60" s="221">
        <v>2.9699999999999998</v>
      </c>
      <c r="BI60" s="221">
        <v>0</v>
      </c>
      <c r="BJ60" s="221">
        <v>0</v>
      </c>
      <c r="BK60" s="221">
        <v>0.04</v>
      </c>
      <c r="BL60" s="221">
        <v>0</v>
      </c>
      <c r="BM60" s="221">
        <v>0</v>
      </c>
      <c r="BN60" s="221">
        <v>3.5399999999999996</v>
      </c>
      <c r="BO60" s="221">
        <v>3.1199999999999997</v>
      </c>
      <c r="BP60" s="221">
        <v>0</v>
      </c>
      <c r="BQ60" s="221">
        <v>0</v>
      </c>
      <c r="BR60" s="221">
        <v>0</v>
      </c>
      <c r="BS60" s="221">
        <v>11.19</v>
      </c>
      <c r="BT60" s="221">
        <v>2.5999999999999996</v>
      </c>
      <c r="BU60" s="221">
        <v>0</v>
      </c>
      <c r="BV60" s="221">
        <v>0</v>
      </c>
      <c r="BW60" s="221">
        <v>4.6800000000000006</v>
      </c>
      <c r="BX60" s="221">
        <v>0</v>
      </c>
      <c r="BY60" s="221">
        <v>47.410000000000011</v>
      </c>
      <c r="BZ60" s="221">
        <v>0</v>
      </c>
      <c r="CA60" s="221">
        <v>0.12</v>
      </c>
      <c r="CB60" s="221">
        <v>0</v>
      </c>
      <c r="CC60" s="221">
        <v>1.3400000000000003</v>
      </c>
      <c r="CD60" s="248" t="s">
        <v>221</v>
      </c>
      <c r="CE60" s="250">
        <f t="shared" ref="CE60:CE70" si="0">SUM(C60:CD60)</f>
        <v>1047.2799999999995</v>
      </c>
    </row>
    <row r="61" spans="1:84" ht="12.6" customHeight="1" x14ac:dyDescent="0.25">
      <c r="A61" s="171" t="s">
        <v>235</v>
      </c>
      <c r="B61" s="175"/>
      <c r="C61" s="184">
        <v>5853921.6799999997</v>
      </c>
      <c r="D61" s="184">
        <v>0</v>
      </c>
      <c r="E61" s="184">
        <v>28580677.289999999</v>
      </c>
      <c r="F61" s="185">
        <v>0</v>
      </c>
      <c r="G61" s="184">
        <v>0</v>
      </c>
      <c r="H61" s="184">
        <v>983028.97000000009</v>
      </c>
      <c r="I61" s="185">
        <v>0</v>
      </c>
      <c r="J61" s="185">
        <v>1402884.05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6275000.3199999994</v>
      </c>
      <c r="Q61" s="185">
        <v>1081162.8299999998</v>
      </c>
      <c r="R61" s="185">
        <v>115168.87</v>
      </c>
      <c r="S61" s="185">
        <v>627907.75</v>
      </c>
      <c r="T61" s="185">
        <v>670386.81000000006</v>
      </c>
      <c r="U61" s="185">
        <v>5915814.5900000017</v>
      </c>
      <c r="V61" s="185">
        <v>3557257.19</v>
      </c>
      <c r="W61" s="185">
        <v>635615.98</v>
      </c>
      <c r="X61" s="185">
        <v>1088366.0900000001</v>
      </c>
      <c r="Y61" s="185">
        <v>4210915.1300000008</v>
      </c>
      <c r="Z61" s="185">
        <v>0</v>
      </c>
      <c r="AA61" s="185">
        <v>395108.81000000006</v>
      </c>
      <c r="AB61" s="185">
        <v>3280739.4699999997</v>
      </c>
      <c r="AC61" s="185">
        <v>2006201.6800000002</v>
      </c>
      <c r="AD61" s="185">
        <v>2146.27</v>
      </c>
      <c r="AE61" s="185">
        <v>1621609.6599999997</v>
      </c>
      <c r="AF61" s="185">
        <v>0</v>
      </c>
      <c r="AG61" s="185">
        <v>8546968.4299999978</v>
      </c>
      <c r="AH61" s="185">
        <v>0</v>
      </c>
      <c r="AI61" s="185">
        <v>0</v>
      </c>
      <c r="AJ61" s="185">
        <v>2140597.0700000003</v>
      </c>
      <c r="AK61" s="185">
        <v>424359.81</v>
      </c>
      <c r="AL61" s="185">
        <v>332141.86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2080426.2700000003</v>
      </c>
      <c r="AZ61" s="185">
        <v>0</v>
      </c>
      <c r="BA61" s="185">
        <v>0</v>
      </c>
      <c r="BB61" s="185">
        <v>0</v>
      </c>
      <c r="BC61" s="185">
        <v>0</v>
      </c>
      <c r="BD61" s="185">
        <v>0</v>
      </c>
      <c r="BE61" s="185">
        <v>1053527.49</v>
      </c>
      <c r="BF61" s="185">
        <v>2358095.3100000005</v>
      </c>
      <c r="BG61" s="185">
        <v>369663.49000000005</v>
      </c>
      <c r="BH61" s="185">
        <v>316482.82000000007</v>
      </c>
      <c r="BI61" s="185">
        <v>0</v>
      </c>
      <c r="BJ61" s="185">
        <v>0</v>
      </c>
      <c r="BK61" s="185">
        <v>15066.420000000002</v>
      </c>
      <c r="BL61" s="185">
        <v>0</v>
      </c>
      <c r="BM61" s="185">
        <v>0</v>
      </c>
      <c r="BN61" s="185">
        <v>901490.08</v>
      </c>
      <c r="BO61" s="185">
        <v>257611.27000000002</v>
      </c>
      <c r="BP61" s="185">
        <v>0</v>
      </c>
      <c r="BQ61" s="185">
        <v>0</v>
      </c>
      <c r="BR61" s="185">
        <v>0</v>
      </c>
      <c r="BS61" s="185">
        <v>514563.58999999997</v>
      </c>
      <c r="BT61" s="185">
        <v>232630.31</v>
      </c>
      <c r="BU61" s="185">
        <v>0</v>
      </c>
      <c r="BV61" s="185">
        <v>0</v>
      </c>
      <c r="BW61" s="185">
        <v>391530.79000000004</v>
      </c>
      <c r="BX61" s="185">
        <v>0</v>
      </c>
      <c r="BY61" s="185">
        <v>5130790.0299999993</v>
      </c>
      <c r="BZ61" s="185">
        <v>0</v>
      </c>
      <c r="CA61" s="185">
        <v>9289.57</v>
      </c>
      <c r="CB61" s="185">
        <v>0</v>
      </c>
      <c r="CC61" s="185">
        <v>73088.3</v>
      </c>
      <c r="CD61" s="248" t="s">
        <v>221</v>
      </c>
      <c r="CE61" s="195">
        <f t="shared" si="0"/>
        <v>93452236.349999979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926637</v>
      </c>
      <c r="D62" s="195">
        <f t="shared" si="1"/>
        <v>0</v>
      </c>
      <c r="E62" s="195">
        <f t="shared" si="1"/>
        <v>4524131</v>
      </c>
      <c r="F62" s="195">
        <f t="shared" si="1"/>
        <v>0</v>
      </c>
      <c r="G62" s="195">
        <f t="shared" si="1"/>
        <v>0</v>
      </c>
      <c r="H62" s="195">
        <f t="shared" si="1"/>
        <v>155607</v>
      </c>
      <c r="I62" s="195">
        <f t="shared" si="1"/>
        <v>0</v>
      </c>
      <c r="J62" s="195">
        <f>ROUND(J47+J48,0)</f>
        <v>222067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993291</v>
      </c>
      <c r="Q62" s="195">
        <f t="shared" si="1"/>
        <v>171141</v>
      </c>
      <c r="R62" s="195">
        <f t="shared" si="1"/>
        <v>18230</v>
      </c>
      <c r="S62" s="195">
        <f t="shared" si="1"/>
        <v>99394</v>
      </c>
      <c r="T62" s="195">
        <f t="shared" si="1"/>
        <v>106118</v>
      </c>
      <c r="U62" s="195">
        <f t="shared" si="1"/>
        <v>936434</v>
      </c>
      <c r="V62" s="195">
        <f t="shared" si="1"/>
        <v>563090</v>
      </c>
      <c r="W62" s="195">
        <f t="shared" si="1"/>
        <v>100614</v>
      </c>
      <c r="X62" s="195">
        <f t="shared" si="1"/>
        <v>172281</v>
      </c>
      <c r="Y62" s="195">
        <f t="shared" si="1"/>
        <v>666560</v>
      </c>
      <c r="Z62" s="195">
        <f t="shared" si="1"/>
        <v>0</v>
      </c>
      <c r="AA62" s="195">
        <f t="shared" si="1"/>
        <v>62543</v>
      </c>
      <c r="AB62" s="195">
        <f t="shared" si="1"/>
        <v>519319</v>
      </c>
      <c r="AC62" s="195">
        <f t="shared" si="1"/>
        <v>317568</v>
      </c>
      <c r="AD62" s="195">
        <f t="shared" si="1"/>
        <v>340</v>
      </c>
      <c r="AE62" s="195">
        <f t="shared" si="1"/>
        <v>256690</v>
      </c>
      <c r="AF62" s="195">
        <f t="shared" si="1"/>
        <v>0</v>
      </c>
      <c r="AG62" s="195">
        <f t="shared" si="1"/>
        <v>1352928</v>
      </c>
      <c r="AH62" s="195">
        <f t="shared" si="1"/>
        <v>0</v>
      </c>
      <c r="AI62" s="195">
        <f t="shared" si="1"/>
        <v>0</v>
      </c>
      <c r="AJ62" s="195">
        <f t="shared" si="1"/>
        <v>338842</v>
      </c>
      <c r="AK62" s="195">
        <f t="shared" si="1"/>
        <v>67173</v>
      </c>
      <c r="AL62" s="195">
        <f t="shared" si="1"/>
        <v>52576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329318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166766</v>
      </c>
      <c r="BF62" s="195">
        <f t="shared" si="1"/>
        <v>373271</v>
      </c>
      <c r="BG62" s="195">
        <f t="shared" si="1"/>
        <v>58515</v>
      </c>
      <c r="BH62" s="195">
        <f t="shared" si="1"/>
        <v>50097</v>
      </c>
      <c r="BI62" s="195">
        <f t="shared" si="1"/>
        <v>0</v>
      </c>
      <c r="BJ62" s="195">
        <f t="shared" si="1"/>
        <v>0</v>
      </c>
      <c r="BK62" s="195">
        <f t="shared" si="1"/>
        <v>2385</v>
      </c>
      <c r="BL62" s="195">
        <f t="shared" si="1"/>
        <v>0</v>
      </c>
      <c r="BM62" s="195">
        <f t="shared" si="1"/>
        <v>0</v>
      </c>
      <c r="BN62" s="195">
        <f t="shared" si="1"/>
        <v>142700</v>
      </c>
      <c r="BO62" s="195">
        <f t="shared" ref="BO62:CC62" si="2">ROUND(BO47+BO48,0)</f>
        <v>40778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81452</v>
      </c>
      <c r="BT62" s="195">
        <f t="shared" si="2"/>
        <v>36824</v>
      </c>
      <c r="BU62" s="195">
        <f t="shared" si="2"/>
        <v>0</v>
      </c>
      <c r="BV62" s="195">
        <f t="shared" si="2"/>
        <v>0</v>
      </c>
      <c r="BW62" s="195">
        <f t="shared" si="2"/>
        <v>61977</v>
      </c>
      <c r="BX62" s="195">
        <f t="shared" si="2"/>
        <v>0</v>
      </c>
      <c r="BY62" s="195">
        <f t="shared" si="2"/>
        <v>812170</v>
      </c>
      <c r="BZ62" s="195">
        <f t="shared" si="2"/>
        <v>0</v>
      </c>
      <c r="CA62" s="195">
        <f t="shared" si="2"/>
        <v>1470</v>
      </c>
      <c r="CB62" s="195">
        <f t="shared" si="2"/>
        <v>0</v>
      </c>
      <c r="CC62" s="195">
        <f t="shared" si="2"/>
        <v>11569</v>
      </c>
      <c r="CD62" s="248" t="s">
        <v>221</v>
      </c>
      <c r="CE62" s="195">
        <f t="shared" si="0"/>
        <v>14792866</v>
      </c>
      <c r="CF62" s="251"/>
    </row>
    <row r="63" spans="1:84" ht="12.6" customHeight="1" x14ac:dyDescent="0.25">
      <c r="A63" s="171" t="s">
        <v>236</v>
      </c>
      <c r="B63" s="175"/>
      <c r="C63" s="184">
        <v>41599.990000000005</v>
      </c>
      <c r="D63" s="184">
        <v>0</v>
      </c>
      <c r="E63" s="184">
        <v>1477707.18</v>
      </c>
      <c r="F63" s="185">
        <v>0</v>
      </c>
      <c r="G63" s="184">
        <v>0</v>
      </c>
      <c r="H63" s="184">
        <v>0</v>
      </c>
      <c r="I63" s="185">
        <v>0</v>
      </c>
      <c r="J63" s="185">
        <v>534000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794979.53</v>
      </c>
      <c r="S63" s="185">
        <v>0</v>
      </c>
      <c r="T63" s="185">
        <v>0</v>
      </c>
      <c r="U63" s="185">
        <v>355802.52000000008</v>
      </c>
      <c r="V63" s="185">
        <v>122787.23999999999</v>
      </c>
      <c r="W63" s="185">
        <v>0</v>
      </c>
      <c r="X63" s="185">
        <v>0</v>
      </c>
      <c r="Y63" s="185">
        <v>62374.8</v>
      </c>
      <c r="Z63" s="185">
        <v>0</v>
      </c>
      <c r="AA63" s="185">
        <v>23416.66</v>
      </c>
      <c r="AB63" s="185">
        <v>60146</v>
      </c>
      <c r="AC63" s="185">
        <v>95487.790000000008</v>
      </c>
      <c r="AD63" s="185">
        <v>0</v>
      </c>
      <c r="AE63" s="185">
        <v>0</v>
      </c>
      <c r="AF63" s="185">
        <v>0</v>
      </c>
      <c r="AG63" s="185">
        <v>1742756.6599999997</v>
      </c>
      <c r="AH63" s="185">
        <v>0</v>
      </c>
      <c r="AI63" s="185">
        <v>0</v>
      </c>
      <c r="AJ63" s="185">
        <v>642657.74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72892.320000000007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104085.66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177811.32</v>
      </c>
      <c r="BZ63" s="185">
        <v>0</v>
      </c>
      <c r="CA63" s="185">
        <v>0</v>
      </c>
      <c r="CB63" s="185">
        <v>0</v>
      </c>
      <c r="CC63" s="185">
        <v>0</v>
      </c>
      <c r="CD63" s="248" t="s">
        <v>221</v>
      </c>
      <c r="CE63" s="195">
        <f t="shared" si="0"/>
        <v>6308505.4100000001</v>
      </c>
      <c r="CF63" s="251"/>
    </row>
    <row r="64" spans="1:84" ht="12.6" customHeight="1" x14ac:dyDescent="0.25">
      <c r="A64" s="171" t="s">
        <v>237</v>
      </c>
      <c r="B64" s="175"/>
      <c r="C64" s="184">
        <v>537662.96</v>
      </c>
      <c r="D64" s="184">
        <v>0</v>
      </c>
      <c r="E64" s="185">
        <v>1937158.01</v>
      </c>
      <c r="F64" s="185">
        <v>0</v>
      </c>
      <c r="G64" s="184">
        <v>0</v>
      </c>
      <c r="H64" s="184">
        <v>5676.0599999999995</v>
      </c>
      <c r="I64" s="185">
        <v>0</v>
      </c>
      <c r="J64" s="185">
        <v>127028.18999999997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3913056.67</v>
      </c>
      <c r="Q64" s="185">
        <v>31382.560000000005</v>
      </c>
      <c r="R64" s="185">
        <v>283692.63</v>
      </c>
      <c r="S64" s="185">
        <v>3867790.3800000013</v>
      </c>
      <c r="T64" s="185">
        <v>210473.85999999993</v>
      </c>
      <c r="U64" s="185">
        <v>3941680.5300000007</v>
      </c>
      <c r="V64" s="185">
        <v>2278545.3699999996</v>
      </c>
      <c r="W64" s="185">
        <v>76807.740000000005</v>
      </c>
      <c r="X64" s="185">
        <v>755266.51</v>
      </c>
      <c r="Y64" s="185">
        <v>271696.58999999997</v>
      </c>
      <c r="Z64" s="185">
        <v>125.49</v>
      </c>
      <c r="AA64" s="185">
        <v>480728.94000000006</v>
      </c>
      <c r="AB64" s="185">
        <v>7222340.4699999997</v>
      </c>
      <c r="AC64" s="185">
        <v>349481.36999999988</v>
      </c>
      <c r="AD64" s="185">
        <v>0</v>
      </c>
      <c r="AE64" s="185">
        <v>14073.67</v>
      </c>
      <c r="AF64" s="185">
        <v>0</v>
      </c>
      <c r="AG64" s="185">
        <v>1534556.3499999996</v>
      </c>
      <c r="AH64" s="185">
        <v>0</v>
      </c>
      <c r="AI64" s="185">
        <v>0</v>
      </c>
      <c r="AJ64" s="185">
        <v>240977.72999999998</v>
      </c>
      <c r="AK64" s="185">
        <v>3958.73</v>
      </c>
      <c r="AL64" s="185">
        <v>377.92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-5571.6900000000005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1448305.37</v>
      </c>
      <c r="AZ64" s="185">
        <v>0</v>
      </c>
      <c r="BA64" s="185">
        <v>0</v>
      </c>
      <c r="BB64" s="185">
        <v>0</v>
      </c>
      <c r="BC64" s="185">
        <v>0</v>
      </c>
      <c r="BD64" s="185">
        <v>7562.6000000000131</v>
      </c>
      <c r="BE64" s="185">
        <v>241453.37999999995</v>
      </c>
      <c r="BF64" s="185">
        <v>529860.72000000009</v>
      </c>
      <c r="BG64" s="185">
        <v>806.56000000000006</v>
      </c>
      <c r="BH64" s="185">
        <v>394.03</v>
      </c>
      <c r="BI64" s="185">
        <v>0</v>
      </c>
      <c r="BJ64" s="185">
        <v>0</v>
      </c>
      <c r="BK64" s="185">
        <v>96.48</v>
      </c>
      <c r="BL64" s="185">
        <v>0</v>
      </c>
      <c r="BM64" s="185">
        <v>0</v>
      </c>
      <c r="BN64" s="185">
        <v>129805.49999999997</v>
      </c>
      <c r="BO64" s="185">
        <v>20160.150000000001</v>
      </c>
      <c r="BP64" s="185">
        <v>0</v>
      </c>
      <c r="BQ64" s="185">
        <v>0</v>
      </c>
      <c r="BR64" s="185">
        <v>0</v>
      </c>
      <c r="BS64" s="185">
        <v>113145.83000000002</v>
      </c>
      <c r="BT64" s="185">
        <v>2703.1</v>
      </c>
      <c r="BU64" s="185">
        <v>0</v>
      </c>
      <c r="BV64" s="185">
        <v>0</v>
      </c>
      <c r="BW64" s="185">
        <v>1117.74</v>
      </c>
      <c r="BX64" s="185">
        <v>0</v>
      </c>
      <c r="BY64" s="185">
        <v>14354.46</v>
      </c>
      <c r="BZ64" s="185">
        <v>0</v>
      </c>
      <c r="CA64" s="185">
        <v>1219.6799999999998</v>
      </c>
      <c r="CB64" s="185">
        <v>0</v>
      </c>
      <c r="CC64" s="185">
        <v>34859.269999999997</v>
      </c>
      <c r="CD64" s="248" t="s">
        <v>221</v>
      </c>
      <c r="CE64" s="195">
        <f t="shared" si="0"/>
        <v>30624811.91</v>
      </c>
      <c r="CF64" s="251"/>
    </row>
    <row r="65" spans="1:84" ht="12.6" customHeight="1" x14ac:dyDescent="0.25">
      <c r="A65" s="171" t="s">
        <v>238</v>
      </c>
      <c r="B65" s="175"/>
      <c r="C65" s="184">
        <v>1653.64</v>
      </c>
      <c r="D65" s="184">
        <v>0</v>
      </c>
      <c r="E65" s="184">
        <v>11226.62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1587.6799999999998</v>
      </c>
      <c r="Q65" s="185">
        <v>0</v>
      </c>
      <c r="R65" s="185">
        <v>0</v>
      </c>
      <c r="S65" s="185">
        <v>736</v>
      </c>
      <c r="T65" s="185">
        <v>0</v>
      </c>
      <c r="U65" s="185">
        <v>33375.040000000001</v>
      </c>
      <c r="V65" s="185">
        <v>228.39000000000001</v>
      </c>
      <c r="W65" s="185">
        <v>0</v>
      </c>
      <c r="X65" s="185">
        <v>0</v>
      </c>
      <c r="Y65" s="185">
        <v>642.56999999999994</v>
      </c>
      <c r="Z65" s="185">
        <v>0</v>
      </c>
      <c r="AA65" s="185">
        <v>125</v>
      </c>
      <c r="AB65" s="185">
        <v>3980</v>
      </c>
      <c r="AC65" s="185">
        <v>6705.6699999999992</v>
      </c>
      <c r="AD65" s="185">
        <v>0</v>
      </c>
      <c r="AE65" s="185">
        <v>0</v>
      </c>
      <c r="AF65" s="185">
        <v>0</v>
      </c>
      <c r="AG65" s="185">
        <v>1753.68</v>
      </c>
      <c r="AH65" s="185">
        <v>0</v>
      </c>
      <c r="AI65" s="185">
        <v>0</v>
      </c>
      <c r="AJ65" s="185">
        <v>1083.44</v>
      </c>
      <c r="AK65" s="185">
        <v>34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2033.7499999999998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1637398.81</v>
      </c>
      <c r="BF65" s="185">
        <v>218708.88999999996</v>
      </c>
      <c r="BG65" s="185">
        <v>9069.08</v>
      </c>
      <c r="BH65" s="185">
        <v>1632.63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1446.58</v>
      </c>
      <c r="BO65" s="185">
        <v>0</v>
      </c>
      <c r="BP65" s="185">
        <v>0</v>
      </c>
      <c r="BQ65" s="185">
        <v>0</v>
      </c>
      <c r="BR65" s="185">
        <v>0</v>
      </c>
      <c r="BS65" s="185">
        <v>544.67999999999995</v>
      </c>
      <c r="BT65" s="185">
        <v>458.72</v>
      </c>
      <c r="BU65" s="185">
        <v>0</v>
      </c>
      <c r="BV65" s="185">
        <v>0</v>
      </c>
      <c r="BW65" s="185">
        <v>0</v>
      </c>
      <c r="BX65" s="185">
        <v>0</v>
      </c>
      <c r="BY65" s="185">
        <v>11733</v>
      </c>
      <c r="BZ65" s="185">
        <v>0</v>
      </c>
      <c r="CA65" s="185">
        <v>0</v>
      </c>
      <c r="CB65" s="185">
        <v>0</v>
      </c>
      <c r="CC65" s="185">
        <v>0</v>
      </c>
      <c r="CD65" s="248" t="s">
        <v>221</v>
      </c>
      <c r="CE65" s="195">
        <f t="shared" si="0"/>
        <v>1946157.8699999999</v>
      </c>
      <c r="CF65" s="251"/>
    </row>
    <row r="66" spans="1:84" ht="12.6" customHeight="1" x14ac:dyDescent="0.25">
      <c r="A66" s="171" t="s">
        <v>239</v>
      </c>
      <c r="B66" s="175"/>
      <c r="C66" s="184">
        <v>79004.19</v>
      </c>
      <c r="D66" s="184">
        <v>0</v>
      </c>
      <c r="E66" s="184">
        <v>1180249.0300000003</v>
      </c>
      <c r="F66" s="184">
        <v>0</v>
      </c>
      <c r="G66" s="184">
        <v>0</v>
      </c>
      <c r="H66" s="184">
        <v>1165.3600000000001</v>
      </c>
      <c r="I66" s="184">
        <v>0</v>
      </c>
      <c r="J66" s="184">
        <v>3201.39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520935.27</v>
      </c>
      <c r="Q66" s="185">
        <v>5642.2500000000009</v>
      </c>
      <c r="R66" s="185">
        <v>1301.1300000000001</v>
      </c>
      <c r="S66" s="184">
        <v>96253.24000000002</v>
      </c>
      <c r="T66" s="184">
        <v>479.68</v>
      </c>
      <c r="U66" s="185">
        <v>2571033.15</v>
      </c>
      <c r="V66" s="185">
        <v>94672.23000000001</v>
      </c>
      <c r="W66" s="185">
        <v>10029.19</v>
      </c>
      <c r="X66" s="185">
        <v>29459.43</v>
      </c>
      <c r="Y66" s="185">
        <v>502417.38</v>
      </c>
      <c r="Z66" s="185">
        <v>2619.73</v>
      </c>
      <c r="AA66" s="185">
        <v>11276.470000000001</v>
      </c>
      <c r="AB66" s="185">
        <v>207678.77000000002</v>
      </c>
      <c r="AC66" s="185">
        <v>401064.73</v>
      </c>
      <c r="AD66" s="185">
        <v>631626</v>
      </c>
      <c r="AE66" s="185">
        <v>4303.95</v>
      </c>
      <c r="AF66" s="185">
        <v>0</v>
      </c>
      <c r="AG66" s="185">
        <v>160270.55000000002</v>
      </c>
      <c r="AH66" s="185">
        <v>0</v>
      </c>
      <c r="AI66" s="185">
        <v>0</v>
      </c>
      <c r="AJ66" s="185">
        <v>502159.87</v>
      </c>
      <c r="AK66" s="185">
        <v>1126.72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18206.86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155991.28999999998</v>
      </c>
      <c r="AZ66" s="185">
        <v>0</v>
      </c>
      <c r="BA66" s="185">
        <v>0</v>
      </c>
      <c r="BB66" s="185">
        <v>0</v>
      </c>
      <c r="BC66" s="185">
        <v>0</v>
      </c>
      <c r="BD66" s="185">
        <v>180444.31</v>
      </c>
      <c r="BE66" s="185">
        <v>5285447.3199999984</v>
      </c>
      <c r="BF66" s="185">
        <v>115420.93</v>
      </c>
      <c r="BG66" s="185">
        <v>196.46999999999997</v>
      </c>
      <c r="BH66" s="185">
        <v>72569.710000000006</v>
      </c>
      <c r="BI66" s="185">
        <v>0</v>
      </c>
      <c r="BJ66" s="185">
        <v>0</v>
      </c>
      <c r="BK66" s="185">
        <v>15597.680000000002</v>
      </c>
      <c r="BL66" s="185">
        <v>0</v>
      </c>
      <c r="BM66" s="185">
        <v>0</v>
      </c>
      <c r="BN66" s="185">
        <v>62022.200000000004</v>
      </c>
      <c r="BO66" s="185">
        <v>602.82999999999993</v>
      </c>
      <c r="BP66" s="185">
        <v>49915.650000000009</v>
      </c>
      <c r="BQ66" s="185">
        <v>0</v>
      </c>
      <c r="BR66" s="185">
        <v>0</v>
      </c>
      <c r="BS66" s="185">
        <v>143196.56</v>
      </c>
      <c r="BT66" s="185">
        <v>142.46</v>
      </c>
      <c r="BU66" s="185">
        <v>0</v>
      </c>
      <c r="BV66" s="185">
        <v>12313</v>
      </c>
      <c r="BW66" s="185">
        <v>3572581.6200000006</v>
      </c>
      <c r="BX66" s="185">
        <v>0</v>
      </c>
      <c r="BY66" s="185">
        <v>97806.3</v>
      </c>
      <c r="BZ66" s="185">
        <v>0</v>
      </c>
      <c r="CA66" s="185">
        <v>4536.6499999999996</v>
      </c>
      <c r="CB66" s="185">
        <v>0</v>
      </c>
      <c r="CC66" s="185">
        <v>-332812.93</v>
      </c>
      <c r="CD66" s="248" t="s">
        <v>221</v>
      </c>
      <c r="CE66" s="195">
        <f t="shared" si="0"/>
        <v>16472148.620000001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82973</v>
      </c>
      <c r="D67" s="195">
        <f>ROUND(D51+D52,0)</f>
        <v>0</v>
      </c>
      <c r="E67" s="195">
        <f t="shared" ref="E67:BP67" si="3">ROUND(E51+E52,0)</f>
        <v>1051554</v>
      </c>
      <c r="F67" s="195">
        <f t="shared" si="3"/>
        <v>0</v>
      </c>
      <c r="G67" s="195">
        <f t="shared" si="3"/>
        <v>0</v>
      </c>
      <c r="H67" s="195">
        <f t="shared" si="3"/>
        <v>11762</v>
      </c>
      <c r="I67" s="195">
        <f t="shared" si="3"/>
        <v>0</v>
      </c>
      <c r="J67" s="195">
        <f>ROUND(J51+J52,0)</f>
        <v>15572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313190</v>
      </c>
      <c r="Q67" s="195">
        <f t="shared" si="3"/>
        <v>21018</v>
      </c>
      <c r="R67" s="195">
        <f t="shared" si="3"/>
        <v>4891</v>
      </c>
      <c r="S67" s="195">
        <f t="shared" si="3"/>
        <v>63071</v>
      </c>
      <c r="T67" s="195">
        <f t="shared" si="3"/>
        <v>9114</v>
      </c>
      <c r="U67" s="195">
        <f t="shared" si="3"/>
        <v>124135</v>
      </c>
      <c r="V67" s="195">
        <f t="shared" si="3"/>
        <v>129789</v>
      </c>
      <c r="W67" s="195">
        <f t="shared" si="3"/>
        <v>12035</v>
      </c>
      <c r="X67" s="195">
        <f t="shared" si="3"/>
        <v>18365</v>
      </c>
      <c r="Y67" s="195">
        <f t="shared" si="3"/>
        <v>229838</v>
      </c>
      <c r="Z67" s="195">
        <f t="shared" si="3"/>
        <v>0</v>
      </c>
      <c r="AA67" s="195">
        <f t="shared" si="3"/>
        <v>10757</v>
      </c>
      <c r="AB67" s="195">
        <f t="shared" si="3"/>
        <v>69548</v>
      </c>
      <c r="AC67" s="195">
        <f t="shared" si="3"/>
        <v>111379</v>
      </c>
      <c r="AD67" s="195">
        <f t="shared" si="3"/>
        <v>5005</v>
      </c>
      <c r="AE67" s="195">
        <f t="shared" si="3"/>
        <v>54449</v>
      </c>
      <c r="AF67" s="195">
        <f t="shared" si="3"/>
        <v>0</v>
      </c>
      <c r="AG67" s="195">
        <f t="shared" si="3"/>
        <v>401106</v>
      </c>
      <c r="AH67" s="195">
        <f t="shared" si="3"/>
        <v>0</v>
      </c>
      <c r="AI67" s="195">
        <f t="shared" si="3"/>
        <v>0</v>
      </c>
      <c r="AJ67" s="195">
        <f t="shared" si="3"/>
        <v>111622</v>
      </c>
      <c r="AK67" s="195">
        <f t="shared" si="3"/>
        <v>16776</v>
      </c>
      <c r="AL67" s="195">
        <f t="shared" si="3"/>
        <v>2407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28924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156831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48562</v>
      </c>
      <c r="BE67" s="195">
        <f t="shared" si="3"/>
        <v>3931067</v>
      </c>
      <c r="BF67" s="195">
        <f t="shared" si="3"/>
        <v>54910</v>
      </c>
      <c r="BG67" s="195">
        <f t="shared" si="3"/>
        <v>2784</v>
      </c>
      <c r="BH67" s="195">
        <f t="shared" si="3"/>
        <v>24037</v>
      </c>
      <c r="BI67" s="195">
        <f t="shared" si="3"/>
        <v>0</v>
      </c>
      <c r="BJ67" s="195">
        <f t="shared" si="3"/>
        <v>0</v>
      </c>
      <c r="BK67" s="195">
        <f t="shared" si="3"/>
        <v>9921</v>
      </c>
      <c r="BL67" s="195">
        <f t="shared" si="3"/>
        <v>1576</v>
      </c>
      <c r="BM67" s="195">
        <f t="shared" si="3"/>
        <v>0</v>
      </c>
      <c r="BN67" s="195">
        <f t="shared" si="3"/>
        <v>79377</v>
      </c>
      <c r="BO67" s="195">
        <f t="shared" si="3"/>
        <v>2896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28117</v>
      </c>
      <c r="BT67" s="195">
        <f t="shared" si="4"/>
        <v>5327</v>
      </c>
      <c r="BU67" s="195">
        <f t="shared" si="4"/>
        <v>0</v>
      </c>
      <c r="BV67" s="195">
        <f t="shared" si="4"/>
        <v>13099</v>
      </c>
      <c r="BW67" s="195">
        <f t="shared" si="4"/>
        <v>31463</v>
      </c>
      <c r="BX67" s="195">
        <f t="shared" si="4"/>
        <v>0</v>
      </c>
      <c r="BY67" s="195">
        <f t="shared" si="4"/>
        <v>47543</v>
      </c>
      <c r="BZ67" s="195">
        <f t="shared" si="4"/>
        <v>0</v>
      </c>
      <c r="CA67" s="195">
        <f t="shared" si="4"/>
        <v>13405</v>
      </c>
      <c r="CB67" s="195">
        <f t="shared" si="4"/>
        <v>0</v>
      </c>
      <c r="CC67" s="195">
        <f t="shared" si="4"/>
        <v>62793</v>
      </c>
      <c r="CD67" s="248" t="s">
        <v>221</v>
      </c>
      <c r="CE67" s="195">
        <f t="shared" si="0"/>
        <v>7412988</v>
      </c>
      <c r="CF67" s="251"/>
    </row>
    <row r="68" spans="1:84" ht="12.6" customHeight="1" x14ac:dyDescent="0.25">
      <c r="A68" s="171" t="s">
        <v>240</v>
      </c>
      <c r="B68" s="175"/>
      <c r="C68" s="184">
        <v>35928.549999999996</v>
      </c>
      <c r="D68" s="184">
        <v>0</v>
      </c>
      <c r="E68" s="184">
        <v>90803.34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8056.9799999999977</v>
      </c>
      <c r="Q68" s="185">
        <v>0</v>
      </c>
      <c r="R68" s="185">
        <v>0</v>
      </c>
      <c r="S68" s="185">
        <v>30340</v>
      </c>
      <c r="T68" s="185">
        <v>0</v>
      </c>
      <c r="U68" s="185">
        <v>71188.05</v>
      </c>
      <c r="V68" s="185">
        <v>140201.75999999998</v>
      </c>
      <c r="W68" s="185">
        <v>0</v>
      </c>
      <c r="X68" s="185">
        <v>0</v>
      </c>
      <c r="Y68" s="185">
        <v>213957.72</v>
      </c>
      <c r="Z68" s="185">
        <v>0</v>
      </c>
      <c r="AA68" s="185">
        <v>0</v>
      </c>
      <c r="AB68" s="185">
        <v>185485.96</v>
      </c>
      <c r="AC68" s="185">
        <v>372351.46999999991</v>
      </c>
      <c r="AD68" s="185">
        <v>0</v>
      </c>
      <c r="AE68" s="185">
        <v>88.690000000000055</v>
      </c>
      <c r="AF68" s="185">
        <v>0</v>
      </c>
      <c r="AG68" s="185">
        <v>298.30999999999989</v>
      </c>
      <c r="AH68" s="185">
        <v>0</v>
      </c>
      <c r="AI68" s="185">
        <v>0</v>
      </c>
      <c r="AJ68" s="185">
        <v>430657.55000000005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1654.5</v>
      </c>
      <c r="BE68" s="185">
        <v>24.189999999999998</v>
      </c>
      <c r="BF68" s="185">
        <v>105.63</v>
      </c>
      <c r="BG68" s="185">
        <v>0</v>
      </c>
      <c r="BH68" s="185">
        <v>6084</v>
      </c>
      <c r="BI68" s="185">
        <v>0</v>
      </c>
      <c r="BJ68" s="185">
        <v>0</v>
      </c>
      <c r="BK68" s="185">
        <v>29440.590000000007</v>
      </c>
      <c r="BL68" s="185">
        <v>0</v>
      </c>
      <c r="BM68" s="185">
        <v>0</v>
      </c>
      <c r="BN68" s="185">
        <v>9208578.0300000012</v>
      </c>
      <c r="BO68" s="185">
        <v>0</v>
      </c>
      <c r="BP68" s="185">
        <v>-311204.62</v>
      </c>
      <c r="BQ68" s="185">
        <v>0</v>
      </c>
      <c r="BR68" s="185">
        <v>0</v>
      </c>
      <c r="BS68" s="185">
        <v>84.7</v>
      </c>
      <c r="BT68" s="185">
        <v>0</v>
      </c>
      <c r="BU68" s="185">
        <v>0</v>
      </c>
      <c r="BV68" s="185">
        <v>0</v>
      </c>
      <c r="BW68" s="185">
        <v>38882.660000000003</v>
      </c>
      <c r="BX68" s="185">
        <v>0</v>
      </c>
      <c r="BY68" s="185">
        <v>141385.25</v>
      </c>
      <c r="BZ68" s="185">
        <v>0</v>
      </c>
      <c r="CA68" s="185">
        <v>0</v>
      </c>
      <c r="CB68" s="185">
        <v>0</v>
      </c>
      <c r="CC68" s="185">
        <v>151707</v>
      </c>
      <c r="CD68" s="248" t="s">
        <v>221</v>
      </c>
      <c r="CE68" s="195">
        <f t="shared" si="0"/>
        <v>10846100.310000001</v>
      </c>
      <c r="CF68" s="251"/>
    </row>
    <row r="69" spans="1:84" ht="12.6" customHeight="1" x14ac:dyDescent="0.25">
      <c r="A69" s="171" t="s">
        <v>241</v>
      </c>
      <c r="B69" s="175"/>
      <c r="C69" s="184">
        <v>18544.7</v>
      </c>
      <c r="D69" s="184">
        <v>0</v>
      </c>
      <c r="E69" s="185">
        <v>219159.12999999998</v>
      </c>
      <c r="F69" s="185">
        <v>0</v>
      </c>
      <c r="G69" s="184">
        <v>0</v>
      </c>
      <c r="H69" s="184">
        <v>23687.11</v>
      </c>
      <c r="I69" s="185">
        <v>0</v>
      </c>
      <c r="J69" s="185">
        <v>339.68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20794.25</v>
      </c>
      <c r="Q69" s="185">
        <v>2016</v>
      </c>
      <c r="R69" s="224">
        <v>114.84</v>
      </c>
      <c r="S69" s="185">
        <v>5702.4500000000007</v>
      </c>
      <c r="T69" s="184">
        <v>2483.5</v>
      </c>
      <c r="U69" s="185">
        <v>71497.109999999986</v>
      </c>
      <c r="V69" s="185">
        <v>16985.539999999997</v>
      </c>
      <c r="W69" s="184">
        <v>8.2799999999999994</v>
      </c>
      <c r="X69" s="185">
        <v>23.29</v>
      </c>
      <c r="Y69" s="185">
        <v>13333.2</v>
      </c>
      <c r="Z69" s="185">
        <v>161.92000000000002</v>
      </c>
      <c r="AA69" s="185">
        <v>700.59999999999991</v>
      </c>
      <c r="AB69" s="185">
        <v>195785.61</v>
      </c>
      <c r="AC69" s="185">
        <v>17495.21</v>
      </c>
      <c r="AD69" s="185">
        <v>0</v>
      </c>
      <c r="AE69" s="185">
        <v>7120.4299999999985</v>
      </c>
      <c r="AF69" s="185">
        <v>0</v>
      </c>
      <c r="AG69" s="185">
        <v>91608.23</v>
      </c>
      <c r="AH69" s="185">
        <v>0</v>
      </c>
      <c r="AI69" s="185">
        <v>0</v>
      </c>
      <c r="AJ69" s="185">
        <v>12697.109999999997</v>
      </c>
      <c r="AK69" s="185">
        <v>489</v>
      </c>
      <c r="AL69" s="185">
        <v>455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-213847.06999999998</v>
      </c>
      <c r="AZ69" s="185">
        <v>0</v>
      </c>
      <c r="BA69" s="185">
        <v>0</v>
      </c>
      <c r="BB69" s="185">
        <v>0</v>
      </c>
      <c r="BC69" s="185">
        <v>0</v>
      </c>
      <c r="BD69" s="185">
        <v>1047.1600000000001</v>
      </c>
      <c r="BE69" s="185">
        <v>23202.28</v>
      </c>
      <c r="BF69" s="185">
        <v>24784.81</v>
      </c>
      <c r="BG69" s="185">
        <v>295.04000000000002</v>
      </c>
      <c r="BH69" s="224">
        <v>4523.8099999999995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71729.859999999986</v>
      </c>
      <c r="BO69" s="185">
        <v>0</v>
      </c>
      <c r="BP69" s="185">
        <v>0</v>
      </c>
      <c r="BQ69" s="185">
        <v>0</v>
      </c>
      <c r="BR69" s="185">
        <v>0</v>
      </c>
      <c r="BS69" s="185">
        <v>25213.660000000003</v>
      </c>
      <c r="BT69" s="185">
        <v>1470.37</v>
      </c>
      <c r="BU69" s="185">
        <v>0</v>
      </c>
      <c r="BV69" s="185">
        <v>0</v>
      </c>
      <c r="BW69" s="185">
        <v>143530.54</v>
      </c>
      <c r="BX69" s="185">
        <v>0</v>
      </c>
      <c r="BY69" s="185">
        <v>187233.06000000006</v>
      </c>
      <c r="BZ69" s="185">
        <v>0</v>
      </c>
      <c r="CA69" s="185">
        <v>1828.5</v>
      </c>
      <c r="CB69" s="185">
        <v>0</v>
      </c>
      <c r="CC69" s="185">
        <v>74405967.591215238</v>
      </c>
      <c r="CD69" s="188">
        <v>12372317.959999999</v>
      </c>
      <c r="CE69" s="195">
        <f t="shared" si="0"/>
        <v>87770499.761215225</v>
      </c>
      <c r="CF69" s="251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132043.75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6010</v>
      </c>
      <c r="Q70" s="184">
        <v>0</v>
      </c>
      <c r="R70" s="184">
        <v>0</v>
      </c>
      <c r="S70" s="184">
        <v>0</v>
      </c>
      <c r="T70" s="184">
        <v>0</v>
      </c>
      <c r="U70" s="185">
        <v>3586127.15</v>
      </c>
      <c r="V70" s="184">
        <v>37670.619999999995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1568.16</v>
      </c>
      <c r="AC70" s="185">
        <v>18634.719999999998</v>
      </c>
      <c r="AD70" s="185">
        <v>0</v>
      </c>
      <c r="AE70" s="185">
        <v>0</v>
      </c>
      <c r="AF70" s="185">
        <v>0</v>
      </c>
      <c r="AG70" s="185">
        <v>20963</v>
      </c>
      <c r="AH70" s="185">
        <v>0</v>
      </c>
      <c r="AI70" s="185">
        <v>0</v>
      </c>
      <c r="AJ70" s="185">
        <v>0</v>
      </c>
      <c r="AK70" s="185">
        <v>11547.5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427353.87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22276.45</v>
      </c>
      <c r="BF70" s="185">
        <v>38604.840000000004</v>
      </c>
      <c r="BG70" s="185">
        <v>0</v>
      </c>
      <c r="BH70" s="185">
        <v>9762.89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1114531.47</v>
      </c>
      <c r="BO70" s="185">
        <v>35341.06</v>
      </c>
      <c r="BP70" s="185">
        <v>0</v>
      </c>
      <c r="BQ70" s="185">
        <v>0</v>
      </c>
      <c r="BR70" s="185">
        <v>0</v>
      </c>
      <c r="BS70" s="185">
        <v>556958.57000000007</v>
      </c>
      <c r="BT70" s="185">
        <v>0</v>
      </c>
      <c r="BU70" s="185">
        <v>0</v>
      </c>
      <c r="BV70" s="185">
        <v>0</v>
      </c>
      <c r="BW70" s="185">
        <v>5508</v>
      </c>
      <c r="BX70" s="185">
        <v>0</v>
      </c>
      <c r="BY70" s="185">
        <v>246841.51</v>
      </c>
      <c r="BZ70" s="185">
        <v>0</v>
      </c>
      <c r="CA70" s="185">
        <v>5735</v>
      </c>
      <c r="CB70" s="185">
        <v>0</v>
      </c>
      <c r="CC70" s="185">
        <v>175816.25</v>
      </c>
      <c r="CD70" s="188"/>
      <c r="CE70" s="195">
        <f t="shared" si="0"/>
        <v>6453294.8099999996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7577925.71</v>
      </c>
      <c r="D71" s="195">
        <f t="shared" ref="D71:AI71" si="5">SUM(D61:D69)-D70</f>
        <v>0</v>
      </c>
      <c r="E71" s="195">
        <f t="shared" si="5"/>
        <v>38940621.850000001</v>
      </c>
      <c r="F71" s="195">
        <f t="shared" si="5"/>
        <v>0</v>
      </c>
      <c r="G71" s="195">
        <f t="shared" si="5"/>
        <v>0</v>
      </c>
      <c r="H71" s="195">
        <f t="shared" si="5"/>
        <v>1180926.5000000005</v>
      </c>
      <c r="I71" s="195">
        <f t="shared" si="5"/>
        <v>0</v>
      </c>
      <c r="J71" s="195">
        <f t="shared" si="5"/>
        <v>2305092.31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12039902.169999998</v>
      </c>
      <c r="Q71" s="195">
        <f t="shared" si="5"/>
        <v>1312362.6399999999</v>
      </c>
      <c r="R71" s="195">
        <f t="shared" si="5"/>
        <v>1218378</v>
      </c>
      <c r="S71" s="195">
        <f t="shared" si="5"/>
        <v>4791194.8200000012</v>
      </c>
      <c r="T71" s="195">
        <f t="shared" si="5"/>
        <v>999055.85</v>
      </c>
      <c r="U71" s="195">
        <f t="shared" si="5"/>
        <v>10434832.840000002</v>
      </c>
      <c r="V71" s="195">
        <f t="shared" si="5"/>
        <v>6865886.0999999987</v>
      </c>
      <c r="W71" s="195">
        <f t="shared" si="5"/>
        <v>835110.19</v>
      </c>
      <c r="X71" s="195">
        <f t="shared" si="5"/>
        <v>2063761.32</v>
      </c>
      <c r="Y71" s="195">
        <f t="shared" si="5"/>
        <v>6171735.3900000006</v>
      </c>
      <c r="Z71" s="195">
        <f t="shared" si="5"/>
        <v>2907.14</v>
      </c>
      <c r="AA71" s="195">
        <f t="shared" si="5"/>
        <v>984656.4800000001</v>
      </c>
      <c r="AB71" s="195">
        <f t="shared" si="5"/>
        <v>11743455.119999999</v>
      </c>
      <c r="AC71" s="195">
        <f t="shared" si="5"/>
        <v>3659100.1999999993</v>
      </c>
      <c r="AD71" s="195">
        <f t="shared" si="5"/>
        <v>639117.27</v>
      </c>
      <c r="AE71" s="195">
        <f t="shared" si="5"/>
        <v>1958335.3999999994</v>
      </c>
      <c r="AF71" s="195">
        <f t="shared" si="5"/>
        <v>0</v>
      </c>
      <c r="AG71" s="195">
        <f t="shared" si="5"/>
        <v>13811283.209999999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4421294.5100000007</v>
      </c>
      <c r="AK71" s="195">
        <f t="shared" si="6"/>
        <v>502369.75999999995</v>
      </c>
      <c r="AL71" s="195">
        <f t="shared" si="6"/>
        <v>387957.77999999997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41559.17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3531704.7400000007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239270.57</v>
      </c>
      <c r="BE71" s="195">
        <f t="shared" si="6"/>
        <v>12389502.339999998</v>
      </c>
      <c r="BF71" s="195">
        <f t="shared" si="6"/>
        <v>3636552.4500000011</v>
      </c>
      <c r="BG71" s="195">
        <f t="shared" si="6"/>
        <v>441329.64</v>
      </c>
      <c r="BH71" s="195">
        <f t="shared" si="6"/>
        <v>466058.1100000001</v>
      </c>
      <c r="BI71" s="195">
        <f t="shared" si="6"/>
        <v>0</v>
      </c>
      <c r="BJ71" s="195">
        <f t="shared" si="6"/>
        <v>0</v>
      </c>
      <c r="BK71" s="195">
        <f t="shared" si="6"/>
        <v>72507.170000000013</v>
      </c>
      <c r="BL71" s="195">
        <f t="shared" si="6"/>
        <v>1576</v>
      </c>
      <c r="BM71" s="195">
        <f t="shared" si="6"/>
        <v>0</v>
      </c>
      <c r="BN71" s="195">
        <f t="shared" si="6"/>
        <v>9586703.4399999995</v>
      </c>
      <c r="BO71" s="195">
        <f t="shared" si="6"/>
        <v>286707.19000000006</v>
      </c>
      <c r="BP71" s="195">
        <f t="shared" ref="BP71:CC71" si="7">SUM(BP61:BP69)-BP70</f>
        <v>-261288.96999999997</v>
      </c>
      <c r="BQ71" s="195">
        <f t="shared" si="7"/>
        <v>0</v>
      </c>
      <c r="BR71" s="195">
        <f t="shared" si="7"/>
        <v>0</v>
      </c>
      <c r="BS71" s="195">
        <f t="shared" si="7"/>
        <v>349359.44999999984</v>
      </c>
      <c r="BT71" s="195">
        <f t="shared" si="7"/>
        <v>279555.95999999996</v>
      </c>
      <c r="BU71" s="195">
        <f t="shared" si="7"/>
        <v>0</v>
      </c>
      <c r="BV71" s="195">
        <f t="shared" si="7"/>
        <v>25412</v>
      </c>
      <c r="BW71" s="195">
        <f t="shared" si="7"/>
        <v>4235575.3500000006</v>
      </c>
      <c r="BX71" s="195">
        <f t="shared" si="7"/>
        <v>0</v>
      </c>
      <c r="BY71" s="195">
        <f t="shared" si="7"/>
        <v>6373984.9100000001</v>
      </c>
      <c r="BZ71" s="195">
        <f t="shared" si="7"/>
        <v>0</v>
      </c>
      <c r="CA71" s="195">
        <f t="shared" si="7"/>
        <v>26014.400000000001</v>
      </c>
      <c r="CB71" s="195">
        <f t="shared" si="7"/>
        <v>0</v>
      </c>
      <c r="CC71" s="195">
        <f t="shared" si="7"/>
        <v>74231354.981215239</v>
      </c>
      <c r="CD71" s="244">
        <f>CD69-CD70</f>
        <v>12372317.959999999</v>
      </c>
      <c r="CE71" s="195">
        <f>SUM(CE61:CE69)-CE70</f>
        <v>263173019.42121524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5">
      <c r="A73" s="171" t="s">
        <v>245</v>
      </c>
      <c r="B73" s="175"/>
      <c r="C73" s="184">
        <v>17121852.25</v>
      </c>
      <c r="D73" s="184">
        <v>0</v>
      </c>
      <c r="E73" s="185">
        <v>172710985.00000003</v>
      </c>
      <c r="F73" s="185">
        <v>0</v>
      </c>
      <c r="G73" s="184">
        <v>0</v>
      </c>
      <c r="H73" s="184">
        <v>0</v>
      </c>
      <c r="I73" s="185">
        <v>0</v>
      </c>
      <c r="J73" s="185">
        <v>10691719.039999999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63461961.93</v>
      </c>
      <c r="Q73" s="185">
        <v>4995430</v>
      </c>
      <c r="R73" s="185">
        <v>10856120</v>
      </c>
      <c r="S73" s="185">
        <v>16644647.389999999</v>
      </c>
      <c r="T73" s="185">
        <v>3479582.76</v>
      </c>
      <c r="U73" s="185">
        <v>34408879.229999997</v>
      </c>
      <c r="V73" s="185">
        <v>48808429.790000007</v>
      </c>
      <c r="W73" s="185">
        <v>3099729.06</v>
      </c>
      <c r="X73" s="185">
        <v>10734368.23</v>
      </c>
      <c r="Y73" s="185">
        <v>8348568.7999999998</v>
      </c>
      <c r="Z73" s="185">
        <v>237531</v>
      </c>
      <c r="AA73" s="185">
        <v>800426.64999999991</v>
      </c>
      <c r="AB73" s="185">
        <v>33710810.060000002</v>
      </c>
      <c r="AC73" s="185">
        <v>29709011.579999998</v>
      </c>
      <c r="AD73" s="185">
        <v>3153653</v>
      </c>
      <c r="AE73" s="185">
        <v>3355576.11</v>
      </c>
      <c r="AF73" s="185">
        <v>0</v>
      </c>
      <c r="AG73" s="185">
        <v>36512302.850000001</v>
      </c>
      <c r="AH73" s="185">
        <v>0</v>
      </c>
      <c r="AI73" s="185">
        <v>0</v>
      </c>
      <c r="AJ73" s="185">
        <v>134695</v>
      </c>
      <c r="AK73" s="185">
        <v>2337137.7899999996</v>
      </c>
      <c r="AL73" s="185">
        <v>1576706.6400000001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850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516890974.16000009</v>
      </c>
      <c r="CF73" s="251"/>
    </row>
    <row r="74" spans="1:84" ht="12.6" customHeight="1" x14ac:dyDescent="0.25">
      <c r="A74" s="171" t="s">
        <v>246</v>
      </c>
      <c r="B74" s="175"/>
      <c r="C74" s="184">
        <v>139246.15</v>
      </c>
      <c r="D74" s="184">
        <v>0</v>
      </c>
      <c r="E74" s="184">
        <v>7861700.5299999993</v>
      </c>
      <c r="F74" s="184">
        <v>0</v>
      </c>
      <c r="G74" s="184">
        <v>0</v>
      </c>
      <c r="H74" s="184">
        <v>5097150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0</v>
      </c>
      <c r="P74" s="184">
        <v>43732563.909999996</v>
      </c>
      <c r="Q74" s="184">
        <v>3841281.2299999995</v>
      </c>
      <c r="R74" s="184">
        <v>7787177</v>
      </c>
      <c r="S74" s="184">
        <v>5838226.4799999995</v>
      </c>
      <c r="T74" s="184">
        <v>3905582.6799999997</v>
      </c>
      <c r="U74" s="184">
        <v>45452565.609999999</v>
      </c>
      <c r="V74" s="184">
        <v>34651506.469999999</v>
      </c>
      <c r="W74" s="184">
        <v>4993097.2</v>
      </c>
      <c r="X74" s="184">
        <v>25019491.569999997</v>
      </c>
      <c r="Y74" s="184">
        <v>21788965.75</v>
      </c>
      <c r="Z74" s="184">
        <v>15819</v>
      </c>
      <c r="AA74" s="184">
        <v>8401592.1600000001</v>
      </c>
      <c r="AB74" s="184">
        <v>21076127.669999998</v>
      </c>
      <c r="AC74" s="184">
        <v>8147824</v>
      </c>
      <c r="AD74" s="184">
        <v>40455</v>
      </c>
      <c r="AE74" s="184">
        <v>2270225.8499999996</v>
      </c>
      <c r="AF74" s="184">
        <v>0</v>
      </c>
      <c r="AG74" s="184">
        <v>113600053.20999999</v>
      </c>
      <c r="AH74" s="184">
        <v>0</v>
      </c>
      <c r="AI74" s="184">
        <v>0</v>
      </c>
      <c r="AJ74" s="184">
        <v>8583998</v>
      </c>
      <c r="AK74" s="184">
        <v>408778.50000000006</v>
      </c>
      <c r="AL74" s="184">
        <v>244843.94999999998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0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372898271.91999996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17261098.399999999</v>
      </c>
      <c r="D75" s="195">
        <f t="shared" si="9"/>
        <v>0</v>
      </c>
      <c r="E75" s="195">
        <f t="shared" si="9"/>
        <v>180572685.53000003</v>
      </c>
      <c r="F75" s="195">
        <f t="shared" si="9"/>
        <v>0</v>
      </c>
      <c r="G75" s="195">
        <f t="shared" si="9"/>
        <v>0</v>
      </c>
      <c r="H75" s="195">
        <f t="shared" si="9"/>
        <v>5097150</v>
      </c>
      <c r="I75" s="195">
        <f t="shared" si="9"/>
        <v>0</v>
      </c>
      <c r="J75" s="195">
        <f t="shared" si="9"/>
        <v>10691719.039999999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107194525.84</v>
      </c>
      <c r="Q75" s="195">
        <f t="shared" si="9"/>
        <v>8836711.2300000004</v>
      </c>
      <c r="R75" s="195">
        <f t="shared" si="9"/>
        <v>18643297</v>
      </c>
      <c r="S75" s="195">
        <f t="shared" si="9"/>
        <v>22482873.869999997</v>
      </c>
      <c r="T75" s="195">
        <f t="shared" si="9"/>
        <v>7385165.4399999995</v>
      </c>
      <c r="U75" s="195">
        <f t="shared" si="9"/>
        <v>79861444.840000004</v>
      </c>
      <c r="V75" s="195">
        <f t="shared" si="9"/>
        <v>83459936.260000005</v>
      </c>
      <c r="W75" s="195">
        <f t="shared" si="9"/>
        <v>8092826.2599999998</v>
      </c>
      <c r="X75" s="195">
        <f t="shared" si="9"/>
        <v>35753859.799999997</v>
      </c>
      <c r="Y75" s="195">
        <f t="shared" si="9"/>
        <v>30137534.550000001</v>
      </c>
      <c r="Z75" s="195">
        <f t="shared" si="9"/>
        <v>253350</v>
      </c>
      <c r="AA75" s="195">
        <f t="shared" si="9"/>
        <v>9202018.8100000005</v>
      </c>
      <c r="AB75" s="195">
        <f t="shared" si="9"/>
        <v>54786937.730000004</v>
      </c>
      <c r="AC75" s="195">
        <f t="shared" si="9"/>
        <v>37856835.579999998</v>
      </c>
      <c r="AD75" s="195">
        <f t="shared" si="9"/>
        <v>3194108</v>
      </c>
      <c r="AE75" s="195">
        <f t="shared" si="9"/>
        <v>5625801.959999999</v>
      </c>
      <c r="AF75" s="195">
        <f t="shared" si="9"/>
        <v>0</v>
      </c>
      <c r="AG75" s="195">
        <f t="shared" si="9"/>
        <v>150112356.06</v>
      </c>
      <c r="AH75" s="195">
        <f t="shared" si="9"/>
        <v>0</v>
      </c>
      <c r="AI75" s="195">
        <f t="shared" si="9"/>
        <v>0</v>
      </c>
      <c r="AJ75" s="195">
        <f t="shared" si="9"/>
        <v>8718693</v>
      </c>
      <c r="AK75" s="195">
        <f t="shared" si="9"/>
        <v>2745916.2899999996</v>
      </c>
      <c r="AL75" s="195">
        <f t="shared" si="9"/>
        <v>1821550.59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850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889789246.08000004</v>
      </c>
      <c r="CF75" s="251"/>
    </row>
    <row r="76" spans="1:84" ht="12.6" customHeight="1" x14ac:dyDescent="0.25">
      <c r="A76" s="171" t="s">
        <v>248</v>
      </c>
      <c r="B76" s="175"/>
      <c r="C76" s="184">
        <v>6252.1097199999995</v>
      </c>
      <c r="D76" s="184">
        <v>0</v>
      </c>
      <c r="E76" s="185">
        <v>79235.835427999991</v>
      </c>
      <c r="F76" s="185">
        <v>0</v>
      </c>
      <c r="G76" s="184">
        <v>0</v>
      </c>
      <c r="H76" s="184">
        <v>886.30038100000002</v>
      </c>
      <c r="I76" s="185">
        <v>0</v>
      </c>
      <c r="J76" s="185">
        <v>1173.3738719999997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23599.227717999998</v>
      </c>
      <c r="Q76" s="185">
        <v>1583.694137</v>
      </c>
      <c r="R76" s="185">
        <v>368.55629199999998</v>
      </c>
      <c r="S76" s="185">
        <v>4752.4817190000003</v>
      </c>
      <c r="T76" s="185">
        <v>686.737483</v>
      </c>
      <c r="U76" s="185">
        <v>9353.7304960000001</v>
      </c>
      <c r="V76" s="185">
        <v>9779.766071</v>
      </c>
      <c r="W76" s="185">
        <v>906.85945100000004</v>
      </c>
      <c r="X76" s="185">
        <v>1383.8083200000001</v>
      </c>
      <c r="Y76" s="185">
        <v>17318.593639000006</v>
      </c>
      <c r="Z76" s="185">
        <v>0</v>
      </c>
      <c r="AA76" s="185">
        <v>810.52245400000004</v>
      </c>
      <c r="AB76" s="185">
        <v>5240.5174179999995</v>
      </c>
      <c r="AC76" s="185">
        <v>8392.5132999999987</v>
      </c>
      <c r="AD76" s="185">
        <v>377.16741999999999</v>
      </c>
      <c r="AE76" s="185">
        <v>4102.7720900000004</v>
      </c>
      <c r="AF76" s="185">
        <v>0</v>
      </c>
      <c r="AG76" s="185">
        <v>30223.768734000005</v>
      </c>
      <c r="AH76" s="185">
        <v>0</v>
      </c>
      <c r="AI76" s="185">
        <v>0</v>
      </c>
      <c r="AJ76" s="185">
        <v>8410.8119470000001</v>
      </c>
      <c r="AK76" s="185">
        <v>1264.1136370000002</v>
      </c>
      <c r="AL76" s="185">
        <v>181.37189100000001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2179.4765779999998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11817.374310000001</v>
      </c>
      <c r="AZ76" s="185">
        <v>0</v>
      </c>
      <c r="BA76" s="185">
        <v>0</v>
      </c>
      <c r="BB76" s="185">
        <v>0</v>
      </c>
      <c r="BC76" s="185">
        <v>0</v>
      </c>
      <c r="BD76" s="185">
        <v>3659.1913399999999</v>
      </c>
      <c r="BE76" s="185">
        <v>296210.43571299984</v>
      </c>
      <c r="BF76" s="185">
        <v>4137.5395200000003</v>
      </c>
      <c r="BG76" s="185">
        <v>209.788614</v>
      </c>
      <c r="BH76" s="185">
        <v>1811.2432039999999</v>
      </c>
      <c r="BI76" s="185">
        <v>0</v>
      </c>
      <c r="BJ76" s="185">
        <v>0</v>
      </c>
      <c r="BK76" s="185">
        <v>747.55357700000002</v>
      </c>
      <c r="BL76" s="185">
        <v>118.725932</v>
      </c>
      <c r="BM76" s="185">
        <v>0</v>
      </c>
      <c r="BN76" s="185">
        <v>5981.1820929999994</v>
      </c>
      <c r="BO76" s="185">
        <v>218.18446399999999</v>
      </c>
      <c r="BP76" s="185">
        <v>0</v>
      </c>
      <c r="BQ76" s="185">
        <v>0</v>
      </c>
      <c r="BR76" s="185">
        <v>0</v>
      </c>
      <c r="BS76" s="185">
        <v>2118.6604839999995</v>
      </c>
      <c r="BT76" s="185">
        <v>401.38621900000004</v>
      </c>
      <c r="BU76" s="185">
        <v>0</v>
      </c>
      <c r="BV76" s="185">
        <v>987.05058399999996</v>
      </c>
      <c r="BW76" s="185">
        <v>2370.7512649999999</v>
      </c>
      <c r="BX76" s="185">
        <v>0</v>
      </c>
      <c r="BY76" s="185">
        <v>3582.4446599999997</v>
      </c>
      <c r="BZ76" s="185">
        <v>0</v>
      </c>
      <c r="CA76" s="185">
        <v>1010.0853510000002</v>
      </c>
      <c r="CB76" s="185">
        <v>0</v>
      </c>
      <c r="CC76" s="185">
        <v>4731.4920959999999</v>
      </c>
      <c r="CD76" s="248" t="s">
        <v>221</v>
      </c>
      <c r="CE76" s="195">
        <f t="shared" si="8"/>
        <v>558577.19962199987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17390.073504928281</v>
      </c>
      <c r="D77" s="184">
        <v>0</v>
      </c>
      <c r="E77" s="184">
        <v>181921.9264950717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>
        <v>0</v>
      </c>
      <c r="BI77" s="184">
        <v>0</v>
      </c>
      <c r="BJ77" s="248" t="s">
        <v>221</v>
      </c>
      <c r="BK77" s="184">
        <v>0</v>
      </c>
      <c r="BL77" s="184">
        <v>0</v>
      </c>
      <c r="BM77" s="184">
        <v>0</v>
      </c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8" t="s">
        <v>221</v>
      </c>
      <c r="CD77" s="248" t="s">
        <v>221</v>
      </c>
      <c r="CE77" s="195">
        <f>SUM(C77:CD77)</f>
        <v>199312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1146.1671735990049</v>
      </c>
      <c r="D78" s="184">
        <v>0</v>
      </c>
      <c r="E78" s="184">
        <v>14525.898873743159</v>
      </c>
      <c r="F78" s="184">
        <v>0</v>
      </c>
      <c r="G78" s="184">
        <v>0</v>
      </c>
      <c r="H78" s="184">
        <v>162.48089815200672</v>
      </c>
      <c r="I78" s="184">
        <v>0</v>
      </c>
      <c r="J78" s="184">
        <v>215.10860728227274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4326.3252476412636</v>
      </c>
      <c r="Q78" s="184">
        <v>290.33051468114758</v>
      </c>
      <c r="R78" s="184">
        <v>67.565532665311181</v>
      </c>
      <c r="S78" s="184">
        <v>871.24807199435554</v>
      </c>
      <c r="T78" s="184">
        <v>125.89605671453326</v>
      </c>
      <c r="U78" s="184">
        <v>1714.7713852352451</v>
      </c>
      <c r="V78" s="184">
        <v>1792.8742997263837</v>
      </c>
      <c r="W78" s="184">
        <v>166.24988689485369</v>
      </c>
      <c r="X78" s="184">
        <v>253.68647416142716</v>
      </c>
      <c r="Y78" s="184">
        <v>3174.9288497647067</v>
      </c>
      <c r="Z78" s="184">
        <v>0</v>
      </c>
      <c r="AA78" s="184">
        <v>148.58891987578707</v>
      </c>
      <c r="AB78" s="184">
        <v>960.71715087965777</v>
      </c>
      <c r="AC78" s="184">
        <v>1538.5563720486109</v>
      </c>
      <c r="AD78" s="184">
        <v>69.144166547836718</v>
      </c>
      <c r="AE78" s="184">
        <v>752.14014163465174</v>
      </c>
      <c r="AF78" s="184">
        <v>0</v>
      </c>
      <c r="AG78" s="184">
        <v>5540.7683384927486</v>
      </c>
      <c r="AH78" s="184">
        <v>0</v>
      </c>
      <c r="AI78" s="184">
        <v>0</v>
      </c>
      <c r="AJ78" s="184">
        <v>1541.9109690489781</v>
      </c>
      <c r="AK78" s="184">
        <v>231.74346249768772</v>
      </c>
      <c r="AL78" s="184">
        <v>33.249977525630634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399.55225055319266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>
        <v>332.04591678680356</v>
      </c>
      <c r="BI78" s="184">
        <v>0</v>
      </c>
      <c r="BJ78" s="248" t="s">
        <v>221</v>
      </c>
      <c r="BK78" s="184">
        <v>137.04515896818205</v>
      </c>
      <c r="BL78" s="184">
        <v>21.765415516947719</v>
      </c>
      <c r="BM78" s="184">
        <v>0</v>
      </c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>
        <v>388.40314829954383</v>
      </c>
      <c r="BT78" s="184">
        <v>73.584074617427092</v>
      </c>
      <c r="BU78" s="184">
        <v>0</v>
      </c>
      <c r="BV78" s="184">
        <v>180.95091556750978</v>
      </c>
      <c r="BW78" s="184">
        <v>434.61765682373783</v>
      </c>
      <c r="BX78" s="184">
        <v>0</v>
      </c>
      <c r="BY78" s="184">
        <v>656.75118550655384</v>
      </c>
      <c r="BZ78" s="184">
        <v>0</v>
      </c>
      <c r="CA78" s="184">
        <v>185.17376112993568</v>
      </c>
      <c r="CB78" s="184">
        <v>0</v>
      </c>
      <c r="CC78" s="248" t="s">
        <v>221</v>
      </c>
      <c r="CD78" s="248" t="s">
        <v>221</v>
      </c>
      <c r="CE78" s="195">
        <f t="shared" si="8"/>
        <v>42460.240854577089</v>
      </c>
      <c r="CF78" s="195"/>
    </row>
    <row r="79" spans="1:84" ht="12.6" customHeight="1" x14ac:dyDescent="0.25">
      <c r="A79" s="171" t="s">
        <v>251</v>
      </c>
      <c r="B79" s="175"/>
      <c r="C79" s="184">
        <v>132516.24799024686</v>
      </c>
      <c r="D79" s="184">
        <v>0</v>
      </c>
      <c r="E79" s="184">
        <v>1386285.7520097529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>
        <v>0</v>
      </c>
      <c r="BI79" s="184">
        <v>0</v>
      </c>
      <c r="BJ79" s="248" t="s">
        <v>221</v>
      </c>
      <c r="BK79" s="184">
        <v>0</v>
      </c>
      <c r="BL79" s="184">
        <v>0</v>
      </c>
      <c r="BM79" s="184">
        <v>0</v>
      </c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8" t="s">
        <v>221</v>
      </c>
      <c r="CD79" s="248" t="s">
        <v>221</v>
      </c>
      <c r="CE79" s="195">
        <f>SUM(C79:CD79)</f>
        <v>1518801.9999999998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37.429999999999993</v>
      </c>
      <c r="D80" s="187">
        <v>0</v>
      </c>
      <c r="E80" s="187">
        <v>177.31999999999996</v>
      </c>
      <c r="F80" s="187">
        <v>0</v>
      </c>
      <c r="G80" s="187">
        <v>0</v>
      </c>
      <c r="H80" s="187">
        <v>0.02</v>
      </c>
      <c r="I80" s="187">
        <v>0</v>
      </c>
      <c r="J80" s="187">
        <v>8.9700000000000006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29.16</v>
      </c>
      <c r="Q80" s="187">
        <v>5.77</v>
      </c>
      <c r="R80" s="187">
        <v>0</v>
      </c>
      <c r="S80" s="187">
        <v>0</v>
      </c>
      <c r="T80" s="187">
        <v>5.19</v>
      </c>
      <c r="U80" s="187">
        <v>0</v>
      </c>
      <c r="V80" s="187">
        <v>8.4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55.06</v>
      </c>
      <c r="AH80" s="187">
        <v>0</v>
      </c>
      <c r="AI80" s="187">
        <v>0</v>
      </c>
      <c r="AJ80" s="187">
        <v>4.42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331.73999999999995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1273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1274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29" t="s">
        <v>1265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1266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0" t="s">
        <v>1266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29" t="s">
        <v>1267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29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29" t="s">
        <v>1269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29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29" t="s">
        <v>1270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5" t="s">
        <v>1271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69" t="s">
        <v>1272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10859</v>
      </c>
      <c r="D111" s="174">
        <v>48969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1342</v>
      </c>
      <c r="D114" s="174">
        <v>2036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13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44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60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13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25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31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186</v>
      </c>
    </row>
    <row r="128" spans="1:5" ht="12.6" customHeight="1" x14ac:dyDescent="0.25">
      <c r="A128" s="173" t="s">
        <v>292</v>
      </c>
      <c r="B128" s="172" t="s">
        <v>256</v>
      </c>
      <c r="C128" s="189">
        <v>217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18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5305.32</v>
      </c>
      <c r="C138" s="189">
        <v>2221.4</v>
      </c>
      <c r="D138" s="174">
        <v>3331.27</v>
      </c>
      <c r="E138" s="175">
        <f>SUM(B138:D138)</f>
        <v>10857.99</v>
      </c>
    </row>
    <row r="139" spans="1:6" ht="12.6" customHeight="1" x14ac:dyDescent="0.25">
      <c r="A139" s="173" t="s">
        <v>215</v>
      </c>
      <c r="B139" s="174">
        <v>25028</v>
      </c>
      <c r="C139" s="189">
        <v>11499</v>
      </c>
      <c r="D139" s="174">
        <v>12446</v>
      </c>
      <c r="E139" s="175">
        <f>SUM(B139:D139)</f>
        <v>48973</v>
      </c>
    </row>
    <row r="140" spans="1:6" ht="12.6" customHeight="1" x14ac:dyDescent="0.25">
      <c r="A140" s="173" t="s">
        <v>298</v>
      </c>
      <c r="B140" s="174">
        <v>41523.38212564362</v>
      </c>
      <c r="C140" s="174">
        <v>22569.733757189351</v>
      </c>
      <c r="D140" s="174">
        <v>55434.88411716705</v>
      </c>
      <c r="E140" s="175">
        <f>SUM(B140:D140)</f>
        <v>119528.00000000003</v>
      </c>
    </row>
    <row r="141" spans="1:6" ht="12.6" customHeight="1" x14ac:dyDescent="0.25">
      <c r="A141" s="173" t="s">
        <v>245</v>
      </c>
      <c r="B141" s="174">
        <v>268997844.94000006</v>
      </c>
      <c r="C141" s="189">
        <v>93677539.870000005</v>
      </c>
      <c r="D141" s="174">
        <v>154215589.34999999</v>
      </c>
      <c r="E141" s="175">
        <f>SUM(B141:D141)</f>
        <v>516890974.16000009</v>
      </c>
      <c r="F141" s="199"/>
    </row>
    <row r="142" spans="1:6" ht="12.6" customHeight="1" x14ac:dyDescent="0.25">
      <c r="A142" s="173" t="s">
        <v>246</v>
      </c>
      <c r="B142" s="174">
        <v>129542847.19000001</v>
      </c>
      <c r="C142" s="189">
        <v>70412076.799999982</v>
      </c>
      <c r="D142" s="174">
        <v>172943347.93000004</v>
      </c>
      <c r="E142" s="175">
        <f>SUM(B142:D142)</f>
        <v>372898271.92000008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7018677.6699999999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7400992.5499999998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373196.23999999993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14792866.459999999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10640388.899999997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205711.40999999989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10846100.309999997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188275.34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188275.34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91396.689999999988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10085469.34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10176866.029999999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2007176.59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2007176.59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0</v>
      </c>
      <c r="C195" s="189">
        <v>0</v>
      </c>
      <c r="D195" s="174">
        <v>0</v>
      </c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>
        <v>2551</v>
      </c>
      <c r="C196" s="189"/>
      <c r="D196" s="174">
        <v>0</v>
      </c>
      <c r="E196" s="175">
        <f t="shared" si="10"/>
        <v>2551</v>
      </c>
    </row>
    <row r="197" spans="1:8" ht="12.6" customHeight="1" x14ac:dyDescent="0.25">
      <c r="A197" s="173" t="s">
        <v>334</v>
      </c>
      <c r="B197" s="174">
        <v>59843451.270000003</v>
      </c>
      <c r="C197" s="189">
        <v>-8166.5500000001484</v>
      </c>
      <c r="D197" s="174">
        <v>17825.439999999999</v>
      </c>
      <c r="E197" s="175">
        <f t="shared" si="10"/>
        <v>59817459.280000009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2834534.45</v>
      </c>
      <c r="C199" s="189">
        <v>-485408.58999999991</v>
      </c>
      <c r="D199" s="174">
        <v>0</v>
      </c>
      <c r="E199" s="175">
        <f t="shared" si="10"/>
        <v>2349125.8600000003</v>
      </c>
    </row>
    <row r="200" spans="1:8" ht="12.6" customHeight="1" x14ac:dyDescent="0.25">
      <c r="A200" s="173" t="s">
        <v>337</v>
      </c>
      <c r="B200" s="174">
        <v>54570727.590000004</v>
      </c>
      <c r="C200" s="189">
        <v>786546.19999999984</v>
      </c>
      <c r="D200" s="174">
        <v>1412009.1300000001</v>
      </c>
      <c r="E200" s="175">
        <f t="shared" si="10"/>
        <v>53945264.660000004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f>12417495.32-2551</f>
        <v>12414944.32</v>
      </c>
      <c r="C202" s="189">
        <v>2748985.5999999996</v>
      </c>
      <c r="D202" s="174">
        <v>0</v>
      </c>
      <c r="E202" s="175">
        <f>SUM(B202:C202)-D202</f>
        <v>15163929.92</v>
      </c>
    </row>
    <row r="203" spans="1:8" ht="12.6" customHeight="1" x14ac:dyDescent="0.25">
      <c r="A203" s="173" t="s">
        <v>340</v>
      </c>
      <c r="B203" s="174">
        <v>1148817.8299999982</v>
      </c>
      <c r="C203" s="189">
        <v>-647628.32999999914</v>
      </c>
      <c r="D203" s="174">
        <v>-11936.01</v>
      </c>
      <c r="E203" s="175">
        <f t="shared" si="10"/>
        <v>513125.50999999908</v>
      </c>
    </row>
    <row r="204" spans="1:8" ht="12.6" customHeight="1" x14ac:dyDescent="0.25">
      <c r="A204" s="173" t="s">
        <v>203</v>
      </c>
      <c r="B204" s="175">
        <f>SUM(B195:B203)</f>
        <v>130815026.45999999</v>
      </c>
      <c r="C204" s="191">
        <f>SUM(C195:C203)</f>
        <v>2394328.33</v>
      </c>
      <c r="D204" s="175">
        <f>SUM(D195:D203)</f>
        <v>1417898.56</v>
      </c>
      <c r="E204" s="175">
        <f>SUM(E195:E203)</f>
        <v>131791456.23000002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825281.65</v>
      </c>
      <c r="C209" s="189">
        <v>986787.76</v>
      </c>
      <c r="D209" s="174">
        <v>0</v>
      </c>
      <c r="E209" s="175">
        <f t="shared" ref="E209:E216" si="11">SUM(B209:C209)-D209</f>
        <v>1812069.4100000001</v>
      </c>
      <c r="H209" s="258"/>
    </row>
    <row r="210" spans="1:8" ht="12.6" customHeight="1" x14ac:dyDescent="0.25">
      <c r="A210" s="173" t="s">
        <v>334</v>
      </c>
      <c r="B210" s="174">
        <v>6370198.7999999998</v>
      </c>
      <c r="C210" s="189">
        <f>2810590.59-723543</f>
        <v>2087047.5899999999</v>
      </c>
      <c r="D210" s="174">
        <f>616146.09-723543</f>
        <v>-107396.91000000003</v>
      </c>
      <c r="E210" s="175">
        <f t="shared" si="11"/>
        <v>8564643.3000000007</v>
      </c>
      <c r="H210" s="258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8"/>
    </row>
    <row r="212" spans="1:8" ht="12.6" customHeight="1" x14ac:dyDescent="0.25">
      <c r="A212" s="173" t="s">
        <v>336</v>
      </c>
      <c r="B212" s="174">
        <v>535412.41</v>
      </c>
      <c r="C212" s="189">
        <v>189604.27</v>
      </c>
      <c r="D212" s="174">
        <v>0</v>
      </c>
      <c r="E212" s="175">
        <f t="shared" si="11"/>
        <v>725016.68</v>
      </c>
      <c r="H212" s="258"/>
    </row>
    <row r="213" spans="1:8" ht="12.6" customHeight="1" x14ac:dyDescent="0.25">
      <c r="A213" s="173" t="s">
        <v>337</v>
      </c>
      <c r="B213" s="174">
        <v>39396734.270000003</v>
      </c>
      <c r="C213" s="189">
        <f>4149548.66000004</f>
        <v>4149548.6600000402</v>
      </c>
      <c r="D213" s="174">
        <v>1410149.69</v>
      </c>
      <c r="E213" s="175">
        <f t="shared" si="11"/>
        <v>42136133.240000047</v>
      </c>
      <c r="H213" s="258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47127627.130000003</v>
      </c>
      <c r="C217" s="191">
        <f>SUM(C208:C216)</f>
        <v>7412988.2800000403</v>
      </c>
      <c r="D217" s="175">
        <f>SUM(D208:D216)</f>
        <v>1302752.7799999998</v>
      </c>
      <c r="E217" s="175">
        <f>SUM(E208:E216)</f>
        <v>53237862.630000047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5" t="s">
        <v>1255</v>
      </c>
      <c r="C220" s="285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10653272.91</v>
      </c>
      <c r="D221" s="172">
        <f>C221</f>
        <v>10653272.91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311342395.30999994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123798150.44999999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-2723.43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-56379.31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153734393.22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42434737.680000007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631250573.91999984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581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6561322.96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7702694.4300000006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14264017.390000001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656167864.21999979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4229017.5200000005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126723894.2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88030930.469999999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66619449.130000003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2535934.0299999998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822484.65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112899849.06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2551.35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59817459.280000001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2349125.86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53945264.660000004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15163929.57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513125.51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131791456.23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53237862.630000003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78553593.599999994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3880570.06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3880570.06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195334012.72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5893512.1200000001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7624662.5399999991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7102612.1799999997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20620786.84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45880518.5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35134794.989999995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81015313.489999995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81015313.489999995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93697912.390000194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195334012.72000021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195334012.72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516890974.15999997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372898271.9199999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889789246.07999992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10653272.91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631250573.9200002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14264017.390000001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656167864.22000015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233621381.85999978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6453294.8100000005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6453294.8100000005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240074676.66999978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93452236.349999875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14792866.460000001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6308505.4100000011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30624811.910000008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1946157.8699999999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16472148.619999992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7412987.6400000006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10846100.309999997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188275.34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10176866.029999999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2007176.59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75398181.801214948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269626314.33121485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-29551637.661215067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3715.18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-29547922.481215067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-29547922.481215067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Swedish Edmonds   H-0     FYE 12/31/2018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10859</v>
      </c>
      <c r="C414" s="194">
        <f>E138</f>
        <v>10857.99</v>
      </c>
      <c r="D414" s="179"/>
    </row>
    <row r="415" spans="1:5" ht="12.6" customHeight="1" x14ac:dyDescent="0.25">
      <c r="A415" s="179" t="s">
        <v>464</v>
      </c>
      <c r="B415" s="179">
        <f>D111</f>
        <v>48969</v>
      </c>
      <c r="C415" s="179">
        <f>E139</f>
        <v>48973</v>
      </c>
      <c r="D415" s="194">
        <f>SUM(C59:H59)+N59</f>
        <v>35941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1342</v>
      </c>
    </row>
    <row r="424" spans="1:7" ht="12.6" customHeight="1" x14ac:dyDescent="0.25">
      <c r="A424" s="179" t="s">
        <v>1244</v>
      </c>
      <c r="B424" s="179">
        <f>D114</f>
        <v>2036</v>
      </c>
      <c r="D424" s="179">
        <f>J59</f>
        <v>2036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93452236.349999875</v>
      </c>
      <c r="C427" s="179">
        <f t="shared" ref="C427:C434" si="13">CE61</f>
        <v>93452236.349999979</v>
      </c>
      <c r="D427" s="179"/>
    </row>
    <row r="428" spans="1:7" ht="12.6" customHeight="1" x14ac:dyDescent="0.25">
      <c r="A428" s="179" t="s">
        <v>3</v>
      </c>
      <c r="B428" s="179">
        <f t="shared" si="12"/>
        <v>14792866.460000001</v>
      </c>
      <c r="C428" s="179">
        <f t="shared" si="13"/>
        <v>14792866</v>
      </c>
      <c r="D428" s="179">
        <f>D173</f>
        <v>14792866.459999999</v>
      </c>
    </row>
    <row r="429" spans="1:7" ht="12.6" customHeight="1" x14ac:dyDescent="0.25">
      <c r="A429" s="179" t="s">
        <v>236</v>
      </c>
      <c r="B429" s="179">
        <f t="shared" si="12"/>
        <v>6308505.4100000011</v>
      </c>
      <c r="C429" s="179">
        <f t="shared" si="13"/>
        <v>6308505.4100000001</v>
      </c>
      <c r="D429" s="179"/>
    </row>
    <row r="430" spans="1:7" ht="12.6" customHeight="1" x14ac:dyDescent="0.25">
      <c r="A430" s="179" t="s">
        <v>237</v>
      </c>
      <c r="B430" s="179">
        <f t="shared" si="12"/>
        <v>30624811.910000008</v>
      </c>
      <c r="C430" s="179">
        <f t="shared" si="13"/>
        <v>30624811.91</v>
      </c>
      <c r="D430" s="179"/>
    </row>
    <row r="431" spans="1:7" ht="12.6" customHeight="1" x14ac:dyDescent="0.25">
      <c r="A431" s="179" t="s">
        <v>444</v>
      </c>
      <c r="B431" s="179">
        <f t="shared" si="12"/>
        <v>1946157.8699999999</v>
      </c>
      <c r="C431" s="179">
        <f t="shared" si="13"/>
        <v>1946157.8699999999</v>
      </c>
      <c r="D431" s="179"/>
    </row>
    <row r="432" spans="1:7" ht="12.6" customHeight="1" x14ac:dyDescent="0.25">
      <c r="A432" s="179" t="s">
        <v>445</v>
      </c>
      <c r="B432" s="179">
        <f t="shared" si="12"/>
        <v>16472148.619999992</v>
      </c>
      <c r="C432" s="179">
        <f t="shared" si="13"/>
        <v>16472148.620000001</v>
      </c>
      <c r="D432" s="179"/>
    </row>
    <row r="433" spans="1:7" ht="12.6" customHeight="1" x14ac:dyDescent="0.25">
      <c r="A433" s="179" t="s">
        <v>6</v>
      </c>
      <c r="B433" s="179">
        <f t="shared" si="12"/>
        <v>7412987.6400000006</v>
      </c>
      <c r="C433" s="179">
        <f t="shared" si="13"/>
        <v>7412988</v>
      </c>
      <c r="D433" s="179">
        <f>C217</f>
        <v>7412988.2800000403</v>
      </c>
    </row>
    <row r="434" spans="1:7" ht="12.6" customHeight="1" x14ac:dyDescent="0.25">
      <c r="A434" s="179" t="s">
        <v>474</v>
      </c>
      <c r="B434" s="179">
        <f t="shared" si="12"/>
        <v>10846100.309999997</v>
      </c>
      <c r="C434" s="179">
        <f t="shared" si="13"/>
        <v>10846100.310000001</v>
      </c>
      <c r="D434" s="179">
        <f>D177</f>
        <v>10846100.309999997</v>
      </c>
    </row>
    <row r="435" spans="1:7" ht="12.6" customHeight="1" x14ac:dyDescent="0.25">
      <c r="A435" s="179" t="s">
        <v>447</v>
      </c>
      <c r="B435" s="179">
        <f t="shared" si="12"/>
        <v>188275.34</v>
      </c>
      <c r="C435" s="179"/>
      <c r="D435" s="179">
        <f>D181</f>
        <v>188275.34</v>
      </c>
    </row>
    <row r="436" spans="1:7" ht="12.6" customHeight="1" x14ac:dyDescent="0.25">
      <c r="A436" s="179" t="s">
        <v>475</v>
      </c>
      <c r="B436" s="179">
        <f t="shared" si="12"/>
        <v>10176866.029999999</v>
      </c>
      <c r="C436" s="179"/>
      <c r="D436" s="179">
        <f>D186</f>
        <v>10176866.029999999</v>
      </c>
    </row>
    <row r="437" spans="1:7" ht="12.6" customHeight="1" x14ac:dyDescent="0.25">
      <c r="A437" s="194" t="s">
        <v>449</v>
      </c>
      <c r="B437" s="194">
        <f t="shared" si="12"/>
        <v>2007176.59</v>
      </c>
      <c r="C437" s="194"/>
      <c r="D437" s="194">
        <f>D190</f>
        <v>2007176.59</v>
      </c>
    </row>
    <row r="438" spans="1:7" ht="12.6" customHeight="1" x14ac:dyDescent="0.25">
      <c r="A438" s="194" t="s">
        <v>476</v>
      </c>
      <c r="B438" s="194">
        <f>C386+C387+C388</f>
        <v>12372317.959999999</v>
      </c>
      <c r="C438" s="194">
        <f>CD69</f>
        <v>12372317.959999999</v>
      </c>
      <c r="D438" s="194">
        <f>D181+D186+D190</f>
        <v>12372317.959999999</v>
      </c>
    </row>
    <row r="439" spans="1:7" ht="12.6" customHeight="1" x14ac:dyDescent="0.25">
      <c r="A439" s="179" t="s">
        <v>451</v>
      </c>
      <c r="B439" s="194">
        <f>C389</f>
        <v>75398181.801214948</v>
      </c>
      <c r="C439" s="194">
        <f>SUM(C69:CC69)</f>
        <v>75398181.801215231</v>
      </c>
      <c r="D439" s="179"/>
    </row>
    <row r="440" spans="1:7" ht="12.6" customHeight="1" x14ac:dyDescent="0.25">
      <c r="A440" s="179" t="s">
        <v>477</v>
      </c>
      <c r="B440" s="194">
        <f>B438+B439</f>
        <v>87770499.761214942</v>
      </c>
      <c r="C440" s="194">
        <f>CE69</f>
        <v>87770499.761215225</v>
      </c>
      <c r="D440" s="179"/>
    </row>
    <row r="441" spans="1:7" ht="12.6" customHeight="1" x14ac:dyDescent="0.25">
      <c r="A441" s="179" t="s">
        <v>478</v>
      </c>
      <c r="B441" s="179">
        <f>D390</f>
        <v>269626314.33121485</v>
      </c>
      <c r="C441" s="179">
        <f>SUM(C427:C437)+C440</f>
        <v>269626314.23121524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10653272.91</v>
      </c>
      <c r="C444" s="179">
        <f>C363</f>
        <v>10653272.91</v>
      </c>
      <c r="D444" s="179"/>
    </row>
    <row r="445" spans="1:7" ht="12.6" customHeight="1" x14ac:dyDescent="0.25">
      <c r="A445" s="179" t="s">
        <v>343</v>
      </c>
      <c r="B445" s="179">
        <f>D229</f>
        <v>631250573.91999984</v>
      </c>
      <c r="C445" s="179">
        <f>C364</f>
        <v>631250573.9200002</v>
      </c>
      <c r="D445" s="179"/>
    </row>
    <row r="446" spans="1:7" ht="12.6" customHeight="1" x14ac:dyDescent="0.25">
      <c r="A446" s="179" t="s">
        <v>351</v>
      </c>
      <c r="B446" s="179">
        <f>D236</f>
        <v>14264017.390000001</v>
      </c>
      <c r="C446" s="179">
        <f>C365</f>
        <v>14264017.390000001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656167864.21999979</v>
      </c>
      <c r="C448" s="179">
        <f>D367</f>
        <v>656167864.22000015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581</v>
      </c>
    </row>
    <row r="454" spans="1:7" ht="12.6" customHeight="1" x14ac:dyDescent="0.25">
      <c r="A454" s="179" t="s">
        <v>168</v>
      </c>
      <c r="B454" s="179">
        <f>C233</f>
        <v>6561322.96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7702694.4300000006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6453294.8100000005</v>
      </c>
      <c r="C458" s="194">
        <f>CE70</f>
        <v>6453294.8099999996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516890974.15999997</v>
      </c>
      <c r="C463" s="194">
        <f>CE73</f>
        <v>516890974.16000009</v>
      </c>
      <c r="D463" s="194">
        <f>E141+E147+E153</f>
        <v>516890974.16000009</v>
      </c>
    </row>
    <row r="464" spans="1:7" ht="12.6" customHeight="1" x14ac:dyDescent="0.25">
      <c r="A464" s="179" t="s">
        <v>246</v>
      </c>
      <c r="B464" s="194">
        <f>C360</f>
        <v>372898271.9199999</v>
      </c>
      <c r="C464" s="194">
        <f>CE74</f>
        <v>372898271.91999996</v>
      </c>
      <c r="D464" s="194">
        <f>E142+E148+E154</f>
        <v>372898271.92000008</v>
      </c>
    </row>
    <row r="465" spans="1:7" ht="12.6" customHeight="1" x14ac:dyDescent="0.25">
      <c r="A465" s="179" t="s">
        <v>247</v>
      </c>
      <c r="B465" s="194">
        <f>D361</f>
        <v>889789246.07999992</v>
      </c>
      <c r="C465" s="194">
        <f>CE75</f>
        <v>889789246.08000004</v>
      </c>
      <c r="D465" s="194">
        <f>D463+D464</f>
        <v>889789246.08000016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2551.35</v>
      </c>
      <c r="C469" s="179">
        <f>E196</f>
        <v>2551</v>
      </c>
      <c r="D469" s="179"/>
    </row>
    <row r="470" spans="1:7" ht="12.6" customHeight="1" x14ac:dyDescent="0.25">
      <c r="A470" s="179" t="s">
        <v>334</v>
      </c>
      <c r="B470" s="179">
        <f t="shared" si="14"/>
        <v>59817459.280000001</v>
      </c>
      <c r="C470" s="179">
        <f>E197</f>
        <v>59817459.280000009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2349125.86</v>
      </c>
      <c r="C472" s="179">
        <f>E199</f>
        <v>2349125.8600000003</v>
      </c>
      <c r="D472" s="179"/>
    </row>
    <row r="473" spans="1:7" ht="12.6" customHeight="1" x14ac:dyDescent="0.25">
      <c r="A473" s="179" t="s">
        <v>495</v>
      </c>
      <c r="B473" s="179">
        <f t="shared" si="14"/>
        <v>53945264.660000004</v>
      </c>
      <c r="C473" s="179">
        <f>SUM(E200:E201)</f>
        <v>53945264.660000004</v>
      </c>
      <c r="D473" s="179"/>
    </row>
    <row r="474" spans="1:7" ht="12.6" customHeight="1" x14ac:dyDescent="0.25">
      <c r="A474" s="179" t="s">
        <v>339</v>
      </c>
      <c r="B474" s="179">
        <f t="shared" si="14"/>
        <v>15163929.57</v>
      </c>
      <c r="C474" s="179">
        <f>E202</f>
        <v>15163929.92</v>
      </c>
      <c r="D474" s="179"/>
    </row>
    <row r="475" spans="1:7" ht="12.6" customHeight="1" x14ac:dyDescent="0.25">
      <c r="A475" s="179" t="s">
        <v>340</v>
      </c>
      <c r="B475" s="179">
        <f t="shared" si="14"/>
        <v>513125.51</v>
      </c>
      <c r="C475" s="179">
        <f>E203</f>
        <v>513125.50999999908</v>
      </c>
      <c r="D475" s="179"/>
    </row>
    <row r="476" spans="1:7" ht="12.6" customHeight="1" x14ac:dyDescent="0.25">
      <c r="A476" s="179" t="s">
        <v>203</v>
      </c>
      <c r="B476" s="179">
        <f>D275</f>
        <v>131791456.23</v>
      </c>
      <c r="C476" s="179">
        <f>E204</f>
        <v>131791456.23000002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53237862.630000003</v>
      </c>
      <c r="C478" s="179">
        <f>E217</f>
        <v>53237862.630000047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195334012.72</v>
      </c>
    </row>
    <row r="482" spans="1:12" ht="12.6" customHeight="1" x14ac:dyDescent="0.25">
      <c r="A482" s="180" t="s">
        <v>499</v>
      </c>
      <c r="C482" s="180">
        <f>D339</f>
        <v>195334012.72000021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Swedish Edmonds   H-0     FYE 12/31/2018</v>
      </c>
      <c r="B493" s="260" t="str">
        <f>RIGHT('Prior Year'!C82,4)</f>
        <v>2018</v>
      </c>
      <c r="C493" s="260" t="str">
        <f>RIGHT(C82,4)</f>
        <v>2018</v>
      </c>
      <c r="D493" s="260" t="str">
        <f>RIGHT('Prior Year'!C82,4)</f>
        <v>2018</v>
      </c>
      <c r="E493" s="260" t="str">
        <f>RIGHT(C82,4)</f>
        <v>2018</v>
      </c>
      <c r="F493" s="260" t="str">
        <f>RIGHT('Prior Year'!C82,4)</f>
        <v>2018</v>
      </c>
      <c r="G493" s="260" t="str">
        <f>RIGHT(C82,4)</f>
        <v>2018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f>'Prior Year'!C71</f>
        <v>7577925.71</v>
      </c>
      <c r="C496" s="239">
        <f>C71</f>
        <v>7577925.71</v>
      </c>
      <c r="D496" s="239">
        <f>'Prior Year'!C59</f>
        <v>3181</v>
      </c>
      <c r="E496" s="180">
        <f>C59</f>
        <v>3181</v>
      </c>
      <c r="F496" s="262">
        <f t="shared" ref="F496:G511" si="15">IF(B496=0,"",IF(D496=0,"",B496/D496))</f>
        <v>2382.2463722099969</v>
      </c>
      <c r="G496" s="263">
        <f t="shared" si="15"/>
        <v>2382.2463722099969</v>
      </c>
      <c r="H496" s="264" t="str">
        <f>IF(B496=0,"",IF(C496=0,"",IF(D496=0,"",IF(E496=0,"",IF(G496/F496-1&lt;-0.25,G496/F496-1,IF(G496/F496-1&gt;0.25,G496/F496-1,""))))))</f>
        <v/>
      </c>
      <c r="I496" s="266" t="s">
        <v>1276</v>
      </c>
      <c r="K496" s="260"/>
      <c r="L496" s="260"/>
    </row>
    <row r="497" spans="1:12" ht="12.6" customHeight="1" x14ac:dyDescent="0.25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f>'Prior Year'!E71</f>
        <v>38940621.850000001</v>
      </c>
      <c r="C498" s="239">
        <f>E71</f>
        <v>38940621.850000001</v>
      </c>
      <c r="D498" s="239">
        <f>'Prior Year'!E59</f>
        <v>32760</v>
      </c>
      <c r="E498" s="180">
        <f>E59</f>
        <v>32760</v>
      </c>
      <c r="F498" s="262">
        <f t="shared" si="15"/>
        <v>1188.6636706349207</v>
      </c>
      <c r="G498" s="262">
        <f t="shared" si="15"/>
        <v>1188.6636706349207</v>
      </c>
      <c r="H498" s="264" t="str">
        <f t="shared" si="16"/>
        <v/>
      </c>
      <c r="I498" s="266" t="s">
        <v>1277</v>
      </c>
      <c r="K498" s="260"/>
      <c r="L498" s="260"/>
    </row>
    <row r="499" spans="1:12" ht="12.6" customHeight="1" x14ac:dyDescent="0.25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f>'Prior Year'!G71</f>
        <v>0</v>
      </c>
      <c r="C500" s="239">
        <f>G71</f>
        <v>0</v>
      </c>
      <c r="D500" s="239">
        <f>'Prior Year'!G59</f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f>'Prior Year'!H71</f>
        <v>1180926.5000000005</v>
      </c>
      <c r="C501" s="239">
        <f>H71</f>
        <v>1180926.5000000005</v>
      </c>
      <c r="D501" s="239">
        <f>'Prior Year'!H59</f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f>'Prior Year'!J71</f>
        <v>2305092.31</v>
      </c>
      <c r="C503" s="239">
        <f>J71</f>
        <v>2305092.31</v>
      </c>
      <c r="D503" s="239">
        <f>'Prior Year'!J59</f>
        <v>2036</v>
      </c>
      <c r="E503" s="180">
        <f>J59</f>
        <v>2036</v>
      </c>
      <c r="F503" s="262">
        <f t="shared" si="15"/>
        <v>1132.1671463654225</v>
      </c>
      <c r="G503" s="262">
        <f t="shared" si="15"/>
        <v>1132.1671463654225</v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f>'Prior Year'!O71</f>
        <v>0</v>
      </c>
      <c r="C508" s="239">
        <f>O71</f>
        <v>0</v>
      </c>
      <c r="D508" s="239">
        <f>'Prior Year'!O59</f>
        <v>1342</v>
      </c>
      <c r="E508" s="180">
        <f>O59</f>
        <v>1342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f>'Prior Year'!P71</f>
        <v>12039902.169999998</v>
      </c>
      <c r="C509" s="239">
        <f>P71</f>
        <v>12039902.169999998</v>
      </c>
      <c r="D509" s="239">
        <f>'Prior Year'!P59</f>
        <v>0</v>
      </c>
      <c r="E509" s="180">
        <f>P59</f>
        <v>0</v>
      </c>
      <c r="F509" s="262" t="str">
        <f t="shared" si="15"/>
        <v/>
      </c>
      <c r="G509" s="262" t="str">
        <f t="shared" si="15"/>
        <v/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f>'Prior Year'!Q71</f>
        <v>1312362.6399999999</v>
      </c>
      <c r="C510" s="239">
        <f>Q71</f>
        <v>1312362.6399999999</v>
      </c>
      <c r="D510" s="239">
        <f>'Prior Year'!Q59</f>
        <v>0</v>
      </c>
      <c r="E510" s="180">
        <f>Q59</f>
        <v>0</v>
      </c>
      <c r="F510" s="262" t="str">
        <f t="shared" si="15"/>
        <v/>
      </c>
      <c r="G510" s="262" t="str">
        <f t="shared" si="15"/>
        <v/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f>'Prior Year'!R71</f>
        <v>1218378</v>
      </c>
      <c r="C511" s="239">
        <f>R71</f>
        <v>1218378</v>
      </c>
      <c r="D511" s="239">
        <f>'Prior Year'!R59</f>
        <v>0</v>
      </c>
      <c r="E511" s="180">
        <f>R59</f>
        <v>0</v>
      </c>
      <c r="F511" s="262" t="str">
        <f t="shared" si="15"/>
        <v/>
      </c>
      <c r="G511" s="262" t="str">
        <f t="shared" si="15"/>
        <v/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f>'Prior Year'!S71</f>
        <v>4791194.8200000012</v>
      </c>
      <c r="C512" s="239">
        <f>S71</f>
        <v>4791194.8200000012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f>'Prior Year'!T71</f>
        <v>999055.85</v>
      </c>
      <c r="C513" s="239">
        <f>T71</f>
        <v>999055.85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f>'Prior Year'!U71</f>
        <v>10434832.840000002</v>
      </c>
      <c r="C514" s="239">
        <f>U71</f>
        <v>10434832.840000002</v>
      </c>
      <c r="D514" s="239">
        <f>'Prior Year'!U59</f>
        <v>0</v>
      </c>
      <c r="E514" s="180">
        <f>U59</f>
        <v>0</v>
      </c>
      <c r="F514" s="262" t="str">
        <f t="shared" si="17"/>
        <v/>
      </c>
      <c r="G514" s="262" t="str">
        <f t="shared" si="17"/>
        <v/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f>'Prior Year'!V71</f>
        <v>6865886.0999999987</v>
      </c>
      <c r="C515" s="239">
        <f>V71</f>
        <v>6865886.0999999987</v>
      </c>
      <c r="D515" s="239">
        <f>'Prior Year'!V59</f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f>'Prior Year'!W71</f>
        <v>835110.19</v>
      </c>
      <c r="C516" s="239">
        <f>W71</f>
        <v>835110.19</v>
      </c>
      <c r="D516" s="239">
        <f>'Prior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f>'Prior Year'!X71</f>
        <v>2063761.32</v>
      </c>
      <c r="C517" s="239">
        <f>X71</f>
        <v>2063761.32</v>
      </c>
      <c r="D517" s="239">
        <f>'Prior Year'!X59</f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f>'Prior Year'!Y71</f>
        <v>6171735.3900000006</v>
      </c>
      <c r="C518" s="239">
        <f>Y71</f>
        <v>6171735.3900000006</v>
      </c>
      <c r="D518" s="239">
        <f>'Prior Year'!Y59</f>
        <v>0</v>
      </c>
      <c r="E518" s="180">
        <f>Y59</f>
        <v>0</v>
      </c>
      <c r="F518" s="262" t="str">
        <f t="shared" si="17"/>
        <v/>
      </c>
      <c r="G518" s="262" t="str">
        <f t="shared" si="17"/>
        <v/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f>'Prior Year'!Z71</f>
        <v>2907.14</v>
      </c>
      <c r="C519" s="239">
        <f>Z71</f>
        <v>2907.14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f>'Prior Year'!AA71</f>
        <v>984656.4800000001</v>
      </c>
      <c r="C520" s="239">
        <f>AA71</f>
        <v>984656.4800000001</v>
      </c>
      <c r="D520" s="239">
        <f>'Prior Year'!AA59</f>
        <v>0</v>
      </c>
      <c r="E520" s="180">
        <f>AA59</f>
        <v>0</v>
      </c>
      <c r="F520" s="262" t="str">
        <f t="shared" si="17"/>
        <v/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f>'Prior Year'!AB71</f>
        <v>11743455.119999999</v>
      </c>
      <c r="C521" s="239">
        <f>AB71</f>
        <v>11743455.119999999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f>'Prior Year'!AC71</f>
        <v>3659100.1999999993</v>
      </c>
      <c r="C522" s="239">
        <f>AC71</f>
        <v>3659100.1999999993</v>
      </c>
      <c r="D522" s="239">
        <f>'Prior Year'!AC59</f>
        <v>0</v>
      </c>
      <c r="E522" s="180">
        <f>AC59</f>
        <v>0</v>
      </c>
      <c r="F522" s="262" t="str">
        <f t="shared" si="17"/>
        <v/>
      </c>
      <c r="G522" s="262" t="str">
        <f t="shared" si="17"/>
        <v/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f>'Prior Year'!AD71</f>
        <v>639117.27</v>
      </c>
      <c r="C523" s="239">
        <f>AD71</f>
        <v>639117.27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f>'Prior Year'!AE71</f>
        <v>1958335.3999999994</v>
      </c>
      <c r="C524" s="239">
        <f>AE71</f>
        <v>1958335.3999999994</v>
      </c>
      <c r="D524" s="239">
        <f>'Prior Year'!AE59</f>
        <v>0</v>
      </c>
      <c r="E524" s="180">
        <f>AE59</f>
        <v>0</v>
      </c>
      <c r="F524" s="262" t="str">
        <f t="shared" si="17"/>
        <v/>
      </c>
      <c r="G524" s="262" t="str">
        <f t="shared" si="17"/>
        <v/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f>'Prior Year'!AG71</f>
        <v>13811283.209999999</v>
      </c>
      <c r="C526" s="239">
        <f>AG71</f>
        <v>13811283.209999999</v>
      </c>
      <c r="D526" s="239">
        <f>'Prior Year'!AG59</f>
        <v>0</v>
      </c>
      <c r="E526" s="180">
        <f>AG59</f>
        <v>0</v>
      </c>
      <c r="F526" s="262" t="str">
        <f t="shared" si="17"/>
        <v/>
      </c>
      <c r="G526" s="262" t="str">
        <f t="shared" si="17"/>
        <v/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f>'Prior Year'!AJ71</f>
        <v>4421294.5100000007</v>
      </c>
      <c r="C529" s="239">
        <f>AJ71</f>
        <v>4421294.5100000007</v>
      </c>
      <c r="D529" s="239">
        <f>'Prior Year'!AJ59</f>
        <v>0</v>
      </c>
      <c r="E529" s="180">
        <f>AJ59</f>
        <v>0</v>
      </c>
      <c r="F529" s="262" t="str">
        <f t="shared" si="18"/>
        <v/>
      </c>
      <c r="G529" s="262" t="str">
        <f t="shared" si="18"/>
        <v/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f>'Prior Year'!AK71</f>
        <v>502369.75999999995</v>
      </c>
      <c r="C530" s="239">
        <f>AK71</f>
        <v>502369.75999999995</v>
      </c>
      <c r="D530" s="239">
        <f>'Prior Year'!AK59</f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f>'Prior Year'!AL71</f>
        <v>387957.77999999997</v>
      </c>
      <c r="C531" s="239">
        <f>AL71</f>
        <v>387957.77999999997</v>
      </c>
      <c r="D531" s="239">
        <f>'Prior Year'!AL59</f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f>'Prior Year'!AP71</f>
        <v>0</v>
      </c>
      <c r="C535" s="239">
        <f>AP71</f>
        <v>0</v>
      </c>
      <c r="D535" s="239">
        <f>'Prior Year'!AP59</f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f>'Prior Year'!AR71</f>
        <v>41559.17</v>
      </c>
      <c r="C537" s="239">
        <f>AR71</f>
        <v>41559.17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f>'Prior Year'!AV71</f>
        <v>0</v>
      </c>
      <c r="C541" s="239">
        <f>AV71</f>
        <v>0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f>'Prior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f>'Prior Year'!AY71</f>
        <v>3531704.7400000007</v>
      </c>
      <c r="C544" s="239">
        <f>AY71</f>
        <v>3531704.7400000007</v>
      </c>
      <c r="D544" s="239">
        <f>'Prior Year'!AY59</f>
        <v>199312</v>
      </c>
      <c r="E544" s="180">
        <f>AY59</f>
        <v>199312</v>
      </c>
      <c r="F544" s="262">
        <f t="shared" ref="F544:G550" si="19">IF(B544=0,"",IF(D544=0,"",B544/D544))</f>
        <v>17.719478706751229</v>
      </c>
      <c r="G544" s="262">
        <f t="shared" si="19"/>
        <v>17.719478706751229</v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f>'Prior Year'!AZ71</f>
        <v>0</v>
      </c>
      <c r="C545" s="239">
        <f>AZ71</f>
        <v>0</v>
      </c>
      <c r="D545" s="239">
        <f>'Prior Year'!AZ59</f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f>'Prior Year'!BA71</f>
        <v>0</v>
      </c>
      <c r="C546" s="239">
        <f>BA71</f>
        <v>0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f>'Prior Year'!BB71</f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f>'Prior Year'!BD71</f>
        <v>239270.57</v>
      </c>
      <c r="C549" s="239">
        <f>BD71</f>
        <v>239270.57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f>'Prior Year'!BE71</f>
        <v>12389502.339999998</v>
      </c>
      <c r="C550" s="239">
        <f>BE71</f>
        <v>12389502.339999998</v>
      </c>
      <c r="D550" s="239">
        <f>'Prior Year'!BE59</f>
        <v>558577.19962199987</v>
      </c>
      <c r="E550" s="180">
        <f>BE59</f>
        <v>558577.19962199987</v>
      </c>
      <c r="F550" s="262">
        <f t="shared" si="19"/>
        <v>22.180465562117853</v>
      </c>
      <c r="G550" s="262">
        <f t="shared" si="19"/>
        <v>22.180465562117853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f>'Prior Year'!BF71</f>
        <v>3636552.4500000011</v>
      </c>
      <c r="C551" s="239">
        <f>BF71</f>
        <v>3636552.4500000011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f>'Prior Year'!BG71</f>
        <v>441329.64</v>
      </c>
      <c r="C552" s="239">
        <f>BG71</f>
        <v>441329.64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f>'Prior Year'!BH71</f>
        <v>466058.1100000001</v>
      </c>
      <c r="C553" s="239">
        <f>BH71</f>
        <v>466058.1100000001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f>'Prior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f>'Prior Year'!BJ71</f>
        <v>0</v>
      </c>
      <c r="C555" s="239">
        <f>BJ71</f>
        <v>0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f>'Prior Year'!BK71</f>
        <v>72507.170000000013</v>
      </c>
      <c r="C556" s="239">
        <f>BK71</f>
        <v>72507.170000000013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f>'Prior Year'!BL71</f>
        <v>1576</v>
      </c>
      <c r="C557" s="239">
        <f>BL71</f>
        <v>1576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f>'Prior Year'!BN71</f>
        <v>9586703.4399999995</v>
      </c>
      <c r="C559" s="239">
        <f>BN71</f>
        <v>9586703.4399999995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f>'Prior Year'!BO71</f>
        <v>286707.19000000006</v>
      </c>
      <c r="C560" s="239">
        <f>BO71</f>
        <v>286707.19000000006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f>'Prior Year'!BP71</f>
        <v>-261288.96999999997</v>
      </c>
      <c r="C561" s="239">
        <f>BP71</f>
        <v>-261288.96999999997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f>'Prior Year'!BR71</f>
        <v>0</v>
      </c>
      <c r="C563" s="239">
        <f>BR71</f>
        <v>0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f>'Prior Year'!BS71</f>
        <v>349359.44999999984</v>
      </c>
      <c r="C564" s="239">
        <f>BS71</f>
        <v>349359.44999999984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f>'Prior Year'!BT71</f>
        <v>279555.95999999996</v>
      </c>
      <c r="C565" s="239">
        <f>BT71</f>
        <v>279555.95999999996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f>'Prior Year'!BV71</f>
        <v>25412</v>
      </c>
      <c r="C567" s="239">
        <f>BV71</f>
        <v>25412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f>'Prior Year'!BW71</f>
        <v>4235575.3500000006</v>
      </c>
      <c r="C568" s="239">
        <f>BW71</f>
        <v>4235575.3500000006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f>'Prior Year'!BX71</f>
        <v>0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f>'Prior Year'!BY71</f>
        <v>6373984.9100000001</v>
      </c>
      <c r="C570" s="239">
        <f>BY71</f>
        <v>6373984.9100000001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f>'Prior Year'!CA71</f>
        <v>26014.400000000001</v>
      </c>
      <c r="C572" s="239">
        <f>CA71</f>
        <v>26014.400000000001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f>'Prior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f>'Prior Year'!CC71</f>
        <v>74231354.981215239</v>
      </c>
      <c r="C574" s="239">
        <f>CC71</f>
        <v>74231354.981215239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f>'Prior Year'!CD71</f>
        <v>12372317.959999999</v>
      </c>
      <c r="C575" s="239">
        <f>CD71</f>
        <v>12372317.959999999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262366.76390900003</v>
      </c>
      <c r="E612" s="180">
        <f>SUM(C624:D647)+SUM(C668:D713)</f>
        <v>178144073.06439465</v>
      </c>
      <c r="F612" s="180">
        <f>CE64-(AX64+BD64+BE64+BG64+BJ64+BN64+BP64+BQ64+CB64+CC64+CD64)</f>
        <v>30210324.600000001</v>
      </c>
      <c r="G612" s="180">
        <f>CE77-(AX77+AY77+BD77+BE77+BG77+BJ77+BN77+BP77+BQ77+CB77+CC77+CD77)</f>
        <v>199312</v>
      </c>
      <c r="H612" s="197">
        <f>CE60-(AX60+AY60+AZ60+BD60+BE60+BG60+BJ60+BN60+BO60+BP60+BQ60+BR60+CB60+CC60+CD60)</f>
        <v>980.06999999999948</v>
      </c>
      <c r="I612" s="180">
        <f>CE78-(AX78+AY78+AZ78+BD78+BE78+BF78+BG78+BJ78+BN78+BO78+BP78+BQ78+BR78+CB78+CC78+CD78)</f>
        <v>42460.240854577089</v>
      </c>
      <c r="J612" s="180">
        <f>CE79-(AX79+AY79+AZ79+BA79+BD79+BE79+BF79+BG79+BJ79+BN79+BO79+BP79+BQ79+BR79+CB79+CC79+CD79)</f>
        <v>1518801.9999999998</v>
      </c>
      <c r="K612" s="180">
        <f>CE75-(AW75+AX75+AY75+AZ75+BA75+BB75+BC75+BD75+BE75+BF75+BG75+BH75+BI75+BJ75+BK75+BL75+BM75+BN75+BO75+BP75+BQ75+BR75+BS75+BT75+BU75+BV75+BW75+BX75+CB75+CC75+CD75)</f>
        <v>889789246.08000004</v>
      </c>
      <c r="L612" s="197">
        <f>CE80-(AW80+AX80+AY80+AZ80+BA80+BB80+BC80+BD80+BE80+BF80+BG80+BH80+BI80+BJ80+BK80+BL80+BM80+BN80+BO80+BP80+BQ80+BR80+BS80+BT80+BU80+BV80+BW80+BX80+BY80+BZ80+CA80+CB80+CC80+CD80)</f>
        <v>331.73999999999995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12389502.339999998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12372317.959999999</v>
      </c>
      <c r="D615" s="265">
        <f>SUM(C614:C615)</f>
        <v>24761820.299999997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441329.64</v>
      </c>
      <c r="D618" s="180">
        <f>(D615/D612)*BG76</f>
        <v>19799.565628883633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9586703.4399999995</v>
      </c>
      <c r="D619" s="180">
        <f>(D615/D612)*BN76</f>
        <v>564495.87578026066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74231354.981215239</v>
      </c>
      <c r="D620" s="180">
        <f>(D615/D612)*CC76</f>
        <v>446551.8241962177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-261288.96999999997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85028946.356820598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239270.57</v>
      </c>
      <c r="D624" s="180">
        <f>(D615/D612)*BD76</f>
        <v>345349.52924076538</v>
      </c>
      <c r="E624" s="180">
        <f>(E623/E612)*SUM(C624:D624)</f>
        <v>279041.73404350859</v>
      </c>
      <c r="F624" s="180">
        <f>SUM(C624:E624)</f>
        <v>863661.83328427398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3531704.7400000007</v>
      </c>
      <c r="D625" s="180">
        <f>(D615/D612)*AY76</f>
        <v>1115307.8031771944</v>
      </c>
      <c r="E625" s="180">
        <f>(E623/E612)*SUM(C625:D625)</f>
        <v>2218039.4410902252</v>
      </c>
      <c r="F625" s="180">
        <f>(F624/F612)*AY64</f>
        <v>41404.588913607993</v>
      </c>
      <c r="G625" s="180">
        <f>SUM(C625:F625)</f>
        <v>6906456.5731810285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286707.19000000006</v>
      </c>
      <c r="D627" s="180">
        <f>(D615/D612)*BO76</f>
        <v>20591.95459564263</v>
      </c>
      <c r="E627" s="180">
        <f>(E623/E612)*SUM(C627:D627)</f>
        <v>146675.22770670376</v>
      </c>
      <c r="F627" s="180">
        <f>(F624/F612)*BO64</f>
        <v>576.34442326667204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454550.71672561311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3636552.4500000011</v>
      </c>
      <c r="D629" s="180">
        <f>(D615/D612)*BF76</f>
        <v>390495.38345460297</v>
      </c>
      <c r="E629" s="180">
        <f>(E623/E612)*SUM(C629:D629)</f>
        <v>1922127.569651938</v>
      </c>
      <c r="F629" s="180">
        <f>(F624/F612)*BF64</f>
        <v>15147.817406123648</v>
      </c>
      <c r="G629" s="180">
        <f>(G625/G612)*BF77</f>
        <v>0</v>
      </c>
      <c r="H629" s="180">
        <f>(H628/H612)*BF60</f>
        <v>22837.223148927322</v>
      </c>
      <c r="I629" s="180">
        <f>SUM(C629:H629)</f>
        <v>5987160.4436615929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72507.170000000013</v>
      </c>
      <c r="D635" s="180">
        <f>(D615/D612)*BK76</f>
        <v>70553.095455019371</v>
      </c>
      <c r="E635" s="180">
        <f>(E623/E612)*SUM(C635:D635)</f>
        <v>68283.291315396607</v>
      </c>
      <c r="F635" s="180">
        <f>(F624/F612)*BK64</f>
        <v>2.7581992176034662</v>
      </c>
      <c r="G635" s="180">
        <f>(G625/G612)*BK77</f>
        <v>0</v>
      </c>
      <c r="H635" s="180">
        <f>(H628/H612)*BK60</f>
        <v>18.551765352499856</v>
      </c>
      <c r="I635" s="180">
        <f>(I629/I612)*BK78</f>
        <v>19324.227518628541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466058.1100000001</v>
      </c>
      <c r="D636" s="180">
        <f>(D615/D612)*BH76</f>
        <v>170942.68370287941</v>
      </c>
      <c r="E636" s="180">
        <f>(E623/E612)*SUM(C636:D636)</f>
        <v>304043.26894128846</v>
      </c>
      <c r="F636" s="180">
        <f>(F624/F612)*BH64</f>
        <v>11.264647986238533</v>
      </c>
      <c r="G636" s="180">
        <f>(G625/G612)*BH77</f>
        <v>0</v>
      </c>
      <c r="H636" s="180">
        <f>(H628/H612)*BH60</f>
        <v>1377.4685774231141</v>
      </c>
      <c r="I636" s="180">
        <f>(I629/I612)*BH78</f>
        <v>46820.558208185415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1576</v>
      </c>
      <c r="D637" s="180">
        <f>(D615/D612)*BL76</f>
        <v>11205.192873262298</v>
      </c>
      <c r="E637" s="180">
        <f>(E623/E612)*SUM(C637:D637)</f>
        <v>6100.5193409042404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3069.060189018694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349359.44999999984</v>
      </c>
      <c r="D639" s="180">
        <f>(D615/D612)*BS76</f>
        <v>199956.31077614322</v>
      </c>
      <c r="E639" s="180">
        <f>(E623/E612)*SUM(C639:D639)</f>
        <v>262190.81865893502</v>
      </c>
      <c r="F639" s="180">
        <f>(F624/F612)*BS64</f>
        <v>3234.6469711970858</v>
      </c>
      <c r="G639" s="180">
        <f>(G625/G612)*BS77</f>
        <v>0</v>
      </c>
      <c r="H639" s="180">
        <f>(H628/H612)*BS60</f>
        <v>5189.8563573618349</v>
      </c>
      <c r="I639" s="180">
        <f>(I629/I612)*BS78</f>
        <v>54767.281553043322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279555.95999999996</v>
      </c>
      <c r="D640" s="180">
        <f>(D615/D612)*BT76</f>
        <v>37882.288433537004</v>
      </c>
      <c r="E640" s="180">
        <f>(E623/E612)*SUM(C640:D640)</f>
        <v>151514.66637849677</v>
      </c>
      <c r="F640" s="180">
        <f>(F624/F612)*BT64</f>
        <v>77.277034671475221</v>
      </c>
      <c r="G640" s="180">
        <f>(G625/G612)*BT77</f>
        <v>0</v>
      </c>
      <c r="H640" s="180">
        <f>(H628/H612)*BT60</f>
        <v>1205.8647479124904</v>
      </c>
      <c r="I640" s="180">
        <f>(I629/I612)*BT78</f>
        <v>10375.816339379326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25412</v>
      </c>
      <c r="D642" s="180">
        <f>(D615/D612)*BV76</f>
        <v>93156.499031620056</v>
      </c>
      <c r="E642" s="180">
        <f>(E623/E612)*SUM(C642:D642)</f>
        <v>56593.263925901447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25515.214754448523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4235575.3500000006</v>
      </c>
      <c r="D643" s="180">
        <f>(D615/D612)*BW76</f>
        <v>223748.29770850379</v>
      </c>
      <c r="E643" s="180">
        <f>(E623/E612)*SUM(C643:D643)</f>
        <v>2128454.7091928613</v>
      </c>
      <c r="F643" s="180">
        <f>(F624/F612)*BW64</f>
        <v>31.954286831302845</v>
      </c>
      <c r="G643" s="180">
        <f>(G625/G612)*BW77</f>
        <v>0</v>
      </c>
      <c r="H643" s="180">
        <f>(H628/H612)*BW60</f>
        <v>2170.5565462424834</v>
      </c>
      <c r="I643" s="180">
        <f>(I629/I612)*BW78</f>
        <v>61283.817300143048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9449145.1207317915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6373984.9100000001</v>
      </c>
      <c r="D645" s="180">
        <f>(D615/D612)*BY76</f>
        <v>338106.28139005532</v>
      </c>
      <c r="E645" s="180">
        <f>(E623/E612)*SUM(C645:D645)</f>
        <v>3203710.5250674901</v>
      </c>
      <c r="F645" s="180">
        <f>(F624/F612)*BY64</f>
        <v>410.36961381758135</v>
      </c>
      <c r="G645" s="180">
        <f>(G625/G612)*BY77</f>
        <v>0</v>
      </c>
      <c r="H645" s="180">
        <f>(H628/H612)*BY60</f>
        <v>21988.479884050459</v>
      </c>
      <c r="I645" s="180">
        <f>(I629/I612)*BY78</f>
        <v>92606.038968543202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26014.400000000001</v>
      </c>
      <c r="D647" s="180">
        <f>(D615/D612)*CA76</f>
        <v>95330.489184215025</v>
      </c>
      <c r="E647" s="180">
        <f>(E623/E612)*SUM(C647:D647)</f>
        <v>57918.447106513173</v>
      </c>
      <c r="F647" s="180">
        <f>(F624/F612)*CA64</f>
        <v>34.868578168807993</v>
      </c>
      <c r="G647" s="180">
        <f>(G625/G612)*CA77</f>
        <v>0</v>
      </c>
      <c r="H647" s="180">
        <f>(H628/H612)*CA60</f>
        <v>55.655296057499562</v>
      </c>
      <c r="I647" s="180">
        <f>(I629/I612)*CA78</f>
        <v>26110.662481597315</v>
      </c>
      <c r="J647" s="180">
        <f>(J630/J612)*CA79</f>
        <v>0</v>
      </c>
      <c r="K647" s="180">
        <v>0</v>
      </c>
      <c r="L647" s="180">
        <f>SUM(C645:K647)</f>
        <v>10236271.127570508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128284197.69121522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7577925.71</v>
      </c>
      <c r="D668" s="180">
        <f>(D615/D612)*C76</f>
        <v>590065.65875935124</v>
      </c>
      <c r="E668" s="180">
        <f>(E623/E612)*SUM(C668:D668)</f>
        <v>3898618.0566678881</v>
      </c>
      <c r="F668" s="180">
        <f>(F624/F612)*C64</f>
        <v>15370.870186633123</v>
      </c>
      <c r="G668" s="180">
        <f>(G625/G612)*C77</f>
        <v>602591.85330644005</v>
      </c>
      <c r="H668" s="180">
        <f>(H628/H612)*C60</f>
        <v>26788.749169009792</v>
      </c>
      <c r="I668" s="180">
        <f>(I629/I612)*C78</f>
        <v>161616.76489537949</v>
      </c>
      <c r="J668" s="180" t="e">
        <f>(J630/J612)*#REF!</f>
        <v>#REF!</v>
      </c>
      <c r="K668" s="180">
        <f>(K644/K612)*C75</f>
        <v>183304.78193952786</v>
      </c>
      <c r="L668" s="180">
        <f>(L647/L612)*C80</f>
        <v>1154951.5533398569</v>
      </c>
      <c r="M668" s="180" t="e">
        <f t="shared" ref="M668:M713" si="20">ROUND(SUM(D668:L668),0)</f>
        <v>#REF!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 t="e">
        <f>(J630/J612)*#REF!</f>
        <v>#REF!</v>
      </c>
      <c r="K669" s="180">
        <f>(K644/K612)*D75</f>
        <v>0</v>
      </c>
      <c r="L669" s="180">
        <f>(L647/L612)*D80</f>
        <v>0</v>
      </c>
      <c r="M669" s="180" t="e">
        <f t="shared" si="20"/>
        <v>#REF!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38940621.850000001</v>
      </c>
      <c r="D670" s="180">
        <f>(D615/D612)*E76</f>
        <v>7478170.9731687754</v>
      </c>
      <c r="E670" s="180">
        <f>(E623/E612)*SUM(C670:D670)</f>
        <v>22155893.131975632</v>
      </c>
      <c r="F670" s="180">
        <f>(F624/F612)*E64</f>
        <v>55380.055011984739</v>
      </c>
      <c r="G670" s="180">
        <f>(G625/G612)*E77</f>
        <v>6303864.7198745878</v>
      </c>
      <c r="H670" s="180">
        <f>(H628/H612)*E60</f>
        <v>146832.58482369818</v>
      </c>
      <c r="I670" s="180">
        <f>(I629/I612)*E78</f>
        <v>2048242.9066609624</v>
      </c>
      <c r="J670" s="180" t="e">
        <f>(J630/J612)*#REF!</f>
        <v>#REF!</v>
      </c>
      <c r="K670" s="180">
        <f>(K644/K612)*E75</f>
        <v>1917597.3613192309</v>
      </c>
      <c r="L670" s="180">
        <f>(L647/L612)*E80</f>
        <v>5471440.2735298797</v>
      </c>
      <c r="M670" s="180" t="e">
        <f t="shared" si="20"/>
        <v>#REF!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1180926.5000000005</v>
      </c>
      <c r="D673" s="180">
        <f>(D615/D612)*H76</f>
        <v>83647.831147376128</v>
      </c>
      <c r="E673" s="180">
        <f>(E623/E612)*SUM(C673:D673)</f>
        <v>603586.86717842589</v>
      </c>
      <c r="F673" s="180">
        <f>(F624/F612)*H64</f>
        <v>162.26890807494121</v>
      </c>
      <c r="G673" s="180">
        <f>(G625/G612)*H77</f>
        <v>0</v>
      </c>
      <c r="H673" s="180">
        <f>(H628/H612)*H60</f>
        <v>5505.2363683543317</v>
      </c>
      <c r="I673" s="180">
        <f>(I629/I612)*H78</f>
        <v>22910.826379861144</v>
      </c>
      <c r="J673" s="180">
        <f>(J630/J612)*H79</f>
        <v>0</v>
      </c>
      <c r="K673" s="180">
        <f>(K644/K612)*H75</f>
        <v>54129.346094398286</v>
      </c>
      <c r="L673" s="180">
        <f>(L647/L612)*H80</f>
        <v>617.12613055829922</v>
      </c>
      <c r="M673" s="180">
        <f t="shared" si="20"/>
        <v>770560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2305092.31</v>
      </c>
      <c r="D675" s="180">
        <f>(D615/D612)*J76</f>
        <v>110741.43893186355</v>
      </c>
      <c r="E675" s="180">
        <f>(E623/E612)*SUM(C675:D675)</f>
        <v>1153088.029881699</v>
      </c>
      <c r="F675" s="180">
        <f>(F624/F612)*J64</f>
        <v>3631.520048420236</v>
      </c>
      <c r="G675" s="180">
        <f>(G625/G612)*J77</f>
        <v>0</v>
      </c>
      <c r="H675" s="180">
        <f>(H628/H612)*J60</f>
        <v>5171.3045920093346</v>
      </c>
      <c r="I675" s="180">
        <f>(I629/I612)*J78</f>
        <v>30331.663662071023</v>
      </c>
      <c r="J675" s="180">
        <f>(J630/J612)*J79</f>
        <v>0</v>
      </c>
      <c r="K675" s="180">
        <f>(K644/K612)*J75</f>
        <v>113541.04946101797</v>
      </c>
      <c r="L675" s="180">
        <f>(L647/L612)*J80</f>
        <v>276781.06955539726</v>
      </c>
      <c r="M675" s="180">
        <f t="shared" si="20"/>
        <v>1693286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12039902.169999998</v>
      </c>
      <c r="D681" s="180">
        <f>(D615/D612)*P76</f>
        <v>2227263.1916692611</v>
      </c>
      <c r="E681" s="180">
        <f>(E623/E612)*SUM(C681:D681)</f>
        <v>6809780.5182816889</v>
      </c>
      <c r="F681" s="180">
        <f>(F624/F612)*P64</f>
        <v>111867.63936185764</v>
      </c>
      <c r="G681" s="180">
        <f>(G625/G612)*P77</f>
        <v>0</v>
      </c>
      <c r="H681" s="180">
        <f>(H628/H612)*P60</f>
        <v>28987.133363281009</v>
      </c>
      <c r="I681" s="180">
        <f>(I629/I612)*P78</f>
        <v>610039.01220923045</v>
      </c>
      <c r="J681" s="180">
        <f>(J630/J612)*P79</f>
        <v>0</v>
      </c>
      <c r="K681" s="180">
        <f>(K644/K612)*P75</f>
        <v>1138355.6671116762</v>
      </c>
      <c r="L681" s="180">
        <f>(L647/L612)*P80</f>
        <v>899769.8983540003</v>
      </c>
      <c r="M681" s="180">
        <f t="shared" si="20"/>
        <v>11826063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1312362.6399999999</v>
      </c>
      <c r="D682" s="180">
        <f>(D615/D612)*Q76</f>
        <v>149466.91054267474</v>
      </c>
      <c r="E682" s="180">
        <f>(E623/E612)*SUM(C682:D682)</f>
        <v>697737.64738711051</v>
      </c>
      <c r="F682" s="180">
        <f>(F624/F612)*Q64</f>
        <v>897.17405097837741</v>
      </c>
      <c r="G682" s="180">
        <f>(G625/G612)*Q77</f>
        <v>0</v>
      </c>
      <c r="H682" s="180">
        <f>(H628/H612)*Q60</f>
        <v>3663.9736571187213</v>
      </c>
      <c r="I682" s="180">
        <f>(I629/I612)*Q78</f>
        <v>40938.42470277696</v>
      </c>
      <c r="J682" s="180">
        <f>(J630/J612)*Q79</f>
        <v>0</v>
      </c>
      <c r="K682" s="180">
        <f>(K644/K612)*Q75</f>
        <v>93841.735186315098</v>
      </c>
      <c r="L682" s="180">
        <f>(L647/L612)*Q80</f>
        <v>178040.88866606934</v>
      </c>
      <c r="M682" s="180">
        <f t="shared" si="20"/>
        <v>1164587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1218378</v>
      </c>
      <c r="D683" s="180">
        <f>(D615/D612)*R76</f>
        <v>34783.844329092135</v>
      </c>
      <c r="E683" s="180">
        <f>(E623/E612)*SUM(C683:D683)</f>
        <v>598139.63723258849</v>
      </c>
      <c r="F683" s="180">
        <f>(F624/F612)*R64</f>
        <v>8110.2901130376204</v>
      </c>
      <c r="G683" s="180">
        <f>(G625/G612)*R77</f>
        <v>0</v>
      </c>
      <c r="H683" s="180">
        <f>(H628/H612)*R60</f>
        <v>565.82884325124564</v>
      </c>
      <c r="I683" s="180">
        <f>(I629/I612)*R78</f>
        <v>9527.1641513797404</v>
      </c>
      <c r="J683" s="180">
        <f>(J630/J612)*R79</f>
        <v>0</v>
      </c>
      <c r="K683" s="180">
        <f>(K644/K612)*R75</f>
        <v>197983.08381225928</v>
      </c>
      <c r="L683" s="180">
        <f>(L647/L612)*R80</f>
        <v>0</v>
      </c>
      <c r="M683" s="180">
        <f t="shared" si="20"/>
        <v>849110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4791194.8200000012</v>
      </c>
      <c r="D684" s="180">
        <f>(D615/D612)*S76</f>
        <v>448532.79642435792</v>
      </c>
      <c r="E684" s="180">
        <f>(E623/E612)*SUM(C684:D684)</f>
        <v>2500944.9416835262</v>
      </c>
      <c r="F684" s="180">
        <f>(F624/F612)*S64</f>
        <v>110573.55306768467</v>
      </c>
      <c r="G684" s="180">
        <f>(G625/G612)*S77</f>
        <v>0</v>
      </c>
      <c r="H684" s="180">
        <f>(H628/H612)*S60</f>
        <v>4995.0628211605863</v>
      </c>
      <c r="I684" s="180">
        <f>(I629/I612)*S78</f>
        <v>122851.44615939529</v>
      </c>
      <c r="J684" s="180">
        <f>(J630/J612)*S79</f>
        <v>0</v>
      </c>
      <c r="K684" s="180">
        <f>(K644/K612)*S75</f>
        <v>238757.59216541276</v>
      </c>
      <c r="L684" s="180">
        <f>(L647/L612)*S80</f>
        <v>0</v>
      </c>
      <c r="M684" s="180">
        <f t="shared" si="20"/>
        <v>3426655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999055.85</v>
      </c>
      <c r="D685" s="180">
        <f>(D615/D612)*T76</f>
        <v>64813.354763251627</v>
      </c>
      <c r="E685" s="180">
        <f>(E623/E612)*SUM(C685:D685)</f>
        <v>507789.43125314638</v>
      </c>
      <c r="F685" s="180">
        <f>(F624/F612)*T64</f>
        <v>6017.0899251449137</v>
      </c>
      <c r="G685" s="180">
        <f>(G625/G612)*T77</f>
        <v>0</v>
      </c>
      <c r="H685" s="180">
        <f>(H628/H612)*T60</f>
        <v>3130.6104032343505</v>
      </c>
      <c r="I685" s="180">
        <f>(I629/I612)*T78</f>
        <v>17752.134128390771</v>
      </c>
      <c r="J685" s="180">
        <f>(J630/J612)*T79</f>
        <v>0</v>
      </c>
      <c r="K685" s="180">
        <f>(K644/K612)*T75</f>
        <v>78426.99862985182</v>
      </c>
      <c r="L685" s="180">
        <f>(L647/L612)*T80</f>
        <v>160144.23087987868</v>
      </c>
      <c r="M685" s="180">
        <f t="shared" si="20"/>
        <v>838074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10434832.840000002</v>
      </c>
      <c r="D686" s="180">
        <f>(D615/D612)*U76</f>
        <v>882792.43234069052</v>
      </c>
      <c r="E686" s="180">
        <f>(E623/E612)*SUM(C686:D686)</f>
        <v>5401952.1144584874</v>
      </c>
      <c r="F686" s="180">
        <f>(F624/F612)*U64</f>
        <v>112685.9468686652</v>
      </c>
      <c r="G686" s="180">
        <f>(G625/G612)*U77</f>
        <v>0</v>
      </c>
      <c r="H686" s="180">
        <f>(H628/H612)*U60</f>
        <v>38406.792221012831</v>
      </c>
      <c r="I686" s="180">
        <f>(I629/I612)*U78</f>
        <v>241793.52733220646</v>
      </c>
      <c r="J686" s="180">
        <f>(J630/J612)*U79</f>
        <v>0</v>
      </c>
      <c r="K686" s="180">
        <f>(K644/K612)*U75</f>
        <v>848091.14649226703</v>
      </c>
      <c r="L686" s="180">
        <f>(L647/L612)*U80</f>
        <v>0</v>
      </c>
      <c r="M686" s="180">
        <f t="shared" si="20"/>
        <v>7525722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6865886.0999999987</v>
      </c>
      <c r="D687" s="180">
        <f>(D615/D612)*V76</f>
        <v>923001.09365274664</v>
      </c>
      <c r="E687" s="180">
        <f>(E623/E612)*SUM(C687:D687)</f>
        <v>3717669.9733873727</v>
      </c>
      <c r="F687" s="180">
        <f>(F624/F612)*V64</f>
        <v>65139.739394776116</v>
      </c>
      <c r="G687" s="180">
        <f>(G625/G612)*V77</f>
        <v>0</v>
      </c>
      <c r="H687" s="180">
        <f>(H628/H612)*V60</f>
        <v>15634.500250819257</v>
      </c>
      <c r="I687" s="180">
        <f>(I629/I612)*V78</f>
        <v>252806.52845430493</v>
      </c>
      <c r="J687" s="180">
        <f>(J630/J612)*V79</f>
        <v>0</v>
      </c>
      <c r="K687" s="180">
        <f>(K644/K612)*V75</f>
        <v>886305.44026249205</v>
      </c>
      <c r="L687" s="180">
        <f>(L647/L612)*V80</f>
        <v>259192.97483448571</v>
      </c>
      <c r="M687" s="180">
        <f t="shared" si="20"/>
        <v>6119750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835110.19</v>
      </c>
      <c r="D688" s="180">
        <f>(D615/D612)*W76</f>
        <v>85588.168365743055</v>
      </c>
      <c r="E688" s="180">
        <f>(E623/E612)*SUM(C688:D688)</f>
        <v>439453.35916954756</v>
      </c>
      <c r="F688" s="180">
        <f>(F624/F612)*W64</f>
        <v>2195.8027401937238</v>
      </c>
      <c r="G688" s="180">
        <f>(G625/G612)*W77</f>
        <v>0</v>
      </c>
      <c r="H688" s="180">
        <f>(H628/H612)*W60</f>
        <v>2128.8150741993586</v>
      </c>
      <c r="I688" s="180">
        <f>(I629/I612)*W78</f>
        <v>23442.277447015105</v>
      </c>
      <c r="J688" s="180">
        <f>(J630/J612)*W79</f>
        <v>0</v>
      </c>
      <c r="K688" s="180">
        <f>(K644/K612)*W75</f>
        <v>85942.025153149298</v>
      </c>
      <c r="L688" s="180">
        <f>(L647/L612)*W80</f>
        <v>0</v>
      </c>
      <c r="M688" s="180">
        <f t="shared" si="20"/>
        <v>638750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2063761.32</v>
      </c>
      <c r="D689" s="180">
        <f>(D615/D612)*X76</f>
        <v>130601.95750011105</v>
      </c>
      <c r="E689" s="180">
        <f>(E623/E612)*SUM(C689:D689)</f>
        <v>1047379.2038115597</v>
      </c>
      <c r="F689" s="180">
        <f>(F624/F612)*X64</f>
        <v>21591.785830888271</v>
      </c>
      <c r="G689" s="180">
        <f>(G625/G612)*X77</f>
        <v>0</v>
      </c>
      <c r="H689" s="180">
        <f>(H628/H612)*X60</f>
        <v>4948.6834077793364</v>
      </c>
      <c r="I689" s="180">
        <f>(I629/I612)*X78</f>
        <v>35771.385009172569</v>
      </c>
      <c r="J689" s="180">
        <f>(J630/J612)*X79</f>
        <v>0</v>
      </c>
      <c r="K689" s="180">
        <f>(K644/K612)*X75</f>
        <v>379689.24817295821</v>
      </c>
      <c r="L689" s="180">
        <f>(L647/L612)*X80</f>
        <v>0</v>
      </c>
      <c r="M689" s="180">
        <f t="shared" si="20"/>
        <v>1619982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6171735.3900000006</v>
      </c>
      <c r="D690" s="180">
        <f>(D615/D612)*Y76</f>
        <v>1634505.4424895872</v>
      </c>
      <c r="E690" s="180">
        <f>(E623/E612)*SUM(C690:D690)</f>
        <v>3725952.9412143184</v>
      </c>
      <c r="F690" s="180">
        <f>(F624/F612)*Y64</f>
        <v>7767.3437185274634</v>
      </c>
      <c r="G690" s="180">
        <f>(G625/G612)*Y77</f>
        <v>0</v>
      </c>
      <c r="H690" s="180">
        <f>(H628/H612)*Y60</f>
        <v>22763.016087517321</v>
      </c>
      <c r="I690" s="180">
        <f>(I629/I612)*Y78</f>
        <v>447684.89387177274</v>
      </c>
      <c r="J690" s="180">
        <f>(J630/J612)*Y79</f>
        <v>0</v>
      </c>
      <c r="K690" s="180">
        <f>(K644/K612)*Y75</f>
        <v>320046.50404418865</v>
      </c>
      <c r="L690" s="180">
        <f>(L647/L612)*Y80</f>
        <v>0</v>
      </c>
      <c r="M690" s="180">
        <f t="shared" si="20"/>
        <v>6158720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2907.14</v>
      </c>
      <c r="D691" s="180">
        <f>(D615/D612)*Z76</f>
        <v>0</v>
      </c>
      <c r="E691" s="180">
        <f>(E623/E612)*SUM(C691:D691)</f>
        <v>1387.5906554713949</v>
      </c>
      <c r="F691" s="180">
        <f>(F624/F612)*Z64</f>
        <v>3.5875458107074936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2690.4583606556225</v>
      </c>
      <c r="L691" s="180">
        <f>(L647/L612)*Z80</f>
        <v>0</v>
      </c>
      <c r="M691" s="180">
        <f t="shared" si="20"/>
        <v>4082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984656.4800000001</v>
      </c>
      <c r="D692" s="180">
        <f>(D615/D612)*AA76</f>
        <v>76496.012894469168</v>
      </c>
      <c r="E692" s="180">
        <f>(E623/E612)*SUM(C692:D692)</f>
        <v>506492.73277879338</v>
      </c>
      <c r="F692" s="180">
        <f>(F624/F612)*AA64</f>
        <v>13743.223322837312</v>
      </c>
      <c r="G692" s="180">
        <f>(G625/G612)*AA77</f>
        <v>0</v>
      </c>
      <c r="H692" s="180">
        <f>(H628/H612)*AA60</f>
        <v>1502.6929935524884</v>
      </c>
      <c r="I692" s="180">
        <f>(I629/I612)*AA78</f>
        <v>20951.970255976896</v>
      </c>
      <c r="J692" s="180">
        <f>(J630/J612)*AA79</f>
        <v>0</v>
      </c>
      <c r="K692" s="180">
        <f>(K644/K612)*AA75</f>
        <v>97721.130618807205</v>
      </c>
      <c r="L692" s="180">
        <f>(L647/L612)*AA80</f>
        <v>0</v>
      </c>
      <c r="M692" s="180">
        <f t="shared" si="20"/>
        <v>716908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11743455.119999999</v>
      </c>
      <c r="D693" s="180">
        <f>(D615/D612)*AB76</f>
        <v>494592.94557806069</v>
      </c>
      <c r="E693" s="180">
        <f>(E623/E612)*SUM(C693:D693)</f>
        <v>5841273.9451852674</v>
      </c>
      <c r="F693" s="180">
        <f>(F624/F612)*AB64</f>
        <v>206474.4385740034</v>
      </c>
      <c r="G693" s="180">
        <f>(G625/G612)*AB77</f>
        <v>0</v>
      </c>
      <c r="H693" s="180">
        <f>(H628/H612)*AB60</f>
        <v>13533.512824648646</v>
      </c>
      <c r="I693" s="180">
        <f>(I629/I612)*AB78</f>
        <v>135467.14779583988</v>
      </c>
      <c r="J693" s="180">
        <f>(J630/J612)*AB79</f>
        <v>0</v>
      </c>
      <c r="K693" s="180">
        <f>(K644/K612)*AB75</f>
        <v>581811.62293427077</v>
      </c>
      <c r="L693" s="180">
        <f>(L647/L612)*AB80</f>
        <v>0</v>
      </c>
      <c r="M693" s="180">
        <f t="shared" si="20"/>
        <v>7273154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3659100.1999999993</v>
      </c>
      <c r="D694" s="180">
        <f>(D615/D612)*AC76</f>
        <v>792074.05352622573</v>
      </c>
      <c r="E694" s="180">
        <f>(E623/E612)*SUM(C694:D694)</f>
        <v>2124564.9676547572</v>
      </c>
      <c r="F694" s="180">
        <f>(F624/F612)*AC64</f>
        <v>9991.078371693482</v>
      </c>
      <c r="G694" s="180">
        <f>(G625/G612)*AC77</f>
        <v>0</v>
      </c>
      <c r="H694" s="180">
        <f>(H628/H612)*AC60</f>
        <v>10630.161546982417</v>
      </c>
      <c r="I694" s="180">
        <f>(I629/I612)*AC78</f>
        <v>216946.10453628527</v>
      </c>
      <c r="J694" s="180">
        <f>(J630/J612)*AC79</f>
        <v>0</v>
      </c>
      <c r="K694" s="180">
        <f>(K644/K612)*AC75</f>
        <v>402021.86617002659</v>
      </c>
      <c r="L694" s="180">
        <f>(L647/L612)*AC80</f>
        <v>0</v>
      </c>
      <c r="M694" s="180">
        <f t="shared" si="20"/>
        <v>3556228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639117.27</v>
      </c>
      <c r="D695" s="180">
        <f>(D615/D612)*AD76</f>
        <v>35596.550942305745</v>
      </c>
      <c r="E695" s="180">
        <f>(E623/E612)*SUM(C695:D695)</f>
        <v>322043.86202829704</v>
      </c>
      <c r="F695" s="180">
        <f>(F624/F612)*AD64</f>
        <v>0</v>
      </c>
      <c r="G695" s="180">
        <f>(G625/G612)*AD77</f>
        <v>0</v>
      </c>
      <c r="H695" s="180">
        <f>(H628/H612)*AD60</f>
        <v>18.551765352499856</v>
      </c>
      <c r="I695" s="180">
        <f>(I629/I612)*AD78</f>
        <v>9749.7614364222718</v>
      </c>
      <c r="J695" s="180">
        <f>(J630/J612)*AD79</f>
        <v>0</v>
      </c>
      <c r="K695" s="180">
        <f>(K644/K612)*AD75</f>
        <v>33919.931215460863</v>
      </c>
      <c r="L695" s="180">
        <f>(L647/L612)*AD80</f>
        <v>0</v>
      </c>
      <c r="M695" s="180">
        <f t="shared" si="20"/>
        <v>401329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1958335.3999999994</v>
      </c>
      <c r="D696" s="180">
        <f>(D615/D612)*AE76</f>
        <v>387214.08043768792</v>
      </c>
      <c r="E696" s="180">
        <f>(E623/E612)*SUM(C696:D696)</f>
        <v>1119541.040679541</v>
      </c>
      <c r="F696" s="180">
        <f>(F624/F612)*AE64</f>
        <v>402.34230496278371</v>
      </c>
      <c r="G696" s="180">
        <f>(G625/G612)*AE77</f>
        <v>0</v>
      </c>
      <c r="H696" s="180">
        <f>(H628/H612)*AE60</f>
        <v>7620.1376185393156</v>
      </c>
      <c r="I696" s="180">
        <f>(I629/I612)*AE78</f>
        <v>106056.48044974727</v>
      </c>
      <c r="J696" s="180">
        <f>(J630/J612)*AE79</f>
        <v>0</v>
      </c>
      <c r="K696" s="180">
        <f>(K644/K612)*AE75</f>
        <v>59743.382351193155</v>
      </c>
      <c r="L696" s="180">
        <f>(L647/L612)*AE80</f>
        <v>0</v>
      </c>
      <c r="M696" s="180">
        <f t="shared" si="20"/>
        <v>1680577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13811283.209999999</v>
      </c>
      <c r="D698" s="180">
        <f>(D615/D612)*AG76</f>
        <v>2852478.4123938885</v>
      </c>
      <c r="E698" s="180">
        <f>(E623/E612)*SUM(C698:D698)</f>
        <v>7953686.410780564</v>
      </c>
      <c r="F698" s="180">
        <f>(F624/F612)*AG64</f>
        <v>43870.357835182731</v>
      </c>
      <c r="G698" s="180">
        <f>(G625/G612)*AG77</f>
        <v>0</v>
      </c>
      <c r="H698" s="180">
        <f>(H628/H612)*AG60</f>
        <v>43763.614466547158</v>
      </c>
      <c r="I698" s="180">
        <f>(I629/I612)*AG78</f>
        <v>781283.10994119931</v>
      </c>
      <c r="J698" s="180">
        <f>(J630/J612)*AG79</f>
        <v>0</v>
      </c>
      <c r="K698" s="180">
        <f>(K644/K612)*AG75</f>
        <v>1594122.9263838197</v>
      </c>
      <c r="L698" s="180">
        <f>(L647/L612)*AG80</f>
        <v>1698948.2374269979</v>
      </c>
      <c r="M698" s="180">
        <f t="shared" si="20"/>
        <v>14968153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4421294.5100000007</v>
      </c>
      <c r="D701" s="180">
        <f>(D615/D612)*AJ76</f>
        <v>793801.05507930485</v>
      </c>
      <c r="E701" s="180">
        <f>(E623/E612)*SUM(C701:D701)</f>
        <v>2489187.9556864677</v>
      </c>
      <c r="F701" s="180">
        <f>(F624/F612)*AJ64</f>
        <v>6889.1437224902493</v>
      </c>
      <c r="G701" s="180">
        <f>(G625/G612)*AJ77</f>
        <v>0</v>
      </c>
      <c r="H701" s="180">
        <f>(H628/H612)*AJ60</f>
        <v>9739.6768100624267</v>
      </c>
      <c r="I701" s="180">
        <f>(I629/I612)*AJ78</f>
        <v>217419.12376700071</v>
      </c>
      <c r="J701" s="180">
        <f>(J630/J612)*AJ79</f>
        <v>0</v>
      </c>
      <c r="K701" s="180">
        <f>(K644/K612)*AJ75</f>
        <v>92588.436849574311</v>
      </c>
      <c r="L701" s="180">
        <f>(L647/L612)*AJ80</f>
        <v>136384.87485338413</v>
      </c>
      <c r="M701" s="180">
        <f t="shared" si="20"/>
        <v>3746010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502369.75999999995</v>
      </c>
      <c r="D702" s="180">
        <f>(D615/D612)*AK76</f>
        <v>119305.33521780302</v>
      </c>
      <c r="E702" s="180">
        <f>(E623/E612)*SUM(C702:D702)</f>
        <v>296728.24592675728</v>
      </c>
      <c r="F702" s="180">
        <f>(F624/F612)*AK64</f>
        <v>113.17336223780441</v>
      </c>
      <c r="G702" s="180">
        <f>(G625/G612)*AK77</f>
        <v>0</v>
      </c>
      <c r="H702" s="180">
        <f>(H628/H612)*AK60</f>
        <v>1943.2974206743597</v>
      </c>
      <c r="I702" s="180">
        <f>(I629/I612)*AK78</f>
        <v>32677.282648851553</v>
      </c>
      <c r="J702" s="180">
        <f>(J630/J612)*AK79</f>
        <v>0</v>
      </c>
      <c r="K702" s="180">
        <f>(K644/K612)*AK75</f>
        <v>29160.345135547534</v>
      </c>
      <c r="L702" s="180">
        <f>(L647/L612)*AK80</f>
        <v>0</v>
      </c>
      <c r="M702" s="180">
        <f t="shared" si="20"/>
        <v>479928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387957.77999999997</v>
      </c>
      <c r="D703" s="180">
        <f>(D615/D612)*AL76</f>
        <v>17117.633748651529</v>
      </c>
      <c r="E703" s="180">
        <f>(E623/E612)*SUM(C703:D703)</f>
        <v>193344.26924015969</v>
      </c>
      <c r="F703" s="180">
        <f>(F624/F612)*AL64</f>
        <v>10.804090467627509</v>
      </c>
      <c r="G703" s="180">
        <f>(G625/G612)*AL77</f>
        <v>0</v>
      </c>
      <c r="H703" s="180">
        <f>(H628/H612)*AL60</f>
        <v>1433.1238734806141</v>
      </c>
      <c r="I703" s="180">
        <f>(I629/I612)*AL78</f>
        <v>4688.4555100829866</v>
      </c>
      <c r="J703" s="180">
        <f>(J630/J612)*AL79</f>
        <v>0</v>
      </c>
      <c r="K703" s="180">
        <f>(K644/K612)*AL75</f>
        <v>19344.014265729948</v>
      </c>
      <c r="L703" s="180">
        <f>(L647/L612)*AL80</f>
        <v>0</v>
      </c>
      <c r="M703" s="180">
        <f t="shared" si="20"/>
        <v>235938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41559.17</v>
      </c>
      <c r="D709" s="180">
        <f>(D615/D612)*AR76</f>
        <v>205696.05146791099</v>
      </c>
      <c r="E709" s="180">
        <f>(E623/E612)*SUM(C709:D709)</f>
        <v>118016.00020136061</v>
      </c>
      <c r="F709" s="180">
        <f>(F624/F612)*AR64</f>
        <v>-159.28514716758974</v>
      </c>
      <c r="G709" s="180">
        <f>(G625/G612)*AR77</f>
        <v>0</v>
      </c>
      <c r="H709" s="180">
        <f>(H628/H612)*AR60</f>
        <v>0</v>
      </c>
      <c r="I709" s="180">
        <f>(I629/I612)*AR78</f>
        <v>56339.374943281102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379892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9.0266019599655785</v>
      </c>
      <c r="L713" s="180">
        <f>(L647/L612)*AV80</f>
        <v>0</v>
      </c>
      <c r="M713" s="180">
        <f t="shared" si="20"/>
        <v>9</v>
      </c>
      <c r="N713" s="199" t="s">
        <v>741</v>
      </c>
    </row>
    <row r="715" spans="1:83" ht="12.6" customHeight="1" x14ac:dyDescent="0.25">
      <c r="C715" s="180">
        <f>SUM(C614:C647)+SUM(C668:C713)</f>
        <v>263173019.42121521</v>
      </c>
      <c r="D715" s="180">
        <f>SUM(D616:D647)+SUM(D668:D713)</f>
        <v>24761820.299999993</v>
      </c>
      <c r="E715" s="180">
        <f>SUM(E624:E647)+SUM(E668:E713)</f>
        <v>85028946.356820568</v>
      </c>
      <c r="F715" s="180">
        <f>SUM(F625:F648)+SUM(F668:F713)</f>
        <v>863661.83328427386</v>
      </c>
      <c r="G715" s="180">
        <f>SUM(G626:G647)+SUM(G668:G713)</f>
        <v>6906456.5731810275</v>
      </c>
      <c r="H715" s="180">
        <f>SUM(H629:H647)+SUM(H668:H713)</f>
        <v>454550.71672561317</v>
      </c>
      <c r="I715" s="180">
        <f>SUM(I630:I647)+SUM(I668:I713)</f>
        <v>5987160.4436615948</v>
      </c>
      <c r="J715" s="180" t="e">
        <f>SUM(J631:J647)+SUM(J668:J713)</f>
        <v>#REF!</v>
      </c>
      <c r="K715" s="180">
        <f>SUM(K668:K713)</f>
        <v>9449145.1207317896</v>
      </c>
      <c r="L715" s="180">
        <f>SUM(L668:L713)</f>
        <v>10236271.127570508</v>
      </c>
      <c r="M715" s="180" t="e">
        <f>SUM(M668:M713)</f>
        <v>#REF!</v>
      </c>
      <c r="N715" s="198" t="s">
        <v>742</v>
      </c>
    </row>
    <row r="716" spans="1:83" ht="12.6" customHeight="1" x14ac:dyDescent="0.25">
      <c r="C716" s="180">
        <f>CE71</f>
        <v>263173019.42121524</v>
      </c>
      <c r="D716" s="180">
        <f>D615</f>
        <v>24761820.299999997</v>
      </c>
      <c r="E716" s="180">
        <f>E623</f>
        <v>85028946.356820598</v>
      </c>
      <c r="F716" s="180">
        <f>F624</f>
        <v>863661.83328427398</v>
      </c>
      <c r="G716" s="180">
        <f>G625</f>
        <v>6906456.5731810285</v>
      </c>
      <c r="H716" s="180">
        <f>H628</f>
        <v>454550.71672561311</v>
      </c>
      <c r="I716" s="180">
        <f>I629</f>
        <v>5987160.4436615929</v>
      </c>
      <c r="J716" s="180">
        <f>J630</f>
        <v>0</v>
      </c>
      <c r="K716" s="180">
        <f>K644</f>
        <v>9449145.1207317915</v>
      </c>
      <c r="L716" s="180">
        <f>L647</f>
        <v>10236271.127570508</v>
      </c>
      <c r="M716" s="180">
        <f>C648</f>
        <v>128284197.69121522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138*2018*A</v>
      </c>
      <c r="B722" s="275">
        <f>ROUND(C165,0)</f>
        <v>7018678</v>
      </c>
      <c r="C722" s="275">
        <f>ROUND(C166,0)</f>
        <v>0</v>
      </c>
      <c r="D722" s="275">
        <f>ROUND(C167,0)</f>
        <v>0</v>
      </c>
      <c r="E722" s="275">
        <f>ROUND(C168,0)</f>
        <v>0</v>
      </c>
      <c r="F722" s="275">
        <f>ROUND(C169,0)</f>
        <v>0</v>
      </c>
      <c r="G722" s="275">
        <f>ROUND(C170,0)</f>
        <v>7400993</v>
      </c>
      <c r="H722" s="275">
        <f>ROUND(C171+C172,0)</f>
        <v>373196</v>
      </c>
      <c r="I722" s="275">
        <f>ROUND(C175,0)</f>
        <v>10640389</v>
      </c>
      <c r="J722" s="275">
        <f>ROUND(C176,0)</f>
        <v>205711</v>
      </c>
      <c r="K722" s="275">
        <f>ROUND(C179,0)</f>
        <v>0</v>
      </c>
      <c r="L722" s="275">
        <f>ROUND(C180,0)</f>
        <v>188275</v>
      </c>
      <c r="M722" s="275">
        <f>ROUND(C183,0)</f>
        <v>91397</v>
      </c>
      <c r="N722" s="275">
        <f>ROUND(C184,0)</f>
        <v>10085469</v>
      </c>
      <c r="O722" s="275">
        <f>ROUND(C185,0)</f>
        <v>0</v>
      </c>
      <c r="P722" s="275">
        <f>ROUND(C188,0)</f>
        <v>0</v>
      </c>
      <c r="Q722" s="275">
        <f>ROUND(C189,0)</f>
        <v>2007177</v>
      </c>
      <c r="R722" s="275">
        <f>ROUND(B195,0)</f>
        <v>0</v>
      </c>
      <c r="S722" s="275">
        <f>ROUND(C195,0)</f>
        <v>0</v>
      </c>
      <c r="T722" s="275">
        <f>ROUND(D195,0)</f>
        <v>0</v>
      </c>
      <c r="U722" s="275">
        <f>ROUND(B196,0)</f>
        <v>2551</v>
      </c>
      <c r="V722" s="275">
        <f>ROUND(C196,0)</f>
        <v>0</v>
      </c>
      <c r="W722" s="275">
        <f>ROUND(D196,0)</f>
        <v>0</v>
      </c>
      <c r="X722" s="275">
        <f>ROUND(B197,0)</f>
        <v>59843451</v>
      </c>
      <c r="Y722" s="275">
        <f>ROUND(C197,0)</f>
        <v>-8167</v>
      </c>
      <c r="Z722" s="275">
        <f>ROUND(D197,0)</f>
        <v>17825</v>
      </c>
      <c r="AA722" s="275">
        <f>ROUND(B198,0)</f>
        <v>0</v>
      </c>
      <c r="AB722" s="275">
        <f>ROUND(C198,0)</f>
        <v>0</v>
      </c>
      <c r="AC722" s="275">
        <f>ROUND(D198,0)</f>
        <v>0</v>
      </c>
      <c r="AD722" s="275">
        <f>ROUND(B199,0)</f>
        <v>2834534</v>
      </c>
      <c r="AE722" s="275">
        <f>ROUND(C199,0)</f>
        <v>-485409</v>
      </c>
      <c r="AF722" s="275">
        <f>ROUND(D199,0)</f>
        <v>0</v>
      </c>
      <c r="AG722" s="275">
        <f>ROUND(B200,0)</f>
        <v>54570728</v>
      </c>
      <c r="AH722" s="275">
        <f>ROUND(C200,0)</f>
        <v>786546</v>
      </c>
      <c r="AI722" s="275">
        <f>ROUND(D200,0)</f>
        <v>1412009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12414944</v>
      </c>
      <c r="AN722" s="275">
        <f>ROUND(C202,0)</f>
        <v>2748986</v>
      </c>
      <c r="AO722" s="275">
        <f>ROUND(D202,0)</f>
        <v>0</v>
      </c>
      <c r="AP722" s="275">
        <f>ROUND(B203,0)</f>
        <v>1148818</v>
      </c>
      <c r="AQ722" s="275">
        <f>ROUND(C203,0)</f>
        <v>-647628</v>
      </c>
      <c r="AR722" s="275">
        <f>ROUND(D203,0)</f>
        <v>-11936</v>
      </c>
      <c r="AS722" s="275"/>
      <c r="AT722" s="275"/>
      <c r="AU722" s="275"/>
      <c r="AV722" s="275">
        <f>ROUND(B209,0)</f>
        <v>825282</v>
      </c>
      <c r="AW722" s="275">
        <f>ROUND(C209,0)</f>
        <v>986788</v>
      </c>
      <c r="AX722" s="275">
        <f>ROUND(D209,0)</f>
        <v>0</v>
      </c>
      <c r="AY722" s="275">
        <f>ROUND(B210,0)</f>
        <v>6370199</v>
      </c>
      <c r="AZ722" s="275">
        <f>ROUND(C210,0)</f>
        <v>2087048</v>
      </c>
      <c r="BA722" s="275">
        <f>ROUND(D210,0)</f>
        <v>-107397</v>
      </c>
      <c r="BB722" s="275">
        <f>ROUND(B211,0)</f>
        <v>0</v>
      </c>
      <c r="BC722" s="275">
        <f>ROUND(C211,0)</f>
        <v>0</v>
      </c>
      <c r="BD722" s="275">
        <f>ROUND(D211,0)</f>
        <v>0</v>
      </c>
      <c r="BE722" s="275">
        <f>ROUND(B212,0)</f>
        <v>535412</v>
      </c>
      <c r="BF722" s="275">
        <f>ROUND(C212,0)</f>
        <v>189604</v>
      </c>
      <c r="BG722" s="275">
        <f>ROUND(D212,0)</f>
        <v>0</v>
      </c>
      <c r="BH722" s="275">
        <f>ROUND(B213,0)</f>
        <v>39396734</v>
      </c>
      <c r="BI722" s="275">
        <f>ROUND(C213,0)</f>
        <v>4149549</v>
      </c>
      <c r="BJ722" s="275">
        <f>ROUND(D213,0)</f>
        <v>1410150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311342395</v>
      </c>
      <c r="BU722" s="275">
        <f>ROUND(C224,0)</f>
        <v>123798150</v>
      </c>
      <c r="BV722" s="275">
        <f>ROUND(C225,0)</f>
        <v>-2723</v>
      </c>
      <c r="BW722" s="275">
        <f>ROUND(C226,0)</f>
        <v>-56379</v>
      </c>
      <c r="BX722" s="275">
        <f>ROUND(C227,0)</f>
        <v>153734393</v>
      </c>
      <c r="BY722" s="275">
        <f>ROUND(C228,0)</f>
        <v>42434738</v>
      </c>
      <c r="BZ722" s="275">
        <f>ROUND(C231,0)</f>
        <v>581</v>
      </c>
      <c r="CA722" s="275">
        <f>ROUND(C233,0)</f>
        <v>6561323</v>
      </c>
      <c r="CB722" s="275">
        <f>ROUND(C234,0)</f>
        <v>7702694</v>
      </c>
      <c r="CC722" s="275">
        <f>ROUND(C238+C239,0)</f>
        <v>0</v>
      </c>
      <c r="CD722" s="275">
        <f>D221</f>
        <v>10653272.91</v>
      </c>
      <c r="CE722" s="275"/>
    </row>
    <row r="723" spans="1:84" ht="12.6" customHeight="1" x14ac:dyDescent="0.2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 x14ac:dyDescent="0.2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138*2018*A</v>
      </c>
      <c r="B726" s="275">
        <f>ROUND(C111,0)</f>
        <v>10859</v>
      </c>
      <c r="C726" s="275">
        <f>ROUND(C112,0)</f>
        <v>0</v>
      </c>
      <c r="D726" s="275">
        <f>ROUND(C113,0)</f>
        <v>0</v>
      </c>
      <c r="E726" s="275">
        <f>ROUND(C114,0)</f>
        <v>1342</v>
      </c>
      <c r="F726" s="275">
        <f>ROUND(D111,0)</f>
        <v>48969</v>
      </c>
      <c r="G726" s="275">
        <f>ROUND(D112,0)</f>
        <v>0</v>
      </c>
      <c r="H726" s="275">
        <f>ROUND(D113,0)</f>
        <v>0</v>
      </c>
      <c r="I726" s="275">
        <f>ROUND(D114,0)</f>
        <v>2036</v>
      </c>
      <c r="J726" s="275">
        <f>ROUND(C116,0)</f>
        <v>13</v>
      </c>
      <c r="K726" s="275">
        <f>ROUND(C117,0)</f>
        <v>44</v>
      </c>
      <c r="L726" s="275">
        <f>ROUND(C118,0)</f>
        <v>60</v>
      </c>
      <c r="M726" s="275">
        <f>ROUND(C119,0)</f>
        <v>0</v>
      </c>
      <c r="N726" s="275">
        <f>ROUND(C120,0)</f>
        <v>13</v>
      </c>
      <c r="O726" s="275">
        <f>ROUND(C121,0)</f>
        <v>0</v>
      </c>
      <c r="P726" s="275">
        <f>ROUND(C122,0)</f>
        <v>25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31</v>
      </c>
      <c r="V726" s="275">
        <f>ROUND(C128,0)</f>
        <v>217</v>
      </c>
      <c r="W726" s="275">
        <f>ROUND(C129,0)</f>
        <v>18</v>
      </c>
      <c r="X726" s="275">
        <f>ROUND(B138,0)</f>
        <v>5305</v>
      </c>
      <c r="Y726" s="275">
        <f>ROUND(B139,0)</f>
        <v>25028</v>
      </c>
      <c r="Z726" s="275">
        <f>ROUND(B140,0)</f>
        <v>41523</v>
      </c>
      <c r="AA726" s="275">
        <f>ROUND(B141,0)</f>
        <v>268997845</v>
      </c>
      <c r="AB726" s="275">
        <f>ROUND(B142,0)</f>
        <v>129542847</v>
      </c>
      <c r="AC726" s="275">
        <f>ROUND(C138,0)</f>
        <v>2221</v>
      </c>
      <c r="AD726" s="275">
        <f>ROUND(C139,0)</f>
        <v>11499</v>
      </c>
      <c r="AE726" s="275">
        <f>ROUND(C140,0)</f>
        <v>22570</v>
      </c>
      <c r="AF726" s="275">
        <f>ROUND(C141,0)</f>
        <v>93677540</v>
      </c>
      <c r="AG726" s="275">
        <f>ROUND(C142,0)</f>
        <v>70412077</v>
      </c>
      <c r="AH726" s="275">
        <f>ROUND(D138,0)</f>
        <v>3331</v>
      </c>
      <c r="AI726" s="275">
        <f>ROUND(D139,0)</f>
        <v>12446</v>
      </c>
      <c r="AJ726" s="275">
        <f>ROUND(D140,0)</f>
        <v>55435</v>
      </c>
      <c r="AK726" s="275">
        <f>ROUND(D141,0)</f>
        <v>154215589</v>
      </c>
      <c r="AL726" s="275">
        <f>ROUND(D142,0)</f>
        <v>172943348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0</v>
      </c>
      <c r="BR726" s="275">
        <f>ROUND(C157,0)</f>
        <v>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 x14ac:dyDescent="0.2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138*2018*A</v>
      </c>
      <c r="B730" s="275">
        <f>ROUND(C250,0)</f>
        <v>4229018</v>
      </c>
      <c r="C730" s="275">
        <f>ROUND(C251,0)</f>
        <v>0</v>
      </c>
      <c r="D730" s="275">
        <f>ROUND(C252,0)</f>
        <v>126723894</v>
      </c>
      <c r="E730" s="275">
        <f>ROUND(C253,0)</f>
        <v>88030930</v>
      </c>
      <c r="F730" s="275">
        <f>ROUND(C254,0)</f>
        <v>0</v>
      </c>
      <c r="G730" s="275">
        <f>ROUND(C255,0)</f>
        <v>66619449</v>
      </c>
      <c r="H730" s="275">
        <f>ROUND(C256,0)</f>
        <v>0</v>
      </c>
      <c r="I730" s="275">
        <f>ROUND(C257,0)</f>
        <v>2535934</v>
      </c>
      <c r="J730" s="275">
        <f>ROUND(C258,0)</f>
        <v>822485</v>
      </c>
      <c r="K730" s="275">
        <f>ROUND(C259,0)</f>
        <v>0</v>
      </c>
      <c r="L730" s="275">
        <f>ROUND(C262,0)</f>
        <v>0</v>
      </c>
      <c r="M730" s="275">
        <f>ROUND(C263,0)</f>
        <v>0</v>
      </c>
      <c r="N730" s="275">
        <f>ROUND(C264,0)</f>
        <v>0</v>
      </c>
      <c r="O730" s="275">
        <f>ROUND(C267,0)</f>
        <v>0</v>
      </c>
      <c r="P730" s="275">
        <f>ROUND(C268,0)</f>
        <v>2551</v>
      </c>
      <c r="Q730" s="275">
        <f>ROUND(C269,0)</f>
        <v>59817459</v>
      </c>
      <c r="R730" s="275">
        <f>ROUND(C270,0)</f>
        <v>0</v>
      </c>
      <c r="S730" s="275">
        <f>ROUND(C271,0)</f>
        <v>2349126</v>
      </c>
      <c r="T730" s="275">
        <f>ROUND(C272,0)</f>
        <v>53945265</v>
      </c>
      <c r="U730" s="275">
        <f>ROUND(C273,0)</f>
        <v>15163930</v>
      </c>
      <c r="V730" s="275">
        <f>ROUND(C274,0)</f>
        <v>513126</v>
      </c>
      <c r="W730" s="275">
        <f>ROUND(C275,0)</f>
        <v>0</v>
      </c>
      <c r="X730" s="275">
        <f>ROUND(C276,0)</f>
        <v>53237863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3880570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5893512</v>
      </c>
      <c r="AI730" s="275">
        <f>ROUND(C306,0)</f>
        <v>7624663</v>
      </c>
      <c r="AJ730" s="275">
        <f>ROUND(C307,0)</f>
        <v>0</v>
      </c>
      <c r="AK730" s="275">
        <f>ROUND(C308,0)</f>
        <v>0</v>
      </c>
      <c r="AL730" s="275">
        <f>ROUND(C309,0)</f>
        <v>0</v>
      </c>
      <c r="AM730" s="275">
        <f>ROUND(C310,0)</f>
        <v>0</v>
      </c>
      <c r="AN730" s="275">
        <f>ROUND(C311,0)</f>
        <v>0</v>
      </c>
      <c r="AO730" s="275">
        <f>ROUND(C312,0)</f>
        <v>7102612</v>
      </c>
      <c r="AP730" s="275">
        <f>ROUND(C313,0)</f>
        <v>0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0</v>
      </c>
      <c r="AY730" s="275">
        <f>ROUND(C326,0)</f>
        <v>45880519</v>
      </c>
      <c r="AZ730" s="275">
        <f>ROUND(C327,0)</f>
        <v>35134795</v>
      </c>
      <c r="BA730" s="275">
        <f>ROUND(C328,0)</f>
        <v>0</v>
      </c>
      <c r="BB730" s="275">
        <f>ROUND(C332,0)</f>
        <v>93697912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1047.28</v>
      </c>
      <c r="BJ730" s="275">
        <f>ROUND(C359,0)</f>
        <v>516890974</v>
      </c>
      <c r="BK730" s="275">
        <f>ROUND(C360,0)</f>
        <v>372898272</v>
      </c>
      <c r="BL730" s="275">
        <f>ROUND(C364,0)</f>
        <v>631250574</v>
      </c>
      <c r="BM730" s="275">
        <f>ROUND(C365,0)</f>
        <v>14264017</v>
      </c>
      <c r="BN730" s="275">
        <f>ROUND(C366,0)</f>
        <v>0</v>
      </c>
      <c r="BO730" s="275">
        <f>ROUND(C370,0)</f>
        <v>6453295</v>
      </c>
      <c r="BP730" s="275">
        <f>ROUND(C371,0)</f>
        <v>0</v>
      </c>
      <c r="BQ730" s="275">
        <f>ROUND(C378,0)</f>
        <v>93452236</v>
      </c>
      <c r="BR730" s="275">
        <f>ROUND(C379,0)</f>
        <v>14792866</v>
      </c>
      <c r="BS730" s="275">
        <f>ROUND(C380,0)</f>
        <v>6308505</v>
      </c>
      <c r="BT730" s="275">
        <f>ROUND(C381,0)</f>
        <v>30624812</v>
      </c>
      <c r="BU730" s="275">
        <f>ROUND(C382,0)</f>
        <v>1946158</v>
      </c>
      <c r="BV730" s="275">
        <f>ROUND(C383,0)</f>
        <v>16472149</v>
      </c>
      <c r="BW730" s="275">
        <f>ROUND(C384,0)</f>
        <v>7412988</v>
      </c>
      <c r="BX730" s="275">
        <f>ROUND(C385,0)</f>
        <v>10846100</v>
      </c>
      <c r="BY730" s="275">
        <f>ROUND(C386,0)</f>
        <v>188275</v>
      </c>
      <c r="BZ730" s="275">
        <f>ROUND(C387,0)</f>
        <v>10176866</v>
      </c>
      <c r="CA730" s="275">
        <f>ROUND(C388,0)</f>
        <v>2007177</v>
      </c>
      <c r="CB730" s="275">
        <f>C363</f>
        <v>10653272.91</v>
      </c>
      <c r="CC730" s="275">
        <f>ROUND(C389,0)</f>
        <v>75398182</v>
      </c>
      <c r="CD730" s="275">
        <f>ROUND(C392,0)</f>
        <v>3715</v>
      </c>
      <c r="CE730" s="275">
        <f>ROUND(C394,0)</f>
        <v>0</v>
      </c>
      <c r="CF730" s="201">
        <f>ROUND(C395,0)</f>
        <v>0</v>
      </c>
    </row>
    <row r="731" spans="1:84" ht="12.6" customHeight="1" x14ac:dyDescent="0.2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 x14ac:dyDescent="0.2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138*2018*6010*A</v>
      </c>
      <c r="B734" s="275">
        <f>ROUND(C59,0)</f>
        <v>3181</v>
      </c>
      <c r="C734" s="275">
        <f>ROUND(C60,2)</f>
        <v>57.76</v>
      </c>
      <c r="D734" s="275">
        <f>ROUND(C61,0)</f>
        <v>5853922</v>
      </c>
      <c r="E734" s="275">
        <f>ROUND(C62,0)</f>
        <v>926637</v>
      </c>
      <c r="F734" s="275">
        <f>ROUND(C63,0)</f>
        <v>41600</v>
      </c>
      <c r="G734" s="275">
        <f>ROUND(C64,0)</f>
        <v>537663</v>
      </c>
      <c r="H734" s="275">
        <f>ROUND(C65,0)</f>
        <v>1654</v>
      </c>
      <c r="I734" s="275">
        <f>ROUND(C66,0)</f>
        <v>79004</v>
      </c>
      <c r="J734" s="275">
        <f>ROUND(C67,0)</f>
        <v>82973</v>
      </c>
      <c r="K734" s="275">
        <f>ROUND(C68,0)</f>
        <v>35929</v>
      </c>
      <c r="L734" s="275">
        <f>ROUND(C69,0)</f>
        <v>18545</v>
      </c>
      <c r="M734" s="275">
        <f>ROUND(C70,0)</f>
        <v>0</v>
      </c>
      <c r="N734" s="275">
        <f>ROUND(C75,0)</f>
        <v>17261098</v>
      </c>
      <c r="O734" s="275">
        <f>ROUND(C73,0)</f>
        <v>17121852</v>
      </c>
      <c r="P734" s="275">
        <f>IF(C76&gt;0,ROUND(C76,0),0)</f>
        <v>6252</v>
      </c>
      <c r="Q734" s="275">
        <f>IF(C77&gt;0,ROUND(C77,0),0)</f>
        <v>17390</v>
      </c>
      <c r="R734" s="275">
        <f>IF(C78&gt;0,ROUND(C78,0),0)</f>
        <v>1146</v>
      </c>
      <c r="S734" s="275" t="e">
        <f>IF(#REF!&gt;0,ROUND(#REF!,0),0)</f>
        <v>#REF!</v>
      </c>
      <c r="T734" s="275">
        <f>IF(C80&gt;0,ROUND(C80,2),0)</f>
        <v>37.43</v>
      </c>
      <c r="U734" s="275"/>
      <c r="V734" s="275"/>
      <c r="W734" s="275"/>
      <c r="X734" s="275"/>
      <c r="Y734" s="275" t="e">
        <f>IF(M668&lt;&gt;0,ROUND(M668,0),0)</f>
        <v>#REF!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5">
      <c r="A735" s="209" t="str">
        <f>RIGHT($C$83,3)&amp;"*"&amp;RIGHT($C$82,4)&amp;"*"&amp;D$55&amp;"*"&amp;"A"</f>
        <v>138*2018*6030*A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 t="e">
        <f>IF(#REF!&gt;0,ROUND(#REF!,0),0)</f>
        <v>#REF!</v>
      </c>
      <c r="T735" s="277">
        <f>IF(D80&gt;0,ROUND(D80,2),0)</f>
        <v>0</v>
      </c>
      <c r="U735" s="275"/>
      <c r="V735" s="276"/>
      <c r="W735" s="275"/>
      <c r="X735" s="275"/>
      <c r="Y735" s="275" t="e">
        <f t="shared" ref="Y735:Y779" si="21">IF(M669&lt;&gt;0,ROUND(M669,0),0)</f>
        <v>#REF!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5">
      <c r="A736" s="209" t="str">
        <f>RIGHT($C$83,3)&amp;"*"&amp;RIGHT($C$82,4)&amp;"*"&amp;E$55&amp;"*"&amp;"A"</f>
        <v>138*2018*6070*A</v>
      </c>
      <c r="B736" s="275">
        <f>ROUND(E59,0)</f>
        <v>32760</v>
      </c>
      <c r="C736" s="277">
        <f>ROUND(E60,2)</f>
        <v>316.58999999999997</v>
      </c>
      <c r="D736" s="275">
        <f>ROUND(E61,0)</f>
        <v>28580677</v>
      </c>
      <c r="E736" s="275">
        <f>ROUND(E62,0)</f>
        <v>4524131</v>
      </c>
      <c r="F736" s="275">
        <f>ROUND(E63,0)</f>
        <v>1477707</v>
      </c>
      <c r="G736" s="275">
        <f>ROUND(E64,0)</f>
        <v>1937158</v>
      </c>
      <c r="H736" s="275">
        <f>ROUND(E65,0)</f>
        <v>11227</v>
      </c>
      <c r="I736" s="275">
        <f>ROUND(E66,0)</f>
        <v>1180249</v>
      </c>
      <c r="J736" s="275">
        <f>ROUND(E67,0)</f>
        <v>1051554</v>
      </c>
      <c r="K736" s="275">
        <f>ROUND(E68,0)</f>
        <v>90803</v>
      </c>
      <c r="L736" s="275">
        <f>ROUND(E69,0)</f>
        <v>219159</v>
      </c>
      <c r="M736" s="275">
        <f>ROUND(E70,0)</f>
        <v>132044</v>
      </c>
      <c r="N736" s="275">
        <f>ROUND(E75,0)</f>
        <v>180572686</v>
      </c>
      <c r="O736" s="275">
        <f>ROUND(E73,0)</f>
        <v>172710985</v>
      </c>
      <c r="P736" s="275">
        <f>IF(E76&gt;0,ROUND(E76,0),0)</f>
        <v>79236</v>
      </c>
      <c r="Q736" s="275">
        <f>IF(E77&gt;0,ROUND(E77,0),0)</f>
        <v>181922</v>
      </c>
      <c r="R736" s="275">
        <f>IF(E78&gt;0,ROUND(E78,0),0)</f>
        <v>14526</v>
      </c>
      <c r="S736" s="275" t="e">
        <f>IF(#REF!&gt;0,ROUND(#REF!,0),0)</f>
        <v>#REF!</v>
      </c>
      <c r="T736" s="277">
        <f>IF(E80&gt;0,ROUND(E80,2),0)</f>
        <v>177.32</v>
      </c>
      <c r="U736" s="275"/>
      <c r="V736" s="276"/>
      <c r="W736" s="275"/>
      <c r="X736" s="275"/>
      <c r="Y736" s="275" t="e">
        <f t="shared" si="21"/>
        <v>#REF!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5">
      <c r="A737" s="209" t="str">
        <f>RIGHT($C$83,3)&amp;"*"&amp;RIGHT($C$82,4)&amp;"*"&amp;F$55&amp;"*"&amp;"A"</f>
        <v>138*2018*6100*A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5">
      <c r="A738" s="209" t="str">
        <f>RIGHT($C$83,3)&amp;"*"&amp;RIGHT($C$82,4)&amp;"*"&amp;G$55&amp;"*"&amp;"A"</f>
        <v>138*2018*6120*A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5">
      <c r="A739" s="209" t="str">
        <f>RIGHT($C$83,3)&amp;"*"&amp;RIGHT($C$82,4)&amp;"*"&amp;H$55&amp;"*"&amp;"A"</f>
        <v>138*2018*6140*A</v>
      </c>
      <c r="B739" s="275">
        <f>ROUND(H59,0)</f>
        <v>0</v>
      </c>
      <c r="C739" s="277">
        <f>ROUND(H60,2)</f>
        <v>11.87</v>
      </c>
      <c r="D739" s="275">
        <f>ROUND(H61,0)</f>
        <v>983029</v>
      </c>
      <c r="E739" s="275">
        <f>ROUND(H62,0)</f>
        <v>155607</v>
      </c>
      <c r="F739" s="275">
        <f>ROUND(H63,0)</f>
        <v>0</v>
      </c>
      <c r="G739" s="275">
        <f>ROUND(H64,0)</f>
        <v>5676</v>
      </c>
      <c r="H739" s="275">
        <f>ROUND(H65,0)</f>
        <v>0</v>
      </c>
      <c r="I739" s="275">
        <f>ROUND(H66,0)</f>
        <v>1165</v>
      </c>
      <c r="J739" s="275">
        <f>ROUND(H67,0)</f>
        <v>11762</v>
      </c>
      <c r="K739" s="275">
        <f>ROUND(H68,0)</f>
        <v>0</v>
      </c>
      <c r="L739" s="275">
        <f>ROUND(H69,0)</f>
        <v>23687</v>
      </c>
      <c r="M739" s="275">
        <f>ROUND(H70,0)</f>
        <v>0</v>
      </c>
      <c r="N739" s="275">
        <f>ROUND(H75,0)</f>
        <v>5097150</v>
      </c>
      <c r="O739" s="275">
        <f>ROUND(H73,0)</f>
        <v>0</v>
      </c>
      <c r="P739" s="275">
        <f>IF(H76&gt;0,ROUND(H76,0),0)</f>
        <v>886</v>
      </c>
      <c r="Q739" s="275">
        <f>IF(H77&gt;0,ROUND(H77,0),0)</f>
        <v>0</v>
      </c>
      <c r="R739" s="275">
        <f>IF(H78&gt;0,ROUND(H78,0),0)</f>
        <v>162</v>
      </c>
      <c r="S739" s="275">
        <f>IF(H79&gt;0,ROUND(H79,0),0)</f>
        <v>0</v>
      </c>
      <c r="T739" s="277">
        <f>IF(H80&gt;0,ROUND(H80,2),0)</f>
        <v>0.02</v>
      </c>
      <c r="U739" s="275"/>
      <c r="V739" s="276"/>
      <c r="W739" s="275"/>
      <c r="X739" s="275"/>
      <c r="Y739" s="275">
        <f t="shared" si="21"/>
        <v>770560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5">
      <c r="A740" s="209" t="str">
        <f>RIGHT($C$83,3)&amp;"*"&amp;RIGHT($C$82,4)&amp;"*"&amp;I$55&amp;"*"&amp;"A"</f>
        <v>138*2018*6150*A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5">
      <c r="A741" s="209" t="str">
        <f>RIGHT($C$83,3)&amp;"*"&amp;RIGHT($C$82,4)&amp;"*"&amp;J$55&amp;"*"&amp;"A"</f>
        <v>138*2018*6170*A</v>
      </c>
      <c r="B741" s="275">
        <f>ROUND(J59,0)</f>
        <v>2036</v>
      </c>
      <c r="C741" s="277">
        <f>ROUND(J60,2)</f>
        <v>11.15</v>
      </c>
      <c r="D741" s="275">
        <f>ROUND(J61,0)</f>
        <v>1402884</v>
      </c>
      <c r="E741" s="275">
        <f>ROUND(J62,0)</f>
        <v>222067</v>
      </c>
      <c r="F741" s="275">
        <f>ROUND(J63,0)</f>
        <v>534000</v>
      </c>
      <c r="G741" s="275">
        <f>ROUND(J64,0)</f>
        <v>127028</v>
      </c>
      <c r="H741" s="275">
        <f>ROUND(J65,0)</f>
        <v>0</v>
      </c>
      <c r="I741" s="275">
        <f>ROUND(J66,0)</f>
        <v>3201</v>
      </c>
      <c r="J741" s="275">
        <f>ROUND(J67,0)</f>
        <v>15572</v>
      </c>
      <c r="K741" s="275">
        <f>ROUND(J68,0)</f>
        <v>0</v>
      </c>
      <c r="L741" s="275">
        <f>ROUND(J69,0)</f>
        <v>340</v>
      </c>
      <c r="M741" s="275">
        <f>ROUND(J70,0)</f>
        <v>0</v>
      </c>
      <c r="N741" s="275">
        <f>ROUND(J75,0)</f>
        <v>10691719</v>
      </c>
      <c r="O741" s="275">
        <f>ROUND(J73,0)</f>
        <v>10691719</v>
      </c>
      <c r="P741" s="275">
        <f>IF(J76&gt;0,ROUND(J76,0),0)</f>
        <v>1173</v>
      </c>
      <c r="Q741" s="275">
        <f>IF(J77&gt;0,ROUND(J77,0),0)</f>
        <v>0</v>
      </c>
      <c r="R741" s="275">
        <f>IF(J78&gt;0,ROUND(J78,0),0)</f>
        <v>215</v>
      </c>
      <c r="S741" s="275">
        <f>IF(J79&gt;0,ROUND(J79,0),0)</f>
        <v>0</v>
      </c>
      <c r="T741" s="277">
        <f>IF(J80&gt;0,ROUND(J80,2),0)</f>
        <v>8.9700000000000006</v>
      </c>
      <c r="U741" s="275"/>
      <c r="V741" s="276"/>
      <c r="W741" s="275"/>
      <c r="X741" s="275"/>
      <c r="Y741" s="275">
        <f t="shared" si="21"/>
        <v>1693286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5">
      <c r="A742" s="209" t="str">
        <f>RIGHT($C$83,3)&amp;"*"&amp;RIGHT($C$82,4)&amp;"*"&amp;K$55&amp;"*"&amp;"A"</f>
        <v>138*2018*6200*A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5">
      <c r="A743" s="209" t="str">
        <f>RIGHT($C$83,3)&amp;"*"&amp;RIGHT($C$82,4)&amp;"*"&amp;L$55&amp;"*"&amp;"A"</f>
        <v>138*2018*6210*A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5">
      <c r="A744" s="209" t="str">
        <f>RIGHT($C$83,3)&amp;"*"&amp;RIGHT($C$82,4)&amp;"*"&amp;M$55&amp;"*"&amp;"A"</f>
        <v>138*2018*6330*A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5">
      <c r="A745" s="209" t="str">
        <f>RIGHT($C$83,3)&amp;"*"&amp;RIGHT($C$82,4)&amp;"*"&amp;N$55&amp;"*"&amp;"A"</f>
        <v>138*2018*6400*A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5">
      <c r="A746" s="209" t="str">
        <f>RIGHT($C$83,3)&amp;"*"&amp;RIGHT($C$82,4)&amp;"*"&amp;O$55&amp;"*"&amp;"A"</f>
        <v>138*2018*7010*A</v>
      </c>
      <c r="B746" s="275">
        <f>ROUND(O59,0)</f>
        <v>1342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1"/>
        <v>0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5">
      <c r="A747" s="209" t="str">
        <f>RIGHT($C$83,3)&amp;"*"&amp;RIGHT($C$82,4)&amp;"*"&amp;P$55&amp;"*"&amp;"A"</f>
        <v>138*2018*7020*A</v>
      </c>
      <c r="B747" s="275">
        <f>ROUND(P59,0)</f>
        <v>0</v>
      </c>
      <c r="C747" s="277">
        <f>ROUND(P60,2)</f>
        <v>62.5</v>
      </c>
      <c r="D747" s="275">
        <f>ROUND(P61,0)</f>
        <v>6275000</v>
      </c>
      <c r="E747" s="275">
        <f>ROUND(P62,0)</f>
        <v>993291</v>
      </c>
      <c r="F747" s="275">
        <f>ROUND(P63,0)</f>
        <v>0</v>
      </c>
      <c r="G747" s="275">
        <f>ROUND(P64,0)</f>
        <v>3913057</v>
      </c>
      <c r="H747" s="275">
        <f>ROUND(P65,0)</f>
        <v>1588</v>
      </c>
      <c r="I747" s="275">
        <f>ROUND(P66,0)</f>
        <v>520935</v>
      </c>
      <c r="J747" s="275">
        <f>ROUND(P67,0)</f>
        <v>313190</v>
      </c>
      <c r="K747" s="275">
        <f>ROUND(P68,0)</f>
        <v>8057</v>
      </c>
      <c r="L747" s="275">
        <f>ROUND(P69,0)</f>
        <v>20794</v>
      </c>
      <c r="M747" s="275">
        <f>ROUND(P70,0)</f>
        <v>6010</v>
      </c>
      <c r="N747" s="275">
        <f>ROUND(P75,0)</f>
        <v>107194526</v>
      </c>
      <c r="O747" s="275">
        <f>ROUND(P73,0)</f>
        <v>63461962</v>
      </c>
      <c r="P747" s="275">
        <f>IF(P76&gt;0,ROUND(P76,0),0)</f>
        <v>23599</v>
      </c>
      <c r="Q747" s="275">
        <f>IF(P77&gt;0,ROUND(P77,0),0)</f>
        <v>0</v>
      </c>
      <c r="R747" s="275">
        <f>IF(P78&gt;0,ROUND(P78,0),0)</f>
        <v>4326</v>
      </c>
      <c r="S747" s="275">
        <f>IF(P79&gt;0,ROUND(P79,0),0)</f>
        <v>0</v>
      </c>
      <c r="T747" s="277">
        <f>IF(P80&gt;0,ROUND(P80,2),0)</f>
        <v>29.16</v>
      </c>
      <c r="U747" s="275"/>
      <c r="V747" s="276"/>
      <c r="W747" s="275"/>
      <c r="X747" s="275"/>
      <c r="Y747" s="275">
        <f t="shared" si="21"/>
        <v>11826063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5">
      <c r="A748" s="209" t="str">
        <f>RIGHT($C$83,3)&amp;"*"&amp;RIGHT($C$82,4)&amp;"*"&amp;Q$55&amp;"*"&amp;"A"</f>
        <v>138*2018*7030*A</v>
      </c>
      <c r="B748" s="275">
        <f>ROUND(Q59,0)</f>
        <v>0</v>
      </c>
      <c r="C748" s="277">
        <f>ROUND(Q60,2)</f>
        <v>7.9</v>
      </c>
      <c r="D748" s="275">
        <f>ROUND(Q61,0)</f>
        <v>1081163</v>
      </c>
      <c r="E748" s="275">
        <f>ROUND(Q62,0)</f>
        <v>171141</v>
      </c>
      <c r="F748" s="275">
        <f>ROUND(Q63,0)</f>
        <v>0</v>
      </c>
      <c r="G748" s="275">
        <f>ROUND(Q64,0)</f>
        <v>31383</v>
      </c>
      <c r="H748" s="275">
        <f>ROUND(Q65,0)</f>
        <v>0</v>
      </c>
      <c r="I748" s="275">
        <f>ROUND(Q66,0)</f>
        <v>5642</v>
      </c>
      <c r="J748" s="275">
        <f>ROUND(Q67,0)</f>
        <v>21018</v>
      </c>
      <c r="K748" s="275">
        <f>ROUND(Q68,0)</f>
        <v>0</v>
      </c>
      <c r="L748" s="275">
        <f>ROUND(Q69,0)</f>
        <v>2016</v>
      </c>
      <c r="M748" s="275">
        <f>ROUND(Q70,0)</f>
        <v>0</v>
      </c>
      <c r="N748" s="275">
        <f>ROUND(Q75,0)</f>
        <v>8836711</v>
      </c>
      <c r="O748" s="275">
        <f>ROUND(Q73,0)</f>
        <v>4995430</v>
      </c>
      <c r="P748" s="275">
        <f>IF(Q76&gt;0,ROUND(Q76,0),0)</f>
        <v>1584</v>
      </c>
      <c r="Q748" s="275">
        <f>IF(Q77&gt;0,ROUND(Q77,0),0)</f>
        <v>0</v>
      </c>
      <c r="R748" s="275">
        <f>IF(Q78&gt;0,ROUND(Q78,0),0)</f>
        <v>290</v>
      </c>
      <c r="S748" s="275">
        <f>IF(Q79&gt;0,ROUND(Q79,0),0)</f>
        <v>0</v>
      </c>
      <c r="T748" s="277">
        <f>IF(Q80&gt;0,ROUND(Q80,2),0)</f>
        <v>5.77</v>
      </c>
      <c r="U748" s="275"/>
      <c r="V748" s="276"/>
      <c r="W748" s="275"/>
      <c r="X748" s="275"/>
      <c r="Y748" s="275">
        <f t="shared" si="21"/>
        <v>1164587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5">
      <c r="A749" s="209" t="str">
        <f>RIGHT($C$83,3)&amp;"*"&amp;RIGHT($C$82,4)&amp;"*"&amp;R$55&amp;"*"&amp;"A"</f>
        <v>138*2018*7040*A</v>
      </c>
      <c r="B749" s="275">
        <f>ROUND(R59,0)</f>
        <v>0</v>
      </c>
      <c r="C749" s="277">
        <f>ROUND(R60,2)</f>
        <v>1.22</v>
      </c>
      <c r="D749" s="275">
        <f>ROUND(R61,0)</f>
        <v>115169</v>
      </c>
      <c r="E749" s="275">
        <f>ROUND(R62,0)</f>
        <v>18230</v>
      </c>
      <c r="F749" s="275">
        <f>ROUND(R63,0)</f>
        <v>794980</v>
      </c>
      <c r="G749" s="275">
        <f>ROUND(R64,0)</f>
        <v>283693</v>
      </c>
      <c r="H749" s="275">
        <f>ROUND(R65,0)</f>
        <v>0</v>
      </c>
      <c r="I749" s="275">
        <f>ROUND(R66,0)</f>
        <v>1301</v>
      </c>
      <c r="J749" s="275">
        <f>ROUND(R67,0)</f>
        <v>4891</v>
      </c>
      <c r="K749" s="275">
        <f>ROUND(R68,0)</f>
        <v>0</v>
      </c>
      <c r="L749" s="275">
        <f>ROUND(R69,0)</f>
        <v>115</v>
      </c>
      <c r="M749" s="275">
        <f>ROUND(R70,0)</f>
        <v>0</v>
      </c>
      <c r="N749" s="275">
        <f>ROUND(R75,0)</f>
        <v>18643297</v>
      </c>
      <c r="O749" s="275">
        <f>ROUND(R73,0)</f>
        <v>10856120</v>
      </c>
      <c r="P749" s="275">
        <f>IF(R76&gt;0,ROUND(R76,0),0)</f>
        <v>369</v>
      </c>
      <c r="Q749" s="275">
        <f>IF(R77&gt;0,ROUND(R77,0),0)</f>
        <v>0</v>
      </c>
      <c r="R749" s="275">
        <f>IF(R78&gt;0,ROUND(R78,0),0)</f>
        <v>68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849110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5">
      <c r="A750" s="209" t="str">
        <f>RIGHT($C$83,3)&amp;"*"&amp;RIGHT($C$82,4)&amp;"*"&amp;S$55&amp;"*"&amp;"A"</f>
        <v>138*2018*7050*A</v>
      </c>
      <c r="B750" s="275"/>
      <c r="C750" s="277">
        <f>ROUND(S60,2)</f>
        <v>10.77</v>
      </c>
      <c r="D750" s="275">
        <f>ROUND(S61,0)</f>
        <v>627908</v>
      </c>
      <c r="E750" s="275">
        <f>ROUND(S62,0)</f>
        <v>99394</v>
      </c>
      <c r="F750" s="275">
        <f>ROUND(S63,0)</f>
        <v>0</v>
      </c>
      <c r="G750" s="275">
        <f>ROUND(S64,0)</f>
        <v>3867790</v>
      </c>
      <c r="H750" s="275">
        <f>ROUND(S65,0)</f>
        <v>736</v>
      </c>
      <c r="I750" s="275">
        <f>ROUND(S66,0)</f>
        <v>96253</v>
      </c>
      <c r="J750" s="275">
        <f>ROUND(S67,0)</f>
        <v>63071</v>
      </c>
      <c r="K750" s="275">
        <f>ROUND(S68,0)</f>
        <v>30340</v>
      </c>
      <c r="L750" s="275">
        <f>ROUND(S69,0)</f>
        <v>5702</v>
      </c>
      <c r="M750" s="275">
        <f>ROUND(S70,0)</f>
        <v>0</v>
      </c>
      <c r="N750" s="275">
        <f>ROUND(S75,0)</f>
        <v>22482874</v>
      </c>
      <c r="O750" s="275">
        <f>ROUND(S73,0)</f>
        <v>16644647</v>
      </c>
      <c r="P750" s="275">
        <f>IF(S76&gt;0,ROUND(S76,0),0)</f>
        <v>4752</v>
      </c>
      <c r="Q750" s="275">
        <f>IF(S77&gt;0,ROUND(S77,0),0)</f>
        <v>0</v>
      </c>
      <c r="R750" s="275">
        <f>IF(S78&gt;0,ROUND(S78,0),0)</f>
        <v>871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3426655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5">
      <c r="A751" s="209" t="str">
        <f>RIGHT($C$83,3)&amp;"*"&amp;RIGHT($C$82,4)&amp;"*"&amp;T$55&amp;"*"&amp;"A"</f>
        <v>138*2018*7060*A</v>
      </c>
      <c r="B751" s="275"/>
      <c r="C751" s="277">
        <f>ROUND(T60,2)</f>
        <v>6.75</v>
      </c>
      <c r="D751" s="275">
        <f>ROUND(T61,0)</f>
        <v>670387</v>
      </c>
      <c r="E751" s="275">
        <f>ROUND(T62,0)</f>
        <v>106118</v>
      </c>
      <c r="F751" s="275">
        <f>ROUND(T63,0)</f>
        <v>0</v>
      </c>
      <c r="G751" s="275">
        <f>ROUND(T64,0)</f>
        <v>210474</v>
      </c>
      <c r="H751" s="275">
        <f>ROUND(T65,0)</f>
        <v>0</v>
      </c>
      <c r="I751" s="275">
        <f>ROUND(T66,0)</f>
        <v>480</v>
      </c>
      <c r="J751" s="275">
        <f>ROUND(T67,0)</f>
        <v>9114</v>
      </c>
      <c r="K751" s="275">
        <f>ROUND(T68,0)</f>
        <v>0</v>
      </c>
      <c r="L751" s="275">
        <f>ROUND(T69,0)</f>
        <v>2484</v>
      </c>
      <c r="M751" s="275">
        <f>ROUND(T70,0)</f>
        <v>0</v>
      </c>
      <c r="N751" s="275">
        <f>ROUND(T75,0)</f>
        <v>7385165</v>
      </c>
      <c r="O751" s="275">
        <f>ROUND(T73,0)</f>
        <v>3479583</v>
      </c>
      <c r="P751" s="275">
        <f>IF(T76&gt;0,ROUND(T76,0),0)</f>
        <v>687</v>
      </c>
      <c r="Q751" s="275">
        <f>IF(T77&gt;0,ROUND(T77,0),0)</f>
        <v>0</v>
      </c>
      <c r="R751" s="275">
        <f>IF(T78&gt;0,ROUND(T78,0),0)</f>
        <v>126</v>
      </c>
      <c r="S751" s="275">
        <f>IF(T79&gt;0,ROUND(T79,0),0)</f>
        <v>0</v>
      </c>
      <c r="T751" s="277">
        <f>IF(T80&gt;0,ROUND(T80,2),0)</f>
        <v>5.19</v>
      </c>
      <c r="U751" s="275"/>
      <c r="V751" s="276"/>
      <c r="W751" s="275"/>
      <c r="X751" s="275"/>
      <c r="Y751" s="275">
        <f t="shared" si="21"/>
        <v>838074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5">
      <c r="A752" s="209" t="str">
        <f>RIGHT($C$83,3)&amp;"*"&amp;RIGHT($C$82,4)&amp;"*"&amp;U$55&amp;"*"&amp;"A"</f>
        <v>138*2018*7070*A</v>
      </c>
      <c r="B752" s="275">
        <f>ROUND(U59,0)</f>
        <v>0</v>
      </c>
      <c r="C752" s="277">
        <f>ROUND(U60,2)</f>
        <v>82.81</v>
      </c>
      <c r="D752" s="275">
        <f>ROUND(U61,0)</f>
        <v>5915815</v>
      </c>
      <c r="E752" s="275">
        <f>ROUND(U62,0)</f>
        <v>936434</v>
      </c>
      <c r="F752" s="275">
        <f>ROUND(U63,0)</f>
        <v>355803</v>
      </c>
      <c r="G752" s="275">
        <f>ROUND(U64,0)</f>
        <v>3941681</v>
      </c>
      <c r="H752" s="275">
        <f>ROUND(U65,0)</f>
        <v>33375</v>
      </c>
      <c r="I752" s="275">
        <f>ROUND(U66,0)</f>
        <v>2571033</v>
      </c>
      <c r="J752" s="275">
        <f>ROUND(U67,0)</f>
        <v>124135</v>
      </c>
      <c r="K752" s="275">
        <f>ROUND(U68,0)</f>
        <v>71188</v>
      </c>
      <c r="L752" s="275">
        <f>ROUND(U69,0)</f>
        <v>71497</v>
      </c>
      <c r="M752" s="275">
        <f>ROUND(U70,0)</f>
        <v>3586127</v>
      </c>
      <c r="N752" s="275">
        <f>ROUND(U75,0)</f>
        <v>79861445</v>
      </c>
      <c r="O752" s="275">
        <f>ROUND(U73,0)</f>
        <v>34408879</v>
      </c>
      <c r="P752" s="275">
        <f>IF(U76&gt;0,ROUND(U76,0),0)</f>
        <v>9354</v>
      </c>
      <c r="Q752" s="275">
        <f>IF(U77&gt;0,ROUND(U77,0),0)</f>
        <v>0</v>
      </c>
      <c r="R752" s="275">
        <f>IF(U78&gt;0,ROUND(U78,0),0)</f>
        <v>1715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7525722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5">
      <c r="A753" s="209" t="str">
        <f>RIGHT($C$83,3)&amp;"*"&amp;RIGHT($C$82,4)&amp;"*"&amp;V$55&amp;"*"&amp;"A"</f>
        <v>138*2018*7110*A</v>
      </c>
      <c r="B753" s="275">
        <f>ROUND(V59,0)</f>
        <v>0</v>
      </c>
      <c r="C753" s="277">
        <f>ROUND(V60,2)</f>
        <v>33.71</v>
      </c>
      <c r="D753" s="275">
        <f>ROUND(V61,0)</f>
        <v>3557257</v>
      </c>
      <c r="E753" s="275">
        <f>ROUND(V62,0)</f>
        <v>563090</v>
      </c>
      <c r="F753" s="275">
        <f>ROUND(V63,0)</f>
        <v>122787</v>
      </c>
      <c r="G753" s="275">
        <f>ROUND(V64,0)</f>
        <v>2278545</v>
      </c>
      <c r="H753" s="275">
        <f>ROUND(V65,0)</f>
        <v>228</v>
      </c>
      <c r="I753" s="275">
        <f>ROUND(V66,0)</f>
        <v>94672</v>
      </c>
      <c r="J753" s="275">
        <f>ROUND(V67,0)</f>
        <v>129789</v>
      </c>
      <c r="K753" s="275">
        <f>ROUND(V68,0)</f>
        <v>140202</v>
      </c>
      <c r="L753" s="275">
        <f>ROUND(V69,0)</f>
        <v>16986</v>
      </c>
      <c r="M753" s="275">
        <f>ROUND(V70,0)</f>
        <v>37671</v>
      </c>
      <c r="N753" s="275">
        <f>ROUND(V75,0)</f>
        <v>83459936</v>
      </c>
      <c r="O753" s="275">
        <f>ROUND(V73,0)</f>
        <v>48808430</v>
      </c>
      <c r="P753" s="275">
        <f>IF(V76&gt;0,ROUND(V76,0),0)</f>
        <v>9780</v>
      </c>
      <c r="Q753" s="275">
        <f>IF(V77&gt;0,ROUND(V77,0),0)</f>
        <v>0</v>
      </c>
      <c r="R753" s="275">
        <f>IF(V78&gt;0,ROUND(V78,0),0)</f>
        <v>1793</v>
      </c>
      <c r="S753" s="275">
        <f>IF(V79&gt;0,ROUND(V79,0),0)</f>
        <v>0</v>
      </c>
      <c r="T753" s="277">
        <f>IF(V80&gt;0,ROUND(V80,2),0)</f>
        <v>8.4</v>
      </c>
      <c r="U753" s="275"/>
      <c r="V753" s="276"/>
      <c r="W753" s="275"/>
      <c r="X753" s="275"/>
      <c r="Y753" s="275">
        <f t="shared" si="21"/>
        <v>6119750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5">
      <c r="A754" s="209" t="str">
        <f>RIGHT($C$83,3)&amp;"*"&amp;RIGHT($C$82,4)&amp;"*"&amp;W$55&amp;"*"&amp;"A"</f>
        <v>138*2018*7120*A</v>
      </c>
      <c r="B754" s="275">
        <f>ROUND(W59,0)</f>
        <v>0</v>
      </c>
      <c r="C754" s="277">
        <f>ROUND(W60,2)</f>
        <v>4.59</v>
      </c>
      <c r="D754" s="275">
        <f>ROUND(W61,0)</f>
        <v>635616</v>
      </c>
      <c r="E754" s="275">
        <f>ROUND(W62,0)</f>
        <v>100614</v>
      </c>
      <c r="F754" s="275">
        <f>ROUND(W63,0)</f>
        <v>0</v>
      </c>
      <c r="G754" s="275">
        <f>ROUND(W64,0)</f>
        <v>76808</v>
      </c>
      <c r="H754" s="275">
        <f>ROUND(W65,0)</f>
        <v>0</v>
      </c>
      <c r="I754" s="275">
        <f>ROUND(W66,0)</f>
        <v>10029</v>
      </c>
      <c r="J754" s="275">
        <f>ROUND(W67,0)</f>
        <v>12035</v>
      </c>
      <c r="K754" s="275">
        <f>ROUND(W68,0)</f>
        <v>0</v>
      </c>
      <c r="L754" s="275">
        <f>ROUND(W69,0)</f>
        <v>8</v>
      </c>
      <c r="M754" s="275">
        <f>ROUND(W70,0)</f>
        <v>0</v>
      </c>
      <c r="N754" s="275">
        <f>ROUND(W75,0)</f>
        <v>8092826</v>
      </c>
      <c r="O754" s="275">
        <f>ROUND(W73,0)</f>
        <v>3099729</v>
      </c>
      <c r="P754" s="275">
        <f>IF(W76&gt;0,ROUND(W76,0),0)</f>
        <v>907</v>
      </c>
      <c r="Q754" s="275">
        <f>IF(W77&gt;0,ROUND(W77,0),0)</f>
        <v>0</v>
      </c>
      <c r="R754" s="275">
        <f>IF(W78&gt;0,ROUND(W78,0),0)</f>
        <v>166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638750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5">
      <c r="A755" s="209" t="str">
        <f>RIGHT($C$83,3)&amp;"*"&amp;RIGHT($C$82,4)&amp;"*"&amp;X$55&amp;"*"&amp;"A"</f>
        <v>138*2018*7130*A</v>
      </c>
      <c r="B755" s="275">
        <f>ROUND(X59,0)</f>
        <v>0</v>
      </c>
      <c r="C755" s="277">
        <f>ROUND(X60,2)</f>
        <v>10.67</v>
      </c>
      <c r="D755" s="275">
        <f>ROUND(X61,0)</f>
        <v>1088366</v>
      </c>
      <c r="E755" s="275">
        <f>ROUND(X62,0)</f>
        <v>172281</v>
      </c>
      <c r="F755" s="275">
        <f>ROUND(X63,0)</f>
        <v>0</v>
      </c>
      <c r="G755" s="275">
        <f>ROUND(X64,0)</f>
        <v>755267</v>
      </c>
      <c r="H755" s="275">
        <f>ROUND(X65,0)</f>
        <v>0</v>
      </c>
      <c r="I755" s="275">
        <f>ROUND(X66,0)</f>
        <v>29459</v>
      </c>
      <c r="J755" s="275">
        <f>ROUND(X67,0)</f>
        <v>18365</v>
      </c>
      <c r="K755" s="275">
        <f>ROUND(X68,0)</f>
        <v>0</v>
      </c>
      <c r="L755" s="275">
        <f>ROUND(X69,0)</f>
        <v>23</v>
      </c>
      <c r="M755" s="275">
        <f>ROUND(X70,0)</f>
        <v>0</v>
      </c>
      <c r="N755" s="275">
        <f>ROUND(X75,0)</f>
        <v>35753860</v>
      </c>
      <c r="O755" s="275">
        <f>ROUND(X73,0)</f>
        <v>10734368</v>
      </c>
      <c r="P755" s="275">
        <f>IF(X76&gt;0,ROUND(X76,0),0)</f>
        <v>1384</v>
      </c>
      <c r="Q755" s="275">
        <f>IF(X77&gt;0,ROUND(X77,0),0)</f>
        <v>0</v>
      </c>
      <c r="R755" s="275">
        <f>IF(X78&gt;0,ROUND(X78,0),0)</f>
        <v>254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1619982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5">
      <c r="A756" s="209" t="str">
        <f>RIGHT($C$83,3)&amp;"*"&amp;RIGHT($C$82,4)&amp;"*"&amp;Y$55&amp;"*"&amp;"A"</f>
        <v>138*2018*7140*A</v>
      </c>
      <c r="B756" s="275">
        <f>ROUND(Y59,0)</f>
        <v>0</v>
      </c>
      <c r="C756" s="277">
        <f>ROUND(Y60,2)</f>
        <v>49.08</v>
      </c>
      <c r="D756" s="275">
        <f>ROUND(Y61,0)</f>
        <v>4210915</v>
      </c>
      <c r="E756" s="275">
        <f>ROUND(Y62,0)</f>
        <v>666560</v>
      </c>
      <c r="F756" s="275">
        <f>ROUND(Y63,0)</f>
        <v>62375</v>
      </c>
      <c r="G756" s="275">
        <f>ROUND(Y64,0)</f>
        <v>271697</v>
      </c>
      <c r="H756" s="275">
        <f>ROUND(Y65,0)</f>
        <v>643</v>
      </c>
      <c r="I756" s="275">
        <f>ROUND(Y66,0)</f>
        <v>502417</v>
      </c>
      <c r="J756" s="275">
        <f>ROUND(Y67,0)</f>
        <v>229838</v>
      </c>
      <c r="K756" s="275">
        <f>ROUND(Y68,0)</f>
        <v>213958</v>
      </c>
      <c r="L756" s="275">
        <f>ROUND(Y69,0)</f>
        <v>13333</v>
      </c>
      <c r="M756" s="275">
        <f>ROUND(Y70,0)</f>
        <v>0</v>
      </c>
      <c r="N756" s="275">
        <f>ROUND(Y75,0)</f>
        <v>30137535</v>
      </c>
      <c r="O756" s="275">
        <f>ROUND(Y73,0)</f>
        <v>8348569</v>
      </c>
      <c r="P756" s="275">
        <f>IF(Y76&gt;0,ROUND(Y76,0),0)</f>
        <v>17319</v>
      </c>
      <c r="Q756" s="275">
        <f>IF(Y77&gt;0,ROUND(Y77,0),0)</f>
        <v>0</v>
      </c>
      <c r="R756" s="275">
        <f>IF(Y78&gt;0,ROUND(Y78,0),0)</f>
        <v>3175</v>
      </c>
      <c r="S756" s="275">
        <f>IF(Y79&gt;0,ROUND(Y79,0),0)</f>
        <v>0</v>
      </c>
      <c r="T756" s="277">
        <f>IF(Y80&gt;0,ROUND(Y80,2),0)</f>
        <v>0</v>
      </c>
      <c r="U756" s="275"/>
      <c r="V756" s="276"/>
      <c r="W756" s="275"/>
      <c r="X756" s="275"/>
      <c r="Y756" s="275">
        <f t="shared" si="21"/>
        <v>6158720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5">
      <c r="A757" s="209" t="str">
        <f>RIGHT($C$83,3)&amp;"*"&amp;RIGHT($C$82,4)&amp;"*"&amp;Z$55&amp;"*"&amp;"A"</f>
        <v>138*2018*7150*A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125</v>
      </c>
      <c r="H757" s="275">
        <f>ROUND(Z65,0)</f>
        <v>0</v>
      </c>
      <c r="I757" s="275">
        <f>ROUND(Z66,0)</f>
        <v>2620</v>
      </c>
      <c r="J757" s="275">
        <f>ROUND(Z67,0)</f>
        <v>0</v>
      </c>
      <c r="K757" s="275">
        <f>ROUND(Z68,0)</f>
        <v>0</v>
      </c>
      <c r="L757" s="275">
        <f>ROUND(Z69,0)</f>
        <v>162</v>
      </c>
      <c r="M757" s="275">
        <f>ROUND(Z70,0)</f>
        <v>0</v>
      </c>
      <c r="N757" s="275">
        <f>ROUND(Z75,0)</f>
        <v>253350</v>
      </c>
      <c r="O757" s="275">
        <f>ROUND(Z73,0)</f>
        <v>237531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4082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5">
      <c r="A758" s="209" t="str">
        <f>RIGHT($C$83,3)&amp;"*"&amp;RIGHT($C$82,4)&amp;"*"&amp;AA$55&amp;"*"&amp;"A"</f>
        <v>138*2018*7160*A</v>
      </c>
      <c r="B758" s="275">
        <f>ROUND(AA59,0)</f>
        <v>0</v>
      </c>
      <c r="C758" s="277">
        <f>ROUND(AA60,2)</f>
        <v>3.24</v>
      </c>
      <c r="D758" s="275">
        <f>ROUND(AA61,0)</f>
        <v>395109</v>
      </c>
      <c r="E758" s="275">
        <f>ROUND(AA62,0)</f>
        <v>62543</v>
      </c>
      <c r="F758" s="275">
        <f>ROUND(AA63,0)</f>
        <v>23417</v>
      </c>
      <c r="G758" s="275">
        <f>ROUND(AA64,0)</f>
        <v>480729</v>
      </c>
      <c r="H758" s="275">
        <f>ROUND(AA65,0)</f>
        <v>125</v>
      </c>
      <c r="I758" s="275">
        <f>ROUND(AA66,0)</f>
        <v>11276</v>
      </c>
      <c r="J758" s="275">
        <f>ROUND(AA67,0)</f>
        <v>10757</v>
      </c>
      <c r="K758" s="275">
        <f>ROUND(AA68,0)</f>
        <v>0</v>
      </c>
      <c r="L758" s="275">
        <f>ROUND(AA69,0)</f>
        <v>701</v>
      </c>
      <c r="M758" s="275">
        <f>ROUND(AA70,0)</f>
        <v>0</v>
      </c>
      <c r="N758" s="275">
        <f>ROUND(AA75,0)</f>
        <v>9202019</v>
      </c>
      <c r="O758" s="275">
        <f>ROUND(AA73,0)</f>
        <v>800427</v>
      </c>
      <c r="P758" s="275">
        <f>IF(AA76&gt;0,ROUND(AA76,0),0)</f>
        <v>811</v>
      </c>
      <c r="Q758" s="275">
        <f>IF(AA77&gt;0,ROUND(AA77,0),0)</f>
        <v>0</v>
      </c>
      <c r="R758" s="275">
        <f>IF(AA78&gt;0,ROUND(AA78,0),0)</f>
        <v>149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716908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5">
      <c r="A759" s="209" t="str">
        <f>RIGHT($C$83,3)&amp;"*"&amp;RIGHT($C$82,4)&amp;"*"&amp;AB$55&amp;"*"&amp;"A"</f>
        <v>138*2018*7170*A</v>
      </c>
      <c r="B759" s="275"/>
      <c r="C759" s="277">
        <f>ROUND(AB60,2)</f>
        <v>29.18</v>
      </c>
      <c r="D759" s="275">
        <f>ROUND(AB61,0)</f>
        <v>3280739</v>
      </c>
      <c r="E759" s="275">
        <f>ROUND(AB62,0)</f>
        <v>519319</v>
      </c>
      <c r="F759" s="275">
        <f>ROUND(AB63,0)</f>
        <v>60146</v>
      </c>
      <c r="G759" s="275">
        <f>ROUND(AB64,0)</f>
        <v>7222340</v>
      </c>
      <c r="H759" s="275">
        <f>ROUND(AB65,0)</f>
        <v>3980</v>
      </c>
      <c r="I759" s="275">
        <f>ROUND(AB66,0)</f>
        <v>207679</v>
      </c>
      <c r="J759" s="275">
        <f>ROUND(AB67,0)</f>
        <v>69548</v>
      </c>
      <c r="K759" s="275">
        <f>ROUND(AB68,0)</f>
        <v>185486</v>
      </c>
      <c r="L759" s="275">
        <f>ROUND(AB69,0)</f>
        <v>195786</v>
      </c>
      <c r="M759" s="275">
        <f>ROUND(AB70,0)</f>
        <v>1568</v>
      </c>
      <c r="N759" s="275">
        <f>ROUND(AB75,0)</f>
        <v>54786938</v>
      </c>
      <c r="O759" s="275">
        <f>ROUND(AB73,0)</f>
        <v>33710810</v>
      </c>
      <c r="P759" s="275">
        <f>IF(AB76&gt;0,ROUND(AB76,0),0)</f>
        <v>5241</v>
      </c>
      <c r="Q759" s="275">
        <f>IF(AB77&gt;0,ROUND(AB77,0),0)</f>
        <v>0</v>
      </c>
      <c r="R759" s="275">
        <f>IF(AB78&gt;0,ROUND(AB78,0),0)</f>
        <v>961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7273154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5">
      <c r="A760" s="209" t="str">
        <f>RIGHT($C$83,3)&amp;"*"&amp;RIGHT($C$82,4)&amp;"*"&amp;AC$55&amp;"*"&amp;"A"</f>
        <v>138*2018*7180*A</v>
      </c>
      <c r="B760" s="275">
        <f>ROUND(AC59,0)</f>
        <v>0</v>
      </c>
      <c r="C760" s="277">
        <f>ROUND(AC60,2)</f>
        <v>22.92</v>
      </c>
      <c r="D760" s="275">
        <f>ROUND(AC61,0)</f>
        <v>2006202</v>
      </c>
      <c r="E760" s="275">
        <f>ROUND(AC62,0)</f>
        <v>317568</v>
      </c>
      <c r="F760" s="275">
        <f>ROUND(AC63,0)</f>
        <v>95488</v>
      </c>
      <c r="G760" s="275">
        <f>ROUND(AC64,0)</f>
        <v>349481</v>
      </c>
      <c r="H760" s="275">
        <f>ROUND(AC65,0)</f>
        <v>6706</v>
      </c>
      <c r="I760" s="275">
        <f>ROUND(AC66,0)</f>
        <v>401065</v>
      </c>
      <c r="J760" s="275">
        <f>ROUND(AC67,0)</f>
        <v>111379</v>
      </c>
      <c r="K760" s="275">
        <f>ROUND(AC68,0)</f>
        <v>372351</v>
      </c>
      <c r="L760" s="275">
        <f>ROUND(AC69,0)</f>
        <v>17495</v>
      </c>
      <c r="M760" s="275">
        <f>ROUND(AC70,0)</f>
        <v>18635</v>
      </c>
      <c r="N760" s="275">
        <f>ROUND(AC75,0)</f>
        <v>37856836</v>
      </c>
      <c r="O760" s="275">
        <f>ROUND(AC73,0)</f>
        <v>29709012</v>
      </c>
      <c r="P760" s="275">
        <f>IF(AC76&gt;0,ROUND(AC76,0),0)</f>
        <v>8393</v>
      </c>
      <c r="Q760" s="275">
        <f>IF(AC77&gt;0,ROUND(AC77,0),0)</f>
        <v>0</v>
      </c>
      <c r="R760" s="275">
        <f>IF(AC78&gt;0,ROUND(AC78,0),0)</f>
        <v>1539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3556228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5">
      <c r="A761" s="209" t="str">
        <f>RIGHT($C$83,3)&amp;"*"&amp;RIGHT($C$82,4)&amp;"*"&amp;AD$55&amp;"*"&amp;"A"</f>
        <v>138*2018*7190*A</v>
      </c>
      <c r="B761" s="275">
        <f>ROUND(AD59,0)</f>
        <v>0</v>
      </c>
      <c r="C761" s="277">
        <f>ROUND(AD60,2)</f>
        <v>0.04</v>
      </c>
      <c r="D761" s="275">
        <f>ROUND(AD61,0)</f>
        <v>2146</v>
      </c>
      <c r="E761" s="275">
        <f>ROUND(AD62,0)</f>
        <v>340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631626</v>
      </c>
      <c r="J761" s="275">
        <f>ROUND(AD67,0)</f>
        <v>5005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3194108</v>
      </c>
      <c r="O761" s="275">
        <f>ROUND(AD73,0)</f>
        <v>3153653</v>
      </c>
      <c r="P761" s="275">
        <f>IF(AD76&gt;0,ROUND(AD76,0),0)</f>
        <v>377</v>
      </c>
      <c r="Q761" s="275">
        <f>IF(AD77&gt;0,ROUND(AD77,0),0)</f>
        <v>0</v>
      </c>
      <c r="R761" s="275">
        <f>IF(AD78&gt;0,ROUND(AD78,0),0)</f>
        <v>69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401329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5">
      <c r="A762" s="209" t="str">
        <f>RIGHT($C$83,3)&amp;"*"&amp;RIGHT($C$82,4)&amp;"*"&amp;AE$55&amp;"*"&amp;"A"</f>
        <v>138*2018*7200*A</v>
      </c>
      <c r="B762" s="275">
        <f>ROUND(AE59,0)</f>
        <v>0</v>
      </c>
      <c r="C762" s="277">
        <f>ROUND(AE60,2)</f>
        <v>16.43</v>
      </c>
      <c r="D762" s="275">
        <f>ROUND(AE61,0)</f>
        <v>1621610</v>
      </c>
      <c r="E762" s="275">
        <f>ROUND(AE62,0)</f>
        <v>256690</v>
      </c>
      <c r="F762" s="275">
        <f>ROUND(AE63,0)</f>
        <v>0</v>
      </c>
      <c r="G762" s="275">
        <f>ROUND(AE64,0)</f>
        <v>14074</v>
      </c>
      <c r="H762" s="275">
        <f>ROUND(AE65,0)</f>
        <v>0</v>
      </c>
      <c r="I762" s="275">
        <f>ROUND(AE66,0)</f>
        <v>4304</v>
      </c>
      <c r="J762" s="275">
        <f>ROUND(AE67,0)</f>
        <v>54449</v>
      </c>
      <c r="K762" s="275">
        <f>ROUND(AE68,0)</f>
        <v>89</v>
      </c>
      <c r="L762" s="275">
        <f>ROUND(AE69,0)</f>
        <v>7120</v>
      </c>
      <c r="M762" s="275">
        <f>ROUND(AE70,0)</f>
        <v>0</v>
      </c>
      <c r="N762" s="275">
        <f>ROUND(AE75,0)</f>
        <v>5625802</v>
      </c>
      <c r="O762" s="275">
        <f>ROUND(AE73,0)</f>
        <v>3355576</v>
      </c>
      <c r="P762" s="275">
        <f>IF(AE76&gt;0,ROUND(AE76,0),0)</f>
        <v>4103</v>
      </c>
      <c r="Q762" s="275">
        <f>IF(AE77&gt;0,ROUND(AE77,0),0)</f>
        <v>0</v>
      </c>
      <c r="R762" s="275">
        <f>IF(AE78&gt;0,ROUND(AE78,0),0)</f>
        <v>752</v>
      </c>
      <c r="S762" s="275">
        <f>IF(AE79&gt;0,ROUND(AE79,0),0)</f>
        <v>0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1680577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5">
      <c r="A763" s="209" t="str">
        <f>RIGHT($C$83,3)&amp;"*"&amp;RIGHT($C$82,4)&amp;"*"&amp;AF$55&amp;"*"&amp;"A"</f>
        <v>138*2018*7220*A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5">
      <c r="A764" s="209" t="str">
        <f>RIGHT($C$83,3)&amp;"*"&amp;RIGHT($C$82,4)&amp;"*"&amp;AG$55&amp;"*"&amp;"A"</f>
        <v>138*2018*7230*A</v>
      </c>
      <c r="B764" s="275">
        <f>ROUND(AG59,0)</f>
        <v>0</v>
      </c>
      <c r="C764" s="277">
        <f>ROUND(AG60,2)</f>
        <v>94.36</v>
      </c>
      <c r="D764" s="275">
        <f>ROUND(AG61,0)</f>
        <v>8546968</v>
      </c>
      <c r="E764" s="275">
        <f>ROUND(AG62,0)</f>
        <v>1352928</v>
      </c>
      <c r="F764" s="275">
        <f>ROUND(AG63,0)</f>
        <v>1742757</v>
      </c>
      <c r="G764" s="275">
        <f>ROUND(AG64,0)</f>
        <v>1534556</v>
      </c>
      <c r="H764" s="275">
        <f>ROUND(AG65,0)</f>
        <v>1754</v>
      </c>
      <c r="I764" s="275">
        <f>ROUND(AG66,0)</f>
        <v>160271</v>
      </c>
      <c r="J764" s="275">
        <f>ROUND(AG67,0)</f>
        <v>401106</v>
      </c>
      <c r="K764" s="275">
        <f>ROUND(AG68,0)</f>
        <v>298</v>
      </c>
      <c r="L764" s="275">
        <f>ROUND(AG69,0)</f>
        <v>91608</v>
      </c>
      <c r="M764" s="275">
        <f>ROUND(AG70,0)</f>
        <v>20963</v>
      </c>
      <c r="N764" s="275">
        <f>ROUND(AG75,0)</f>
        <v>150112356</v>
      </c>
      <c r="O764" s="275">
        <f>ROUND(AG73,0)</f>
        <v>36512303</v>
      </c>
      <c r="P764" s="275">
        <f>IF(AG76&gt;0,ROUND(AG76,0),0)</f>
        <v>30224</v>
      </c>
      <c r="Q764" s="275">
        <f>IF(AG77&gt;0,ROUND(AG77,0),0)</f>
        <v>0</v>
      </c>
      <c r="R764" s="275">
        <f>IF(AG78&gt;0,ROUND(AG78,0),0)</f>
        <v>5541</v>
      </c>
      <c r="S764" s="275">
        <f>IF(AG79&gt;0,ROUND(AG79,0),0)</f>
        <v>0</v>
      </c>
      <c r="T764" s="277">
        <f>IF(AG80&gt;0,ROUND(AG80,2),0)</f>
        <v>55.06</v>
      </c>
      <c r="U764" s="275"/>
      <c r="V764" s="276"/>
      <c r="W764" s="275"/>
      <c r="X764" s="275"/>
      <c r="Y764" s="275">
        <f t="shared" si="21"/>
        <v>14968153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5">
      <c r="A765" s="209" t="str">
        <f>RIGHT($C$83,3)&amp;"*"&amp;RIGHT($C$82,4)&amp;"*"&amp;AH$55&amp;"*"&amp;"A"</f>
        <v>138*2018*7240*A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5">
      <c r="A766" s="209" t="str">
        <f>RIGHT($C$83,3)&amp;"*"&amp;RIGHT($C$82,4)&amp;"*"&amp;AI$55&amp;"*"&amp;"A"</f>
        <v>138*2018*7250*A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5">
      <c r="A767" s="209" t="str">
        <f>RIGHT($C$83,3)&amp;"*"&amp;RIGHT($C$82,4)&amp;"*"&amp;AJ$55&amp;"*"&amp;"A"</f>
        <v>138*2018*7260*A</v>
      </c>
      <c r="B767" s="275">
        <f>ROUND(AJ59,0)</f>
        <v>0</v>
      </c>
      <c r="C767" s="277">
        <f>ROUND(AJ60,2)</f>
        <v>21</v>
      </c>
      <c r="D767" s="275">
        <f>ROUND(AJ61,0)</f>
        <v>2140597</v>
      </c>
      <c r="E767" s="275">
        <f>ROUND(AJ62,0)</f>
        <v>338842</v>
      </c>
      <c r="F767" s="275">
        <f>ROUND(AJ63,0)</f>
        <v>642658</v>
      </c>
      <c r="G767" s="275">
        <f>ROUND(AJ64,0)</f>
        <v>240978</v>
      </c>
      <c r="H767" s="275">
        <f>ROUND(AJ65,0)</f>
        <v>1083</v>
      </c>
      <c r="I767" s="275">
        <f>ROUND(AJ66,0)</f>
        <v>502160</v>
      </c>
      <c r="J767" s="275">
        <f>ROUND(AJ67,0)</f>
        <v>111622</v>
      </c>
      <c r="K767" s="275">
        <f>ROUND(AJ68,0)</f>
        <v>430658</v>
      </c>
      <c r="L767" s="275">
        <f>ROUND(AJ69,0)</f>
        <v>12697</v>
      </c>
      <c r="M767" s="275">
        <f>ROUND(AJ70,0)</f>
        <v>0</v>
      </c>
      <c r="N767" s="275">
        <f>ROUND(AJ75,0)</f>
        <v>8718693</v>
      </c>
      <c r="O767" s="275">
        <f>ROUND(AJ73,0)</f>
        <v>134695</v>
      </c>
      <c r="P767" s="275">
        <f>IF(AJ76&gt;0,ROUND(AJ76,0),0)</f>
        <v>8411</v>
      </c>
      <c r="Q767" s="275">
        <f>IF(AJ77&gt;0,ROUND(AJ77,0),0)</f>
        <v>0</v>
      </c>
      <c r="R767" s="275">
        <f>IF(AJ78&gt;0,ROUND(AJ78,0),0)</f>
        <v>1542</v>
      </c>
      <c r="S767" s="275">
        <f>IF(AJ79&gt;0,ROUND(AJ79,0),0)</f>
        <v>0</v>
      </c>
      <c r="T767" s="277">
        <f>IF(AJ80&gt;0,ROUND(AJ80,2),0)</f>
        <v>4.42</v>
      </c>
      <c r="U767" s="275"/>
      <c r="V767" s="276"/>
      <c r="W767" s="275"/>
      <c r="X767" s="275"/>
      <c r="Y767" s="275">
        <f t="shared" si="21"/>
        <v>3746010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5">
      <c r="A768" s="209" t="str">
        <f>RIGHT($C$83,3)&amp;"*"&amp;RIGHT($C$82,4)&amp;"*"&amp;AK$55&amp;"*"&amp;"A"</f>
        <v>138*2018*7310*A</v>
      </c>
      <c r="B768" s="275">
        <f>ROUND(AK59,0)</f>
        <v>0</v>
      </c>
      <c r="C768" s="277">
        <f>ROUND(AK60,2)</f>
        <v>4.1900000000000004</v>
      </c>
      <c r="D768" s="275">
        <f>ROUND(AK61,0)</f>
        <v>424360</v>
      </c>
      <c r="E768" s="275">
        <f>ROUND(AK62,0)</f>
        <v>67173</v>
      </c>
      <c r="F768" s="275">
        <f>ROUND(AK63,0)</f>
        <v>0</v>
      </c>
      <c r="G768" s="275">
        <f>ROUND(AK64,0)</f>
        <v>3959</v>
      </c>
      <c r="H768" s="275">
        <f>ROUND(AK65,0)</f>
        <v>34</v>
      </c>
      <c r="I768" s="275">
        <f>ROUND(AK66,0)</f>
        <v>1127</v>
      </c>
      <c r="J768" s="275">
        <f>ROUND(AK67,0)</f>
        <v>16776</v>
      </c>
      <c r="K768" s="275">
        <f>ROUND(AK68,0)</f>
        <v>0</v>
      </c>
      <c r="L768" s="275">
        <f>ROUND(AK69,0)</f>
        <v>489</v>
      </c>
      <c r="M768" s="275">
        <f>ROUND(AK70,0)</f>
        <v>11548</v>
      </c>
      <c r="N768" s="275">
        <f>ROUND(AK75,0)</f>
        <v>2745916</v>
      </c>
      <c r="O768" s="275">
        <f>ROUND(AK73,0)</f>
        <v>2337138</v>
      </c>
      <c r="P768" s="275">
        <f>IF(AK76&gt;0,ROUND(AK76,0),0)</f>
        <v>1264</v>
      </c>
      <c r="Q768" s="275">
        <f>IF(AK77&gt;0,ROUND(AK77,0),0)</f>
        <v>0</v>
      </c>
      <c r="R768" s="275">
        <f>IF(AK78&gt;0,ROUND(AK78,0),0)</f>
        <v>232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479928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5">
      <c r="A769" s="209" t="str">
        <f>RIGHT($C$83,3)&amp;"*"&amp;RIGHT($C$82,4)&amp;"*"&amp;AL$55&amp;"*"&amp;"A"</f>
        <v>138*2018*7320*A</v>
      </c>
      <c r="B769" s="275">
        <f>ROUND(AL59,0)</f>
        <v>0</v>
      </c>
      <c r="C769" s="277">
        <f>ROUND(AL60,2)</f>
        <v>3.09</v>
      </c>
      <c r="D769" s="275">
        <f>ROUND(AL61,0)</f>
        <v>332142</v>
      </c>
      <c r="E769" s="275">
        <f>ROUND(AL62,0)</f>
        <v>52576</v>
      </c>
      <c r="F769" s="275">
        <f>ROUND(AL63,0)</f>
        <v>0</v>
      </c>
      <c r="G769" s="275">
        <f>ROUND(AL64,0)</f>
        <v>378</v>
      </c>
      <c r="H769" s="275">
        <f>ROUND(AL65,0)</f>
        <v>0</v>
      </c>
      <c r="I769" s="275">
        <f>ROUND(AL66,0)</f>
        <v>0</v>
      </c>
      <c r="J769" s="275">
        <f>ROUND(AL67,0)</f>
        <v>2407</v>
      </c>
      <c r="K769" s="275">
        <f>ROUND(AL68,0)</f>
        <v>0</v>
      </c>
      <c r="L769" s="275">
        <f>ROUND(AL69,0)</f>
        <v>455</v>
      </c>
      <c r="M769" s="275">
        <f>ROUND(AL70,0)</f>
        <v>0</v>
      </c>
      <c r="N769" s="275">
        <f>ROUND(AL75,0)</f>
        <v>1821551</v>
      </c>
      <c r="O769" s="275">
        <f>ROUND(AL73,0)</f>
        <v>1576707</v>
      </c>
      <c r="P769" s="275">
        <f>IF(AL76&gt;0,ROUND(AL76,0),0)</f>
        <v>181</v>
      </c>
      <c r="Q769" s="275">
        <f>IF(AL77&gt;0,ROUND(AL77,0),0)</f>
        <v>0</v>
      </c>
      <c r="R769" s="275">
        <f>IF(AL78&gt;0,ROUND(AL78,0),0)</f>
        <v>33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235938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5">
      <c r="A770" s="209" t="str">
        <f>RIGHT($C$83,3)&amp;"*"&amp;RIGHT($C$82,4)&amp;"*"&amp;AM$55&amp;"*"&amp;"A"</f>
        <v>138*2018*7330*A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5">
      <c r="A771" s="209" t="str">
        <f>RIGHT($C$83,3)&amp;"*"&amp;RIGHT($C$82,4)&amp;"*"&amp;AN$55&amp;"*"&amp;"A"</f>
        <v>138*2018*7340*A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5">
      <c r="A772" s="209" t="str">
        <f>RIGHT($C$83,3)&amp;"*"&amp;RIGHT($C$82,4)&amp;"*"&amp;AO$55&amp;"*"&amp;"A"</f>
        <v>138*2018*7350*A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5">
      <c r="A773" s="209" t="str">
        <f>RIGHT($C$83,3)&amp;"*"&amp;RIGHT($C$82,4)&amp;"*"&amp;AP$55&amp;"*"&amp;"A"</f>
        <v>138*2018*7380*A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1"/>
        <v>0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5">
      <c r="A774" s="209" t="str">
        <f>RIGHT($C$83,3)&amp;"*"&amp;RIGHT($C$82,4)&amp;"*"&amp;AQ$55&amp;"*"&amp;"A"</f>
        <v>138*2018*7390*A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5">
      <c r="A775" s="209" t="str">
        <f>RIGHT($C$83,3)&amp;"*"&amp;RIGHT($C$82,4)&amp;"*"&amp;AR$55&amp;"*"&amp;"A"</f>
        <v>138*2018*7400*A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-5572</v>
      </c>
      <c r="H775" s="275">
        <f>ROUND(AR65,0)</f>
        <v>0</v>
      </c>
      <c r="I775" s="275">
        <f>ROUND(AR66,0)</f>
        <v>18207</v>
      </c>
      <c r="J775" s="275">
        <f>ROUND(AR67,0)</f>
        <v>28924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2179</v>
      </c>
      <c r="Q775" s="275">
        <f>IF(AR77&gt;0,ROUND(AR77,0),0)</f>
        <v>0</v>
      </c>
      <c r="R775" s="275">
        <f>IF(AR78&gt;0,ROUND(AR78,0),0)</f>
        <v>400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379892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5">
      <c r="A776" s="209" t="str">
        <f>RIGHT($C$83,3)&amp;"*"&amp;RIGHT($C$82,4)&amp;"*"&amp;AS$55&amp;"*"&amp;"A"</f>
        <v>138*2018*7410*A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5">
      <c r="A777" s="209" t="str">
        <f>RIGHT($C$83,3)&amp;"*"&amp;RIGHT($C$82,4)&amp;"*"&amp;AT$55&amp;"*"&amp;"A"</f>
        <v>138*2018*7420*A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5">
      <c r="A778" s="209" t="str">
        <f>RIGHT($C$83,3)&amp;"*"&amp;RIGHT($C$82,4)&amp;"*"&amp;AU$55&amp;"*"&amp;"A"</f>
        <v>138*2018*7430*A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5">
      <c r="A779" s="209" t="str">
        <f>RIGHT($C$83,3)&amp;"*"&amp;RIGHT($C$82,4)&amp;"*"&amp;AV$55&amp;"*"&amp;"A"</f>
        <v>138*2018*7490*A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0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850</v>
      </c>
      <c r="O779" s="275">
        <f>ROUND(AV73,0)</f>
        <v>850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9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5">
      <c r="A780" s="209" t="str">
        <f>RIGHT($C$83,3)&amp;"*"&amp;RIGHT($C$82,4)&amp;"*"&amp;AW$55&amp;"*"&amp;"A"</f>
        <v>138*2018*8200*A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5">
      <c r="A781" s="209" t="str">
        <f>RIGHT($C$83,3)&amp;"*"&amp;RIGHT($C$82,4)&amp;"*"&amp;AX$55&amp;"*"&amp;"A"</f>
        <v>138*2018*8310*A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5">
      <c r="A782" s="209" t="str">
        <f>RIGHT($C$83,3)&amp;"*"&amp;RIGHT($C$82,4)&amp;"*"&amp;AY$55&amp;"*"&amp;"A"</f>
        <v>138*2018*8320*A</v>
      </c>
      <c r="B782" s="275">
        <f>ROUND(AY59,0)</f>
        <v>199312</v>
      </c>
      <c r="C782" s="277">
        <f>ROUND(AY60,2)</f>
        <v>37.67</v>
      </c>
      <c r="D782" s="275">
        <f>ROUND(AY61,0)</f>
        <v>2080426</v>
      </c>
      <c r="E782" s="275">
        <f>ROUND(AY62,0)</f>
        <v>329318</v>
      </c>
      <c r="F782" s="275">
        <f>ROUND(AY63,0)</f>
        <v>0</v>
      </c>
      <c r="G782" s="275">
        <f>ROUND(AY64,0)</f>
        <v>1448305</v>
      </c>
      <c r="H782" s="275">
        <f>ROUND(AY65,0)</f>
        <v>2034</v>
      </c>
      <c r="I782" s="275">
        <f>ROUND(AY66,0)</f>
        <v>155991</v>
      </c>
      <c r="J782" s="275">
        <f>ROUND(AY67,0)</f>
        <v>156831</v>
      </c>
      <c r="K782" s="275">
        <f>ROUND(AY68,0)</f>
        <v>0</v>
      </c>
      <c r="L782" s="275">
        <f>ROUND(AY69,0)</f>
        <v>-213847</v>
      </c>
      <c r="M782" s="275">
        <f>ROUND(AY70,0)</f>
        <v>427354</v>
      </c>
      <c r="N782" s="275"/>
      <c r="O782" s="275"/>
      <c r="P782" s="275">
        <f>IF(AY76&gt;0,ROUND(AY76,0),0)</f>
        <v>11817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5">
      <c r="A783" s="209" t="str">
        <f>RIGHT($C$83,3)&amp;"*"&amp;RIGHT($C$82,4)&amp;"*"&amp;AZ$55&amp;"*"&amp;"A"</f>
        <v>138*2018*8330*A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5">
      <c r="A784" s="209" t="str">
        <f>RIGHT($C$83,3)&amp;"*"&amp;RIGHT($C$82,4)&amp;"*"&amp;BA$55&amp;"*"&amp;"A"</f>
        <v>138*2018*8350*A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0</v>
      </c>
      <c r="J784" s="275">
        <f>ROUND(BA67,0)</f>
        <v>0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5">
      <c r="A785" s="209" t="str">
        <f>RIGHT($C$83,3)&amp;"*"&amp;RIGHT($C$82,4)&amp;"*"&amp;BB$55&amp;"*"&amp;"A"</f>
        <v>138*2018*8360*A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5">
      <c r="A786" s="209" t="str">
        <f>RIGHT($C$83,3)&amp;"*"&amp;RIGHT($C$82,4)&amp;"*"&amp;BC$55&amp;"*"&amp;"A"</f>
        <v>138*2018*8370*A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5">
      <c r="A787" s="209" t="str">
        <f>RIGHT($C$83,3)&amp;"*"&amp;RIGHT($C$82,4)&amp;"*"&amp;BD$55&amp;"*"&amp;"A"</f>
        <v>138*2018*8420*A</v>
      </c>
      <c r="B787" s="275"/>
      <c r="C787" s="277">
        <f>ROUND(BD60,2)</f>
        <v>0</v>
      </c>
      <c r="D787" s="275">
        <f>ROUND(BD61,0)</f>
        <v>0</v>
      </c>
      <c r="E787" s="275">
        <f>ROUND(BD62,0)</f>
        <v>0</v>
      </c>
      <c r="F787" s="275">
        <f>ROUND(BD63,0)</f>
        <v>0</v>
      </c>
      <c r="G787" s="275">
        <f>ROUND(BD64,0)</f>
        <v>7563</v>
      </c>
      <c r="H787" s="275">
        <f>ROUND(BD65,0)</f>
        <v>0</v>
      </c>
      <c r="I787" s="275">
        <f>ROUND(BD66,0)</f>
        <v>180444</v>
      </c>
      <c r="J787" s="275">
        <f>ROUND(BD67,0)</f>
        <v>48562</v>
      </c>
      <c r="K787" s="275">
        <f>ROUND(BD68,0)</f>
        <v>1655</v>
      </c>
      <c r="L787" s="275">
        <f>ROUND(BD69,0)</f>
        <v>1047</v>
      </c>
      <c r="M787" s="275">
        <f>ROUND(BD70,0)</f>
        <v>0</v>
      </c>
      <c r="N787" s="275"/>
      <c r="O787" s="275"/>
      <c r="P787" s="275">
        <f>IF(BD76&gt;0,ROUND(BD76,0),0)</f>
        <v>3659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5">
      <c r="A788" s="209" t="str">
        <f>RIGHT($C$83,3)&amp;"*"&amp;RIGHT($C$82,4)&amp;"*"&amp;BE$55&amp;"*"&amp;"A"</f>
        <v>138*2018*8430*A</v>
      </c>
      <c r="B788" s="275">
        <f>ROUND(BE59,0)</f>
        <v>558577</v>
      </c>
      <c r="C788" s="277">
        <f>ROUND(BE60,2)</f>
        <v>14.29</v>
      </c>
      <c r="D788" s="275">
        <f>ROUND(BE61,0)</f>
        <v>1053527</v>
      </c>
      <c r="E788" s="275">
        <f>ROUND(BE62,0)</f>
        <v>166766</v>
      </c>
      <c r="F788" s="275">
        <f>ROUND(BE63,0)</f>
        <v>72892</v>
      </c>
      <c r="G788" s="275">
        <f>ROUND(BE64,0)</f>
        <v>241453</v>
      </c>
      <c r="H788" s="275">
        <f>ROUND(BE65,0)</f>
        <v>1637399</v>
      </c>
      <c r="I788" s="275">
        <f>ROUND(BE66,0)</f>
        <v>5285447</v>
      </c>
      <c r="J788" s="275">
        <f>ROUND(BE67,0)</f>
        <v>3931067</v>
      </c>
      <c r="K788" s="275">
        <f>ROUND(BE68,0)</f>
        <v>24</v>
      </c>
      <c r="L788" s="275">
        <f>ROUND(BE69,0)</f>
        <v>23202</v>
      </c>
      <c r="M788" s="275">
        <f>ROUND(BE70,0)</f>
        <v>22276</v>
      </c>
      <c r="N788" s="275"/>
      <c r="O788" s="275"/>
      <c r="P788" s="275">
        <f>IF(BE76&gt;0,ROUND(BE76,0),0)</f>
        <v>296210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5">
      <c r="A789" s="209" t="str">
        <f>RIGHT($C$83,3)&amp;"*"&amp;RIGHT($C$82,4)&amp;"*"&amp;BF$55&amp;"*"&amp;"A"</f>
        <v>138*2018*8460*A</v>
      </c>
      <c r="B789" s="275"/>
      <c r="C789" s="277">
        <f>ROUND(BF60,2)</f>
        <v>49.24</v>
      </c>
      <c r="D789" s="275">
        <f>ROUND(BF61,0)</f>
        <v>2358095</v>
      </c>
      <c r="E789" s="275">
        <f>ROUND(BF62,0)</f>
        <v>373271</v>
      </c>
      <c r="F789" s="275">
        <f>ROUND(BF63,0)</f>
        <v>0</v>
      </c>
      <c r="G789" s="275">
        <f>ROUND(BF64,0)</f>
        <v>529861</v>
      </c>
      <c r="H789" s="275">
        <f>ROUND(BF65,0)</f>
        <v>218709</v>
      </c>
      <c r="I789" s="275">
        <f>ROUND(BF66,0)</f>
        <v>115421</v>
      </c>
      <c r="J789" s="275">
        <f>ROUND(BF67,0)</f>
        <v>54910</v>
      </c>
      <c r="K789" s="275">
        <f>ROUND(BF68,0)</f>
        <v>106</v>
      </c>
      <c r="L789" s="275">
        <f>ROUND(BF69,0)</f>
        <v>24785</v>
      </c>
      <c r="M789" s="275">
        <f>ROUND(BF70,0)</f>
        <v>38605</v>
      </c>
      <c r="N789" s="275"/>
      <c r="O789" s="275"/>
      <c r="P789" s="275">
        <f>IF(BF76&gt;0,ROUND(BF76,0),0)</f>
        <v>4138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5">
      <c r="A790" s="209" t="str">
        <f>RIGHT($C$83,3)&amp;"*"&amp;RIGHT($C$82,4)&amp;"*"&amp;BG$55&amp;"*"&amp;"A"</f>
        <v>138*2018*8470*A</v>
      </c>
      <c r="B790" s="275"/>
      <c r="C790" s="277">
        <f>ROUND(BG60,2)</f>
        <v>7.25</v>
      </c>
      <c r="D790" s="275">
        <f>ROUND(BG61,0)</f>
        <v>369663</v>
      </c>
      <c r="E790" s="275">
        <f>ROUND(BG62,0)</f>
        <v>58515</v>
      </c>
      <c r="F790" s="275">
        <f>ROUND(BG63,0)</f>
        <v>0</v>
      </c>
      <c r="G790" s="275">
        <f>ROUND(BG64,0)</f>
        <v>807</v>
      </c>
      <c r="H790" s="275">
        <f>ROUND(BG65,0)</f>
        <v>9069</v>
      </c>
      <c r="I790" s="275">
        <f>ROUND(BG66,0)</f>
        <v>196</v>
      </c>
      <c r="J790" s="275">
        <f>ROUND(BG67,0)</f>
        <v>2784</v>
      </c>
      <c r="K790" s="275">
        <f>ROUND(BG68,0)</f>
        <v>0</v>
      </c>
      <c r="L790" s="275">
        <f>ROUND(BG69,0)</f>
        <v>295</v>
      </c>
      <c r="M790" s="275">
        <f>ROUND(BG70,0)</f>
        <v>0</v>
      </c>
      <c r="N790" s="275"/>
      <c r="O790" s="275"/>
      <c r="P790" s="275">
        <f>IF(BG76&gt;0,ROUND(BG76,0),0)</f>
        <v>210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5">
      <c r="A791" s="209" t="str">
        <f>RIGHT($C$83,3)&amp;"*"&amp;RIGHT($C$82,4)&amp;"*"&amp;BH$55&amp;"*"&amp;"A"</f>
        <v>138*2018*8480*A</v>
      </c>
      <c r="B791" s="275"/>
      <c r="C791" s="277">
        <f>ROUND(BH60,2)</f>
        <v>2.97</v>
      </c>
      <c r="D791" s="275">
        <f>ROUND(BH61,0)</f>
        <v>316483</v>
      </c>
      <c r="E791" s="275">
        <f>ROUND(BH62,0)</f>
        <v>50097</v>
      </c>
      <c r="F791" s="275">
        <f>ROUND(BH63,0)</f>
        <v>0</v>
      </c>
      <c r="G791" s="275">
        <f>ROUND(BH64,0)</f>
        <v>394</v>
      </c>
      <c r="H791" s="275">
        <f>ROUND(BH65,0)</f>
        <v>1633</v>
      </c>
      <c r="I791" s="275">
        <f>ROUND(BH66,0)</f>
        <v>72570</v>
      </c>
      <c r="J791" s="275">
        <f>ROUND(BH67,0)</f>
        <v>24037</v>
      </c>
      <c r="K791" s="275">
        <f>ROUND(BH68,0)</f>
        <v>6084</v>
      </c>
      <c r="L791" s="275">
        <f>ROUND(BH69,0)</f>
        <v>4524</v>
      </c>
      <c r="M791" s="275">
        <f>ROUND(BH70,0)</f>
        <v>9763</v>
      </c>
      <c r="N791" s="275"/>
      <c r="O791" s="275"/>
      <c r="P791" s="275">
        <f>IF(BH76&gt;0,ROUND(BH76,0),0)</f>
        <v>1811</v>
      </c>
      <c r="Q791" s="275">
        <f>IF(BH77&gt;0,ROUND(BH77,0),0)</f>
        <v>0</v>
      </c>
      <c r="R791" s="275">
        <f>IF(BH78&gt;0,ROUND(BH78,0),0)</f>
        <v>332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5">
      <c r="A792" s="209" t="str">
        <f>RIGHT($C$83,3)&amp;"*"&amp;RIGHT($C$82,4)&amp;"*"&amp;BI$55&amp;"*"&amp;"A"</f>
        <v>138*2018*8490*A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5">
      <c r="A793" s="209" t="str">
        <f>RIGHT($C$83,3)&amp;"*"&amp;RIGHT($C$82,4)&amp;"*"&amp;BJ$55&amp;"*"&amp;"A"</f>
        <v>138*2018*8510*A</v>
      </c>
      <c r="B793" s="275"/>
      <c r="C793" s="277">
        <f>ROUND(BJ60,2)</f>
        <v>0</v>
      </c>
      <c r="D793" s="275">
        <f>ROUND(BJ61,0)</f>
        <v>0</v>
      </c>
      <c r="E793" s="275">
        <f>ROUND(BJ62,0)</f>
        <v>0</v>
      </c>
      <c r="F793" s="275">
        <f>ROUND(BJ63,0)</f>
        <v>0</v>
      </c>
      <c r="G793" s="275">
        <f>ROUND(BJ64,0)</f>
        <v>0</v>
      </c>
      <c r="H793" s="275">
        <f>ROUND(BJ65,0)</f>
        <v>0</v>
      </c>
      <c r="I793" s="275">
        <f>ROUND(BJ66,0)</f>
        <v>0</v>
      </c>
      <c r="J793" s="275">
        <f>ROUND(BJ67,0)</f>
        <v>0</v>
      </c>
      <c r="K793" s="275">
        <f>ROUND(BJ68,0)</f>
        <v>0</v>
      </c>
      <c r="L793" s="275">
        <f>ROUND(BJ69,0)</f>
        <v>0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5">
      <c r="A794" s="209" t="str">
        <f>RIGHT($C$83,3)&amp;"*"&amp;RIGHT($C$82,4)&amp;"*"&amp;BK$55&amp;"*"&amp;"A"</f>
        <v>138*2018*8530*A</v>
      </c>
      <c r="B794" s="275"/>
      <c r="C794" s="277">
        <f>ROUND(BK60,2)</f>
        <v>0.04</v>
      </c>
      <c r="D794" s="275">
        <f>ROUND(BK61,0)</f>
        <v>15066</v>
      </c>
      <c r="E794" s="275">
        <f>ROUND(BK62,0)</f>
        <v>2385</v>
      </c>
      <c r="F794" s="275">
        <f>ROUND(BK63,0)</f>
        <v>0</v>
      </c>
      <c r="G794" s="275">
        <f>ROUND(BK64,0)</f>
        <v>96</v>
      </c>
      <c r="H794" s="275">
        <f>ROUND(BK65,0)</f>
        <v>0</v>
      </c>
      <c r="I794" s="275">
        <f>ROUND(BK66,0)</f>
        <v>15598</v>
      </c>
      <c r="J794" s="275">
        <f>ROUND(BK67,0)</f>
        <v>9921</v>
      </c>
      <c r="K794" s="275">
        <f>ROUND(BK68,0)</f>
        <v>29441</v>
      </c>
      <c r="L794" s="275">
        <f>ROUND(BK69,0)</f>
        <v>0</v>
      </c>
      <c r="M794" s="275">
        <f>ROUND(BK70,0)</f>
        <v>0</v>
      </c>
      <c r="N794" s="275"/>
      <c r="O794" s="275"/>
      <c r="P794" s="275">
        <f>IF(BK76&gt;0,ROUND(BK76,0),0)</f>
        <v>748</v>
      </c>
      <c r="Q794" s="275">
        <f>IF(BK77&gt;0,ROUND(BK77,0),0)</f>
        <v>0</v>
      </c>
      <c r="R794" s="275">
        <f>IF(BK78&gt;0,ROUND(BK78,0),0)</f>
        <v>137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5">
      <c r="A795" s="209" t="str">
        <f>RIGHT($C$83,3)&amp;"*"&amp;RIGHT($C$82,4)&amp;"*"&amp;BL$55&amp;"*"&amp;"A"</f>
        <v>138*2018*8560*A</v>
      </c>
      <c r="B795" s="275"/>
      <c r="C795" s="277">
        <f>ROUND(BL60,2)</f>
        <v>0</v>
      </c>
      <c r="D795" s="275">
        <f>ROUND(BL61,0)</f>
        <v>0</v>
      </c>
      <c r="E795" s="275">
        <f>ROUND(BL62,0)</f>
        <v>0</v>
      </c>
      <c r="F795" s="275">
        <f>ROUND(BL63,0)</f>
        <v>0</v>
      </c>
      <c r="G795" s="275">
        <f>ROUND(BL64,0)</f>
        <v>0</v>
      </c>
      <c r="H795" s="275">
        <f>ROUND(BL65,0)</f>
        <v>0</v>
      </c>
      <c r="I795" s="275">
        <f>ROUND(BL66,0)</f>
        <v>0</v>
      </c>
      <c r="J795" s="275">
        <f>ROUND(BL67,0)</f>
        <v>1576</v>
      </c>
      <c r="K795" s="275">
        <f>ROUND(BL68,0)</f>
        <v>0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119</v>
      </c>
      <c r="Q795" s="275">
        <f>IF(BL77&gt;0,ROUND(BL77,0),0)</f>
        <v>0</v>
      </c>
      <c r="R795" s="275">
        <f>IF(BL78&gt;0,ROUND(BL78,0),0)</f>
        <v>22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5">
      <c r="A796" s="209" t="str">
        <f>RIGHT($C$83,3)&amp;"*"&amp;RIGHT($C$82,4)&amp;"*"&amp;BM$55&amp;"*"&amp;"A"</f>
        <v>138*2018*8590*A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5">
      <c r="A797" s="209" t="str">
        <f>RIGHT($C$83,3)&amp;"*"&amp;RIGHT($C$82,4)&amp;"*"&amp;BN$55&amp;"*"&amp;"A"</f>
        <v>138*2018*8610*A</v>
      </c>
      <c r="B797" s="275"/>
      <c r="C797" s="277">
        <f>ROUND(BN60,2)</f>
        <v>3.54</v>
      </c>
      <c r="D797" s="275">
        <f>ROUND(BN61,0)</f>
        <v>901490</v>
      </c>
      <c r="E797" s="275">
        <f>ROUND(BN62,0)</f>
        <v>142700</v>
      </c>
      <c r="F797" s="275">
        <f>ROUND(BN63,0)</f>
        <v>104086</v>
      </c>
      <c r="G797" s="275">
        <f>ROUND(BN64,0)</f>
        <v>129806</v>
      </c>
      <c r="H797" s="275">
        <f>ROUND(BN65,0)</f>
        <v>1447</v>
      </c>
      <c r="I797" s="275">
        <f>ROUND(BN66,0)</f>
        <v>62022</v>
      </c>
      <c r="J797" s="275">
        <f>ROUND(BN67,0)</f>
        <v>79377</v>
      </c>
      <c r="K797" s="275">
        <f>ROUND(BN68,0)</f>
        <v>9208578</v>
      </c>
      <c r="L797" s="275">
        <f>ROUND(BN69,0)</f>
        <v>71730</v>
      </c>
      <c r="M797" s="275">
        <f>ROUND(BN70,0)</f>
        <v>1114531</v>
      </c>
      <c r="N797" s="275"/>
      <c r="O797" s="275"/>
      <c r="P797" s="275">
        <f>IF(BN76&gt;0,ROUND(BN76,0),0)</f>
        <v>5981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5">
      <c r="A798" s="209" t="str">
        <f>RIGHT($C$83,3)&amp;"*"&amp;RIGHT($C$82,4)&amp;"*"&amp;BO$55&amp;"*"&amp;"A"</f>
        <v>138*2018*8620*A</v>
      </c>
      <c r="B798" s="275"/>
      <c r="C798" s="277">
        <f>ROUND(BO60,2)</f>
        <v>3.12</v>
      </c>
      <c r="D798" s="275">
        <f>ROUND(BO61,0)</f>
        <v>257611</v>
      </c>
      <c r="E798" s="275">
        <f>ROUND(BO62,0)</f>
        <v>40778</v>
      </c>
      <c r="F798" s="275">
        <f>ROUND(BO63,0)</f>
        <v>0</v>
      </c>
      <c r="G798" s="275">
        <f>ROUND(BO64,0)</f>
        <v>20160</v>
      </c>
      <c r="H798" s="275">
        <f>ROUND(BO65,0)</f>
        <v>0</v>
      </c>
      <c r="I798" s="275">
        <f>ROUND(BO66,0)</f>
        <v>603</v>
      </c>
      <c r="J798" s="275">
        <f>ROUND(BO67,0)</f>
        <v>2896</v>
      </c>
      <c r="K798" s="275">
        <f>ROUND(BO68,0)</f>
        <v>0</v>
      </c>
      <c r="L798" s="275">
        <f>ROUND(BO69,0)</f>
        <v>0</v>
      </c>
      <c r="M798" s="275">
        <f>ROUND(BO70,0)</f>
        <v>35341</v>
      </c>
      <c r="N798" s="275"/>
      <c r="O798" s="275"/>
      <c r="P798" s="275">
        <f>IF(BO76&gt;0,ROUND(BO76,0),0)</f>
        <v>218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5">
      <c r="A799" s="209" t="str">
        <f>RIGHT($C$83,3)&amp;"*"&amp;RIGHT($C$82,4)&amp;"*"&amp;BP$55&amp;"*"&amp;"A"</f>
        <v>138*2018*8630*A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49916</v>
      </c>
      <c r="J799" s="275">
        <f>ROUND(BP67,0)</f>
        <v>0</v>
      </c>
      <c r="K799" s="275">
        <f>ROUND(BP68,0)</f>
        <v>-311205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5">
      <c r="A800" s="209" t="str">
        <f>RIGHT($C$83,3)&amp;"*"&amp;RIGHT($C$82,4)&amp;"*"&amp;BQ$55&amp;"*"&amp;"A"</f>
        <v>138*2018*8640*A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5">
      <c r="A801" s="209" t="str">
        <f>RIGHT($C$83,3)&amp;"*"&amp;RIGHT($C$82,4)&amp;"*"&amp;BR$55&amp;"*"&amp;"A"</f>
        <v>138*2018*8650*A</v>
      </c>
      <c r="B801" s="275"/>
      <c r="C801" s="277">
        <f>ROUND(BR60,2)</f>
        <v>0</v>
      </c>
      <c r="D801" s="275">
        <f>ROUND(BR61,0)</f>
        <v>0</v>
      </c>
      <c r="E801" s="275">
        <f>ROUND(BR62,0)</f>
        <v>0</v>
      </c>
      <c r="F801" s="275">
        <f>ROUND(BR63,0)</f>
        <v>0</v>
      </c>
      <c r="G801" s="275">
        <f>ROUND(BR64,0)</f>
        <v>0</v>
      </c>
      <c r="H801" s="275">
        <f>ROUND(BR65,0)</f>
        <v>0</v>
      </c>
      <c r="I801" s="275">
        <f>ROUND(BR66,0)</f>
        <v>0</v>
      </c>
      <c r="J801" s="275">
        <f>ROUND(BR67,0)</f>
        <v>0</v>
      </c>
      <c r="K801" s="275">
        <f>ROUND(BR68,0)</f>
        <v>0</v>
      </c>
      <c r="L801" s="275">
        <f>ROUND(BR69,0)</f>
        <v>0</v>
      </c>
      <c r="M801" s="275">
        <f>ROUND(BR70,0)</f>
        <v>0</v>
      </c>
      <c r="N801" s="275"/>
      <c r="O801" s="275"/>
      <c r="P801" s="275">
        <f>IF(BR76&gt;0,ROUND(BR76,0),0)</f>
        <v>0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5">
      <c r="A802" s="209" t="str">
        <f>RIGHT($C$83,3)&amp;"*"&amp;RIGHT($C$82,4)&amp;"*"&amp;BS$55&amp;"*"&amp;"A"</f>
        <v>138*2018*8660*A</v>
      </c>
      <c r="B802" s="275"/>
      <c r="C802" s="277">
        <f>ROUND(BS60,2)</f>
        <v>11.19</v>
      </c>
      <c r="D802" s="275">
        <f>ROUND(BS61,0)</f>
        <v>514564</v>
      </c>
      <c r="E802" s="275">
        <f>ROUND(BS62,0)</f>
        <v>81452</v>
      </c>
      <c r="F802" s="275">
        <f>ROUND(BS63,0)</f>
        <v>0</v>
      </c>
      <c r="G802" s="275">
        <f>ROUND(BS64,0)</f>
        <v>113146</v>
      </c>
      <c r="H802" s="275">
        <f>ROUND(BS65,0)</f>
        <v>545</v>
      </c>
      <c r="I802" s="275">
        <f>ROUND(BS66,0)</f>
        <v>143197</v>
      </c>
      <c r="J802" s="275">
        <f>ROUND(BS67,0)</f>
        <v>28117</v>
      </c>
      <c r="K802" s="275">
        <f>ROUND(BS68,0)</f>
        <v>85</v>
      </c>
      <c r="L802" s="275">
        <f>ROUND(BS69,0)</f>
        <v>25214</v>
      </c>
      <c r="M802" s="275">
        <f>ROUND(BS70,0)</f>
        <v>556959</v>
      </c>
      <c r="N802" s="275"/>
      <c r="O802" s="275"/>
      <c r="P802" s="275">
        <f>IF(BS76&gt;0,ROUND(BS76,0),0)</f>
        <v>2119</v>
      </c>
      <c r="Q802" s="275">
        <f>IF(BS77&gt;0,ROUND(BS77,0),0)</f>
        <v>0</v>
      </c>
      <c r="R802" s="275">
        <f>IF(BS78&gt;0,ROUND(BS78,0),0)</f>
        <v>388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5">
      <c r="A803" s="209" t="str">
        <f>RIGHT($C$83,3)&amp;"*"&amp;RIGHT($C$82,4)&amp;"*"&amp;BT$55&amp;"*"&amp;"A"</f>
        <v>138*2018*8670*A</v>
      </c>
      <c r="B803" s="275"/>
      <c r="C803" s="277">
        <f>ROUND(BT60,2)</f>
        <v>2.6</v>
      </c>
      <c r="D803" s="275">
        <f>ROUND(BT61,0)</f>
        <v>232630</v>
      </c>
      <c r="E803" s="275">
        <f>ROUND(BT62,0)</f>
        <v>36824</v>
      </c>
      <c r="F803" s="275">
        <f>ROUND(BT63,0)</f>
        <v>0</v>
      </c>
      <c r="G803" s="275">
        <f>ROUND(BT64,0)</f>
        <v>2703</v>
      </c>
      <c r="H803" s="275">
        <f>ROUND(BT65,0)</f>
        <v>459</v>
      </c>
      <c r="I803" s="275">
        <f>ROUND(BT66,0)</f>
        <v>142</v>
      </c>
      <c r="J803" s="275">
        <f>ROUND(BT67,0)</f>
        <v>5327</v>
      </c>
      <c r="K803" s="275">
        <f>ROUND(BT68,0)</f>
        <v>0</v>
      </c>
      <c r="L803" s="275">
        <f>ROUND(BT69,0)</f>
        <v>1470</v>
      </c>
      <c r="M803" s="275">
        <f>ROUND(BT70,0)</f>
        <v>0</v>
      </c>
      <c r="N803" s="275"/>
      <c r="O803" s="275"/>
      <c r="P803" s="275">
        <f>IF(BT76&gt;0,ROUND(BT76,0),0)</f>
        <v>401</v>
      </c>
      <c r="Q803" s="275">
        <f>IF(BT77&gt;0,ROUND(BT77,0),0)</f>
        <v>0</v>
      </c>
      <c r="R803" s="275">
        <f>IF(BT78&gt;0,ROUND(BT78,0),0)</f>
        <v>74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5">
      <c r="A804" s="209" t="str">
        <f>RIGHT($C$83,3)&amp;"*"&amp;RIGHT($C$82,4)&amp;"*"&amp;BU$55&amp;"*"&amp;"A"</f>
        <v>138*2018*8680*A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5">
      <c r="A805" s="209" t="str">
        <f>RIGHT($C$83,3)&amp;"*"&amp;RIGHT($C$82,4)&amp;"*"&amp;BV$55&amp;"*"&amp;"A"</f>
        <v>138*2018*8690*A</v>
      </c>
      <c r="B805" s="275"/>
      <c r="C805" s="277">
        <f>ROUND(BV60,2)</f>
        <v>0</v>
      </c>
      <c r="D805" s="275">
        <f>ROUND(BV61,0)</f>
        <v>0</v>
      </c>
      <c r="E805" s="275">
        <f>ROUND(BV62,0)</f>
        <v>0</v>
      </c>
      <c r="F805" s="275">
        <f>ROUND(BV63,0)</f>
        <v>0</v>
      </c>
      <c r="G805" s="275">
        <f>ROUND(BV64,0)</f>
        <v>0</v>
      </c>
      <c r="H805" s="275">
        <f>ROUND(BV65,0)</f>
        <v>0</v>
      </c>
      <c r="I805" s="275">
        <f>ROUND(BV66,0)</f>
        <v>12313</v>
      </c>
      <c r="J805" s="275">
        <f>ROUND(BV67,0)</f>
        <v>13099</v>
      </c>
      <c r="K805" s="275">
        <f>ROUND(BV68,0)</f>
        <v>0</v>
      </c>
      <c r="L805" s="275">
        <f>ROUND(BV69,0)</f>
        <v>0</v>
      </c>
      <c r="M805" s="275">
        <f>ROUND(BV70,0)</f>
        <v>0</v>
      </c>
      <c r="N805" s="275"/>
      <c r="O805" s="275"/>
      <c r="P805" s="275">
        <f>IF(BV76&gt;0,ROUND(BV76,0),0)</f>
        <v>987</v>
      </c>
      <c r="Q805" s="275">
        <f>IF(BV77&gt;0,ROUND(BV77,0),0)</f>
        <v>0</v>
      </c>
      <c r="R805" s="275">
        <f>IF(BV78&gt;0,ROUND(BV78,0),0)</f>
        <v>181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5">
      <c r="A806" s="209" t="str">
        <f>RIGHT($C$83,3)&amp;"*"&amp;RIGHT($C$82,4)&amp;"*"&amp;BW$55&amp;"*"&amp;"A"</f>
        <v>138*2018*8700*A</v>
      </c>
      <c r="B806" s="275"/>
      <c r="C806" s="277">
        <f>ROUND(BW60,2)</f>
        <v>4.68</v>
      </c>
      <c r="D806" s="275">
        <f>ROUND(BW61,0)</f>
        <v>391531</v>
      </c>
      <c r="E806" s="275">
        <f>ROUND(BW62,0)</f>
        <v>61977</v>
      </c>
      <c r="F806" s="275">
        <f>ROUND(BW63,0)</f>
        <v>0</v>
      </c>
      <c r="G806" s="275">
        <f>ROUND(BW64,0)</f>
        <v>1118</v>
      </c>
      <c r="H806" s="275">
        <f>ROUND(BW65,0)</f>
        <v>0</v>
      </c>
      <c r="I806" s="275">
        <f>ROUND(BW66,0)</f>
        <v>3572582</v>
      </c>
      <c r="J806" s="275">
        <f>ROUND(BW67,0)</f>
        <v>31463</v>
      </c>
      <c r="K806" s="275">
        <f>ROUND(BW68,0)</f>
        <v>38883</v>
      </c>
      <c r="L806" s="275">
        <f>ROUND(BW69,0)</f>
        <v>143531</v>
      </c>
      <c r="M806" s="275">
        <f>ROUND(BW70,0)</f>
        <v>5508</v>
      </c>
      <c r="N806" s="275"/>
      <c r="O806" s="275"/>
      <c r="P806" s="275">
        <f>IF(BW76&gt;0,ROUND(BW76,0),0)</f>
        <v>2371</v>
      </c>
      <c r="Q806" s="275">
        <f>IF(BW77&gt;0,ROUND(BW77,0),0)</f>
        <v>0</v>
      </c>
      <c r="R806" s="275">
        <f>IF(BW78&gt;0,ROUND(BW78,0),0)</f>
        <v>435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5">
      <c r="A807" s="209" t="str">
        <f>RIGHT($C$83,3)&amp;"*"&amp;RIGHT($C$82,4)&amp;"*"&amp;BX$55&amp;"*"&amp;"A"</f>
        <v>138*2018*8710*A</v>
      </c>
      <c r="B807" s="275"/>
      <c r="C807" s="277">
        <f>ROUND(BX60,2)</f>
        <v>0</v>
      </c>
      <c r="D807" s="275">
        <f>ROUND(BX61,0)</f>
        <v>0</v>
      </c>
      <c r="E807" s="275">
        <f>ROUND(BX62,0)</f>
        <v>0</v>
      </c>
      <c r="F807" s="275">
        <f>ROUND(BX63,0)</f>
        <v>0</v>
      </c>
      <c r="G807" s="275">
        <f>ROUND(BX64,0)</f>
        <v>0</v>
      </c>
      <c r="H807" s="275">
        <f>ROUND(BX65,0)</f>
        <v>0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5">
      <c r="A808" s="209" t="str">
        <f>RIGHT($C$83,3)&amp;"*"&amp;RIGHT($C$82,4)&amp;"*"&amp;BY$55&amp;"*"&amp;"A"</f>
        <v>138*2018*8720*A</v>
      </c>
      <c r="B808" s="275"/>
      <c r="C808" s="277">
        <f>ROUND(BY60,2)</f>
        <v>47.41</v>
      </c>
      <c r="D808" s="275">
        <f>ROUND(BY61,0)</f>
        <v>5130790</v>
      </c>
      <c r="E808" s="275">
        <f>ROUND(BY62,0)</f>
        <v>812170</v>
      </c>
      <c r="F808" s="275">
        <f>ROUND(BY63,0)</f>
        <v>177811</v>
      </c>
      <c r="G808" s="275">
        <f>ROUND(BY64,0)</f>
        <v>14354</v>
      </c>
      <c r="H808" s="275">
        <f>ROUND(BY65,0)</f>
        <v>11733</v>
      </c>
      <c r="I808" s="275">
        <f>ROUND(BY66,0)</f>
        <v>97806</v>
      </c>
      <c r="J808" s="275">
        <f>ROUND(BY67,0)</f>
        <v>47543</v>
      </c>
      <c r="K808" s="275">
        <f>ROUND(BY68,0)</f>
        <v>141385</v>
      </c>
      <c r="L808" s="275">
        <f>ROUND(BY69,0)</f>
        <v>187233</v>
      </c>
      <c r="M808" s="275">
        <f>ROUND(BY70,0)</f>
        <v>246842</v>
      </c>
      <c r="N808" s="275"/>
      <c r="O808" s="275"/>
      <c r="P808" s="275">
        <f>IF(BY76&gt;0,ROUND(BY76,0),0)</f>
        <v>3582</v>
      </c>
      <c r="Q808" s="275">
        <f>IF(BY77&gt;0,ROUND(BY77,0),0)</f>
        <v>0</v>
      </c>
      <c r="R808" s="275">
        <f>IF(BY78&gt;0,ROUND(BY78,0),0)</f>
        <v>657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5">
      <c r="A809" s="209" t="str">
        <f>RIGHT($C$83,3)&amp;"*"&amp;RIGHT($C$82,4)&amp;"*"&amp;BZ$55&amp;"*"&amp;"A"</f>
        <v>138*2018*8730*A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5">
      <c r="A810" s="209" t="str">
        <f>RIGHT($C$83,3)&amp;"*"&amp;RIGHT($C$82,4)&amp;"*"&amp;CA$55&amp;"*"&amp;"A"</f>
        <v>138*2018*8740*A</v>
      </c>
      <c r="B810" s="275"/>
      <c r="C810" s="277">
        <f>ROUND(CA60,2)</f>
        <v>0.12</v>
      </c>
      <c r="D810" s="275">
        <f>ROUND(CA61,0)</f>
        <v>9290</v>
      </c>
      <c r="E810" s="275">
        <f>ROUND(CA62,0)</f>
        <v>1470</v>
      </c>
      <c r="F810" s="275">
        <f>ROUND(CA63,0)</f>
        <v>0</v>
      </c>
      <c r="G810" s="275">
        <f>ROUND(CA64,0)</f>
        <v>1220</v>
      </c>
      <c r="H810" s="275">
        <f>ROUND(CA65,0)</f>
        <v>0</v>
      </c>
      <c r="I810" s="275">
        <f>ROUND(CA66,0)</f>
        <v>4537</v>
      </c>
      <c r="J810" s="275">
        <f>ROUND(CA67,0)</f>
        <v>13405</v>
      </c>
      <c r="K810" s="275">
        <f>ROUND(CA68,0)</f>
        <v>0</v>
      </c>
      <c r="L810" s="275">
        <f>ROUND(CA69,0)</f>
        <v>1829</v>
      </c>
      <c r="M810" s="275">
        <f>ROUND(CA70,0)</f>
        <v>5735</v>
      </c>
      <c r="N810" s="275"/>
      <c r="O810" s="275"/>
      <c r="P810" s="275">
        <f>IF(CA76&gt;0,ROUND(CA76,0),0)</f>
        <v>1010</v>
      </c>
      <c r="Q810" s="275">
        <f>IF(CA77&gt;0,ROUND(CA77,0),0)</f>
        <v>0</v>
      </c>
      <c r="R810" s="275">
        <f>IF(CA78&gt;0,ROUND(CA78,0),0)</f>
        <v>185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5">
      <c r="A811" s="209" t="str">
        <f>RIGHT($C$83,3)&amp;"*"&amp;RIGHT($C$82,4)&amp;"*"&amp;CB$55&amp;"*"&amp;"A"</f>
        <v>138*2018*8770*A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5">
      <c r="A812" s="209" t="str">
        <f>RIGHT($C$83,3)&amp;"*"&amp;RIGHT($C$82,4)&amp;"*"&amp;CC$55&amp;"*"&amp;"A"</f>
        <v>138*2018*8790*A</v>
      </c>
      <c r="B812" s="275"/>
      <c r="C812" s="277">
        <f>ROUND(CC60,2)</f>
        <v>1.34</v>
      </c>
      <c r="D812" s="275">
        <f>ROUND(CC61,0)</f>
        <v>73088</v>
      </c>
      <c r="E812" s="275">
        <f>ROUND(CC62,0)</f>
        <v>11569</v>
      </c>
      <c r="F812" s="275">
        <f>ROUND(CC63,0)</f>
        <v>0</v>
      </c>
      <c r="G812" s="275">
        <f>ROUND(CC64,0)</f>
        <v>34859</v>
      </c>
      <c r="H812" s="275">
        <f>ROUND(CC65,0)</f>
        <v>0</v>
      </c>
      <c r="I812" s="275">
        <f>ROUND(CC66,0)</f>
        <v>-332813</v>
      </c>
      <c r="J812" s="275">
        <f>ROUND(CC67,0)</f>
        <v>62793</v>
      </c>
      <c r="K812" s="275">
        <f>ROUND(CC68,0)</f>
        <v>151707</v>
      </c>
      <c r="L812" s="275">
        <f>ROUND(CC69,0)</f>
        <v>74405968</v>
      </c>
      <c r="M812" s="275">
        <f>ROUND(CC70,0)</f>
        <v>175816</v>
      </c>
      <c r="N812" s="275"/>
      <c r="O812" s="275"/>
      <c r="P812" s="275">
        <f>IF(CC76&gt;0,ROUND(CC76,0),0)</f>
        <v>4731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5">
      <c r="A813" s="209" t="str">
        <f>RIGHT($C$83,3)&amp;"*"&amp;RIGHT($C$82,4)&amp;"*"&amp;"9000"&amp;"*"&amp;"A"</f>
        <v>138*2018*9000*A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12372318</v>
      </c>
      <c r="V813" s="276">
        <f>ROUND(CD70,0)</f>
        <v>0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5">
      <c r="B815" s="279" t="s">
        <v>1004</v>
      </c>
      <c r="C815" s="280">
        <f t="shared" ref="C815:K815" si="22">SUM(C734:C813)</f>
        <v>1047.2799999999997</v>
      </c>
      <c r="D815" s="276">
        <f t="shared" si="22"/>
        <v>93452235</v>
      </c>
      <c r="E815" s="276">
        <f t="shared" si="22"/>
        <v>14792866</v>
      </c>
      <c r="F815" s="276">
        <f t="shared" si="22"/>
        <v>6308507</v>
      </c>
      <c r="G815" s="276">
        <f t="shared" si="22"/>
        <v>30624813</v>
      </c>
      <c r="H815" s="276">
        <f t="shared" si="22"/>
        <v>1946161</v>
      </c>
      <c r="I815" s="276">
        <f t="shared" si="22"/>
        <v>16472147</v>
      </c>
      <c r="J815" s="276">
        <f t="shared" si="22"/>
        <v>7412988</v>
      </c>
      <c r="K815" s="276">
        <f t="shared" si="22"/>
        <v>10846102</v>
      </c>
      <c r="L815" s="276">
        <f>SUM(L734:L813)+SUM(U734:U813)</f>
        <v>87770501</v>
      </c>
      <c r="M815" s="276">
        <f>SUM(M734:M813)+SUM(V734:V813)</f>
        <v>6453296</v>
      </c>
      <c r="N815" s="276">
        <f t="shared" ref="N815:Y815" si="23">SUM(N734:N813)</f>
        <v>889789247</v>
      </c>
      <c r="O815" s="276">
        <f t="shared" si="23"/>
        <v>516890975</v>
      </c>
      <c r="P815" s="276">
        <f t="shared" si="23"/>
        <v>558578</v>
      </c>
      <c r="Q815" s="276">
        <f t="shared" si="23"/>
        <v>199312</v>
      </c>
      <c r="R815" s="276">
        <f t="shared" si="23"/>
        <v>42462</v>
      </c>
      <c r="S815" s="276" t="e">
        <f t="shared" si="23"/>
        <v>#REF!</v>
      </c>
      <c r="T815" s="280">
        <f t="shared" si="23"/>
        <v>331.74</v>
      </c>
      <c r="U815" s="276">
        <f t="shared" si="23"/>
        <v>12372318</v>
      </c>
      <c r="V815" s="276">
        <f t="shared" si="23"/>
        <v>0</v>
      </c>
      <c r="W815" s="276">
        <f t="shared" si="23"/>
        <v>0</v>
      </c>
      <c r="X815" s="276">
        <f t="shared" si="23"/>
        <v>0</v>
      </c>
      <c r="Y815" s="276" t="e">
        <f t="shared" si="23"/>
        <v>#REF!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5">
      <c r="B816" s="276" t="s">
        <v>1005</v>
      </c>
      <c r="C816" s="280">
        <f>CE60</f>
        <v>1047.2799999999995</v>
      </c>
      <c r="D816" s="276">
        <f>CE61</f>
        <v>93452236.349999979</v>
      </c>
      <c r="E816" s="276">
        <f>CE62</f>
        <v>14792866</v>
      </c>
      <c r="F816" s="276">
        <f>CE63</f>
        <v>6308505.4100000001</v>
      </c>
      <c r="G816" s="276">
        <f>CE64</f>
        <v>30624811.91</v>
      </c>
      <c r="H816" s="279">
        <f>CE65</f>
        <v>1946157.8699999999</v>
      </c>
      <c r="I816" s="279">
        <f>CE66</f>
        <v>16472148.620000001</v>
      </c>
      <c r="J816" s="279">
        <f>CE67</f>
        <v>7412988</v>
      </c>
      <c r="K816" s="279">
        <f>CE68</f>
        <v>10846100.310000001</v>
      </c>
      <c r="L816" s="279">
        <f>CE69</f>
        <v>87770499.761215225</v>
      </c>
      <c r="M816" s="279">
        <f>CE70</f>
        <v>6453294.8099999996</v>
      </c>
      <c r="N816" s="276">
        <f>CE75</f>
        <v>889789246.08000004</v>
      </c>
      <c r="O816" s="276">
        <f>CE73</f>
        <v>516890974.16000009</v>
      </c>
      <c r="P816" s="276">
        <f>CE76</f>
        <v>558577.19962199987</v>
      </c>
      <c r="Q816" s="276">
        <f>CE77</f>
        <v>199312</v>
      </c>
      <c r="R816" s="276">
        <f>CE78</f>
        <v>42460.240854577089</v>
      </c>
      <c r="S816" s="276">
        <f>CE79</f>
        <v>1518801.9999999998</v>
      </c>
      <c r="T816" s="280">
        <f>CE80</f>
        <v>331.73999999999995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128284197.69121522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93452236.349999875</v>
      </c>
      <c r="E817" s="180">
        <f>C379</f>
        <v>14792866.460000001</v>
      </c>
      <c r="F817" s="180">
        <f>C380</f>
        <v>6308505.4100000011</v>
      </c>
      <c r="G817" s="239">
        <f>C381</f>
        <v>30624811.910000008</v>
      </c>
      <c r="H817" s="239">
        <f>C382</f>
        <v>1946157.8699999999</v>
      </c>
      <c r="I817" s="239">
        <f>C383</f>
        <v>16472148.619999992</v>
      </c>
      <c r="J817" s="239">
        <f>C384</f>
        <v>7412987.6400000006</v>
      </c>
      <c r="K817" s="239">
        <f>C385</f>
        <v>10846100.309999997</v>
      </c>
      <c r="L817" s="239">
        <f>C386+C387+C388+C389</f>
        <v>87770499.761214942</v>
      </c>
      <c r="M817" s="239">
        <f>C370</f>
        <v>6453294.8100000005</v>
      </c>
      <c r="N817" s="180">
        <f>D361</f>
        <v>889789246.07999992</v>
      </c>
      <c r="O817" s="180">
        <f>C359</f>
        <v>516890974.15999997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M21" sqref="M21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Swedish Edmonds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H-138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21601 76th Avenue West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21601 76th Avenue West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Edmonds, WA 98026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H-138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Swedish Edmonds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Snohomish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Jennifer Graves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Jeff Treasure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Michael Hart, M. D.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(425) 640-4000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(425) 640-4010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9878.86</v>
      </c>
      <c r="G23" s="21">
        <f>data!D111</f>
        <v>48414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1365</v>
      </c>
      <c r="G26" s="13">
        <f>data!D114</f>
        <v>2332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13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44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60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31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13</v>
      </c>
      <c r="E34" s="49" t="s">
        <v>291</v>
      </c>
      <c r="F34" s="24"/>
      <c r="G34" s="21">
        <f>data!E127</f>
        <v>186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25</v>
      </c>
      <c r="E36" s="49" t="s">
        <v>292</v>
      </c>
      <c r="F36" s="24"/>
      <c r="G36" s="21">
        <f>data!C128</f>
        <v>217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18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Swedish Edmonds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2431.89</v>
      </c>
      <c r="C7" s="48">
        <f>data!B139</f>
        <v>25963.33</v>
      </c>
      <c r="D7" s="48">
        <f>data!B140</f>
        <v>46000.129527576697</v>
      </c>
      <c r="E7" s="48">
        <f>data!B141</f>
        <v>289846488.91999996</v>
      </c>
      <c r="F7" s="48">
        <f>data!B142</f>
        <v>148300413.27000001</v>
      </c>
      <c r="G7" s="48">
        <f>data!B141+data!B142</f>
        <v>438146902.18999994</v>
      </c>
    </row>
    <row r="8" spans="1:13" ht="20.100000000000001" customHeight="1" x14ac:dyDescent="0.25">
      <c r="A8" s="23" t="s">
        <v>297</v>
      </c>
      <c r="B8" s="48">
        <f>data!C138</f>
        <v>4730.8</v>
      </c>
      <c r="C8" s="48">
        <f>data!C139</f>
        <v>10734.08</v>
      </c>
      <c r="D8" s="48">
        <f>data!C140</f>
        <v>22614.802188652462</v>
      </c>
      <c r="E8" s="48">
        <f>data!C141</f>
        <v>90029410.429999992</v>
      </c>
      <c r="F8" s="48">
        <f>data!C142</f>
        <v>72908153.629999995</v>
      </c>
      <c r="G8" s="48">
        <f>data!C141+data!C142</f>
        <v>162937564.06</v>
      </c>
    </row>
    <row r="9" spans="1:13" ht="20.100000000000001" customHeight="1" x14ac:dyDescent="0.25">
      <c r="A9" s="23" t="s">
        <v>1058</v>
      </c>
      <c r="B9" s="48">
        <f>data!D138</f>
        <v>2716.1</v>
      </c>
      <c r="C9" s="48">
        <f>data!D139</f>
        <v>11716.62</v>
      </c>
      <c r="D9" s="48">
        <f>data!D140</f>
        <v>55473.498283770699</v>
      </c>
      <c r="E9" s="48">
        <f>data!D141</f>
        <v>144947387.89000002</v>
      </c>
      <c r="F9" s="48">
        <f>data!D142</f>
        <v>178841729.47999996</v>
      </c>
      <c r="G9" s="48">
        <f>data!D141+data!D142</f>
        <v>323789117.37</v>
      </c>
    </row>
    <row r="10" spans="1:13" ht="20.100000000000001" customHeight="1" x14ac:dyDescent="0.25">
      <c r="A10" s="111" t="s">
        <v>203</v>
      </c>
      <c r="B10" s="48">
        <f>data!E138</f>
        <v>9878.7900000000009</v>
      </c>
      <c r="C10" s="48">
        <f>data!E139</f>
        <v>48414.030000000006</v>
      </c>
      <c r="D10" s="48">
        <f>data!E140</f>
        <v>124088.42999999985</v>
      </c>
      <c r="E10" s="48">
        <f>data!E141</f>
        <v>524823287.24000001</v>
      </c>
      <c r="F10" s="48">
        <f>data!E142</f>
        <v>400050296.38</v>
      </c>
      <c r="G10" s="48">
        <f>data!E141+data!E142</f>
        <v>924873583.62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Swedish Edmonds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7097088.2999999998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7724484.2000000002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597633.67000000016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15419206.17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10583603.950000001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388996.86999999988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10972600.82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166403.75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166403.75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142164.87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9461068.5200000014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9603233.3900000006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1978849.14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1978849.14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Swedish Edmonds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2551.3499999996275</v>
      </c>
      <c r="D8" s="21">
        <f>data!C196</f>
        <v>0</v>
      </c>
      <c r="E8" s="21">
        <f>data!D196</f>
        <v>0</v>
      </c>
      <c r="F8" s="21">
        <f>data!E196</f>
        <v>2551.3499999996275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59817459.280000001</v>
      </c>
      <c r="D9" s="21">
        <f>data!C197</f>
        <v>100618.74</v>
      </c>
      <c r="E9" s="21">
        <f>data!D197</f>
        <v>0</v>
      </c>
      <c r="F9" s="21">
        <f>data!E197</f>
        <v>59918078.020000003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2349125.86</v>
      </c>
      <c r="D11" s="21">
        <f>data!C199</f>
        <v>12232.27</v>
      </c>
      <c r="E11" s="21">
        <f>data!D199</f>
        <v>0</v>
      </c>
      <c r="F11" s="21">
        <f>data!E199</f>
        <v>2361358.13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53945264.660000004</v>
      </c>
      <c r="D12" s="21">
        <f>data!C200</f>
        <v>1599061.2999999984</v>
      </c>
      <c r="E12" s="21">
        <f>data!D200</f>
        <v>306724.19999999995</v>
      </c>
      <c r="F12" s="21">
        <f>data!E200</f>
        <v>55237601.759999998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15163929.57</v>
      </c>
      <c r="D14" s="21">
        <f>data!C202</f>
        <v>0</v>
      </c>
      <c r="E14" s="21">
        <f>data!D202</f>
        <v>0</v>
      </c>
      <c r="F14" s="21">
        <f>data!E202</f>
        <v>15163929.57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513125.51000002027</v>
      </c>
      <c r="D15" s="21">
        <f>data!C203</f>
        <v>5614348.6699999813</v>
      </c>
      <c r="E15" s="21">
        <f>data!D203</f>
        <v>-5483.82</v>
      </c>
      <c r="F15" s="21">
        <f>data!E203</f>
        <v>6132958.0000000019</v>
      </c>
      <c r="M15" s="268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131791456.23000002</v>
      </c>
      <c r="D16" s="21">
        <f>data!C204</f>
        <v>7326260.97999998</v>
      </c>
      <c r="E16" s="21">
        <f>data!D204</f>
        <v>301240.37999999995</v>
      </c>
      <c r="F16" s="21">
        <f>data!E204</f>
        <v>138816476.83000001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1812069.41</v>
      </c>
      <c r="D24" s="21">
        <f>data!C209</f>
        <v>754941.99000000046</v>
      </c>
      <c r="E24" s="21">
        <f>data!D209</f>
        <v>0</v>
      </c>
      <c r="F24" s="21">
        <f>data!E209</f>
        <v>2567011.4000000004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9011169.8599999864</v>
      </c>
      <c r="D25" s="21">
        <f>data!C210</f>
        <v>2710048.39</v>
      </c>
      <c r="E25" s="21">
        <f>data!D210</f>
        <v>373950.45</v>
      </c>
      <c r="F25" s="21">
        <f>data!E210</f>
        <v>11347267.799999988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725016.67999999993</v>
      </c>
      <c r="D27" s="21">
        <f>data!C212</f>
        <v>142752.40000000008</v>
      </c>
      <c r="E27" s="21">
        <f>data!D212</f>
        <v>0</v>
      </c>
      <c r="F27" s="21">
        <f>data!E212</f>
        <v>867769.08000000007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41912869.960000008</v>
      </c>
      <c r="D28" s="21">
        <f>data!C213</f>
        <v>4394484.2199999988</v>
      </c>
      <c r="E28" s="21">
        <f>data!D213</f>
        <v>308951.40999999997</v>
      </c>
      <c r="F28" s="21">
        <f>data!E213</f>
        <v>45998402.770000011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53461125.909999996</v>
      </c>
      <c r="D32" s="21">
        <f>data!C217</f>
        <v>8002227</v>
      </c>
      <c r="E32" s="21">
        <f>data!D217</f>
        <v>682901.86</v>
      </c>
      <c r="F32" s="21">
        <f>data!E217</f>
        <v>60780451.049999997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Swedish Edmonds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10210146.120000001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349346587.77000004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127018703.28000005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1833898.7200000002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4232355.9799999995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149183864.78999999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34931458.470000006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666546869.01000011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665</v>
      </c>
      <c r="M16" s="268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8094694.0499999998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8007971.129999999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16102665.18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4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692859680.31000006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Swedish Edmonds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374045.67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152977694.28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107925418.05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50699296.689999998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2574182.3399999994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47831.06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8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98747631.98999998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2551.35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59918078.020000003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2361358.13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55237601.759999998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15163929.57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6132958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138816476.83000001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60780451.049999997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78036025.780000016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123974240.60000001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123974240.60000001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300757898.37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Swedish Edmonds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5028234.92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7622543.1900000013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16806035.07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29456813.18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45880518.5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145362377.46000001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191242895.96000001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191242895.96000001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80058189.229999602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80058189.229999602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300757898.36999965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Swedish Edmonds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524823287.24000013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400050296.38000035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924873583.62000048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3" t="s">
        <v>450</v>
      </c>
      <c r="C115" s="48">
        <f>data!C363</f>
        <v>10210146.120000001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666546869.01000011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16102665.18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692859680.31000006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232013903.31000042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7760415.4199999999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7760415.4199999999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239774318.73000041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97608243.859999955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15419206.170000002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6840973.4300000016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30858765.240000002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1923539.7200000002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14654291.259999994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8002227.7600000016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10972600.82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166403.75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9603233.3900000006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1978849.14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80696815.552485302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278725150.09248519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-38950831.362484783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5272.24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-38945559.122484781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-38945559.122484781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Swedish Edmonds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4527.7023570529791</v>
      </c>
      <c r="D9" s="14">
        <f>data!D59</f>
        <v>0</v>
      </c>
      <c r="E9" s="14">
        <f>data!E59</f>
        <v>42696.045144507014</v>
      </c>
      <c r="F9" s="14">
        <f>data!F59</f>
        <v>0</v>
      </c>
      <c r="G9" s="14">
        <f>data!G59</f>
        <v>0</v>
      </c>
      <c r="H9" s="14">
        <f>data!H59</f>
        <v>1190.2494562139827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43.87</v>
      </c>
      <c r="D10" s="26">
        <f>data!D60</f>
        <v>0</v>
      </c>
      <c r="E10" s="26">
        <f>data!E60</f>
        <v>330.41999999999996</v>
      </c>
      <c r="F10" s="26">
        <f>data!F60</f>
        <v>0</v>
      </c>
      <c r="G10" s="26">
        <f>data!G60</f>
        <v>0</v>
      </c>
      <c r="H10" s="26">
        <f>data!H60</f>
        <v>12.3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4669208.62</v>
      </c>
      <c r="D11" s="14">
        <f>data!D61</f>
        <v>0</v>
      </c>
      <c r="E11" s="14">
        <f>data!E61</f>
        <v>30753147.920000009</v>
      </c>
      <c r="F11" s="14">
        <f>data!F61</f>
        <v>0</v>
      </c>
      <c r="G11" s="14">
        <f>data!G61</f>
        <v>0</v>
      </c>
      <c r="H11" s="14">
        <f>data!H61</f>
        <v>1005874.79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737596</v>
      </c>
      <c r="D12" s="14">
        <f>data!D62</f>
        <v>0</v>
      </c>
      <c r="E12" s="14">
        <f>data!E62</f>
        <v>4858085</v>
      </c>
      <c r="F12" s="14">
        <f>data!F62</f>
        <v>0</v>
      </c>
      <c r="G12" s="14">
        <f>data!G62</f>
        <v>0</v>
      </c>
      <c r="H12" s="14">
        <f>data!H62</f>
        <v>158898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41604</v>
      </c>
      <c r="D13" s="14">
        <f>data!D63</f>
        <v>0</v>
      </c>
      <c r="E13" s="14">
        <f>data!E63</f>
        <v>1617476.26</v>
      </c>
      <c r="F13" s="14">
        <f>data!F63</f>
        <v>0</v>
      </c>
      <c r="G13" s="14">
        <f>data!G63</f>
        <v>0</v>
      </c>
      <c r="H13" s="14">
        <f>data!H63</f>
        <v>150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528098.74999999988</v>
      </c>
      <c r="D14" s="14">
        <f>data!D64</f>
        <v>0</v>
      </c>
      <c r="E14" s="14">
        <f>data!E64</f>
        <v>2194036.1900000009</v>
      </c>
      <c r="F14" s="14">
        <f>data!F64</f>
        <v>0</v>
      </c>
      <c r="G14" s="14">
        <f>data!G64</f>
        <v>0</v>
      </c>
      <c r="H14" s="14">
        <f>data!H64</f>
        <v>3111.0399999999995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3845.62</v>
      </c>
      <c r="D15" s="14">
        <f>data!D65</f>
        <v>0</v>
      </c>
      <c r="E15" s="14">
        <f>data!E65</f>
        <v>9112.41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7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67437.08</v>
      </c>
      <c r="D16" s="14">
        <f>data!D66</f>
        <v>0</v>
      </c>
      <c r="E16" s="14">
        <f>data!E66</f>
        <v>1033835.1200000005</v>
      </c>
      <c r="F16" s="14">
        <f>data!F66</f>
        <v>0</v>
      </c>
      <c r="G16" s="14">
        <f>data!G66</f>
        <v>0</v>
      </c>
      <c r="H16" s="14">
        <f>data!H66</f>
        <v>47250.8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89568</v>
      </c>
      <c r="D17" s="14">
        <f>data!D67</f>
        <v>0</v>
      </c>
      <c r="E17" s="14">
        <f>data!E67</f>
        <v>1135140</v>
      </c>
      <c r="F17" s="14">
        <f>data!F67</f>
        <v>0</v>
      </c>
      <c r="G17" s="14">
        <f>data!G67</f>
        <v>0</v>
      </c>
      <c r="H17" s="14">
        <f>data!H67</f>
        <v>12697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66821.38</v>
      </c>
      <c r="D18" s="14">
        <f>data!D68</f>
        <v>0</v>
      </c>
      <c r="E18" s="14">
        <f>data!E68</f>
        <v>124948.53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49879.03</v>
      </c>
      <c r="D19" s="14">
        <f>data!D69</f>
        <v>0</v>
      </c>
      <c r="E19" s="14">
        <f>data!E69</f>
        <v>492863.8</v>
      </c>
      <c r="F19" s="14">
        <f>data!F69</f>
        <v>0</v>
      </c>
      <c r="G19" s="14">
        <f>data!G69</f>
        <v>0</v>
      </c>
      <c r="H19" s="14">
        <f>data!H69</f>
        <v>19049.519999999997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-105055.8</v>
      </c>
      <c r="F20" s="14">
        <f>-data!F70</f>
        <v>0</v>
      </c>
      <c r="G20" s="14">
        <f>-data!G70</f>
        <v>0</v>
      </c>
      <c r="H20" s="14">
        <f>-data!H70</f>
        <v>-99666.65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6254058.4800000004</v>
      </c>
      <c r="D21" s="14">
        <f>data!D71</f>
        <v>0</v>
      </c>
      <c r="E21" s="14">
        <f>data!E71</f>
        <v>42113589.43</v>
      </c>
      <c r="F21" s="14">
        <f>data!F71</f>
        <v>0</v>
      </c>
      <c r="G21" s="14">
        <f>data!G71</f>
        <v>0</v>
      </c>
      <c r="H21" s="14">
        <f>data!H71</f>
        <v>1147364.5000000002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21208698.599999998</v>
      </c>
      <c r="D24" s="14">
        <f>data!D73</f>
        <v>0</v>
      </c>
      <c r="E24" s="14">
        <f>data!E73</f>
        <v>179358678.41000003</v>
      </c>
      <c r="F24" s="14">
        <f>data!F73</f>
        <v>0</v>
      </c>
      <c r="G24" s="14">
        <f>data!G73</f>
        <v>0</v>
      </c>
      <c r="H24" s="14">
        <f>data!H73</f>
        <v>3807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212263.8</v>
      </c>
      <c r="D25" s="14">
        <f>data!D74</f>
        <v>0</v>
      </c>
      <c r="E25" s="14">
        <f>data!E74</f>
        <v>10895864.58</v>
      </c>
      <c r="F25" s="14">
        <f>data!F74</f>
        <v>0</v>
      </c>
      <c r="G25" s="14">
        <f>data!G74</f>
        <v>0</v>
      </c>
      <c r="H25" s="14">
        <f>data!H74</f>
        <v>5627369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21420962.399999999</v>
      </c>
      <c r="D26" s="14">
        <f>data!D75</f>
        <v>0</v>
      </c>
      <c r="E26" s="14">
        <f>data!E75</f>
        <v>190254542.99000004</v>
      </c>
      <c r="F26" s="14">
        <f>data!F75</f>
        <v>0</v>
      </c>
      <c r="G26" s="14">
        <f>data!G75</f>
        <v>0</v>
      </c>
      <c r="H26" s="14">
        <f>data!H75</f>
        <v>5631176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6252.1097199999995</v>
      </c>
      <c r="D28" s="14">
        <f>data!D76</f>
        <v>0</v>
      </c>
      <c r="E28" s="14">
        <f>data!E76</f>
        <v>79235.835427999991</v>
      </c>
      <c r="F28" s="14">
        <f>data!F76</f>
        <v>0</v>
      </c>
      <c r="G28" s="14">
        <f>data!G76</f>
        <v>0</v>
      </c>
      <c r="H28" s="14">
        <f>data!H76</f>
        <v>886.30038100000002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22463.815457694876</v>
      </c>
      <c r="D29" s="14">
        <f>data!D77</f>
        <v>0</v>
      </c>
      <c r="E29" s="14">
        <f>data!E77</f>
        <v>211867.63007931469</v>
      </c>
      <c r="F29" s="14">
        <f>data!F77</f>
        <v>0</v>
      </c>
      <c r="G29" s="14">
        <f>data!G77</f>
        <v>0</v>
      </c>
      <c r="H29" s="14">
        <f>data!H77</f>
        <v>5905.322838053271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1166.6299573945871</v>
      </c>
      <c r="D30" s="14">
        <f>data!D78</f>
        <v>0</v>
      </c>
      <c r="E30" s="14">
        <f>data!E78</f>
        <v>14785.233057217069</v>
      </c>
      <c r="F30" s="14">
        <f>data!F78</f>
        <v>0</v>
      </c>
      <c r="G30" s="14">
        <f>data!G78</f>
        <v>0</v>
      </c>
      <c r="H30" s="14">
        <f>data!H78</f>
        <v>165.38170666090556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 t="e">
        <f>data!#REF!</f>
        <v>#REF!</v>
      </c>
      <c r="D31" s="14" t="e">
        <f>data!#REF!</f>
        <v>#REF!</v>
      </c>
      <c r="E31" s="14" t="e">
        <f>data!#REF!</f>
        <v>#REF!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28.44</v>
      </c>
      <c r="D32" s="84">
        <f>data!D80</f>
        <v>0</v>
      </c>
      <c r="E32" s="84">
        <f>data!E80</f>
        <v>183.39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Swedish Edmonds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2332</v>
      </c>
      <c r="D41" s="14">
        <f>data!K59</f>
        <v>3.0422260199518547E-3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1365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10.54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63.350000000000009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1462614.44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6563992.040000001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231050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1036916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540000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145230.42000000001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79975.25999999998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4976427.29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1690.1799999999998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339.07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711574.11999999988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16810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338085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19950.149999999998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7304.04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27499.96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-1490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2338092.8099999996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13819875.16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11741401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61918760.909999996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2856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58553248.950000003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11744257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120472009.86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1173.3738719999997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23599.227717999998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-34.768375062867563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218.94899027768201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4403.5641183845855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7.64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29.35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Swedish Edmonds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8.02</v>
      </c>
      <c r="D74" s="26">
        <f>data!R60</f>
        <v>1</v>
      </c>
      <c r="E74" s="26">
        <f>data!S60</f>
        <v>12.58</v>
      </c>
      <c r="F74" s="26">
        <f>data!T60</f>
        <v>6.9099999999999993</v>
      </c>
      <c r="G74" s="26">
        <f>data!U60</f>
        <v>85.089999999999989</v>
      </c>
      <c r="H74" s="26">
        <f>data!V60</f>
        <v>32.730000000000004</v>
      </c>
      <c r="I74" s="26">
        <f>data!W60</f>
        <v>4.79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1151615.67</v>
      </c>
      <c r="D75" s="14">
        <f>data!R61</f>
        <v>96733.28</v>
      </c>
      <c r="E75" s="14">
        <f>data!S61</f>
        <v>733738.90999999992</v>
      </c>
      <c r="F75" s="14">
        <f>data!T61</f>
        <v>742947.33000000019</v>
      </c>
      <c r="G75" s="14">
        <f>data!U61</f>
        <v>6236631.5700000012</v>
      </c>
      <c r="H75" s="14">
        <f>data!V61</f>
        <v>3499358.8499999992</v>
      </c>
      <c r="I75" s="14">
        <f>data!W61</f>
        <v>661722.19000000018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181921</v>
      </c>
      <c r="D76" s="14">
        <f>data!R62</f>
        <v>15281</v>
      </c>
      <c r="E76" s="14">
        <f>data!S62</f>
        <v>115909</v>
      </c>
      <c r="F76" s="14">
        <f>data!T62</f>
        <v>117364</v>
      </c>
      <c r="G76" s="14">
        <f>data!U62</f>
        <v>985203</v>
      </c>
      <c r="H76" s="14">
        <f>data!V62</f>
        <v>552795</v>
      </c>
      <c r="I76" s="14">
        <f>data!W62</f>
        <v>104532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929141.29000000015</v>
      </c>
      <c r="E77" s="14">
        <f>data!S63</f>
        <v>0</v>
      </c>
      <c r="F77" s="14">
        <f>data!T63</f>
        <v>0</v>
      </c>
      <c r="G77" s="14">
        <f>data!U63</f>
        <v>355802.52</v>
      </c>
      <c r="H77" s="14">
        <f>data!V63</f>
        <v>68987.5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39425.22</v>
      </c>
      <c r="D78" s="14">
        <f>data!R64</f>
        <v>286037.13</v>
      </c>
      <c r="E78" s="14">
        <f>data!S64</f>
        <v>3443360.669999999</v>
      </c>
      <c r="F78" s="14">
        <f>data!T64</f>
        <v>211553.7</v>
      </c>
      <c r="G78" s="14">
        <f>data!U64</f>
        <v>3916648.02</v>
      </c>
      <c r="H78" s="14">
        <f>data!V64</f>
        <v>2047926.8600000008</v>
      </c>
      <c r="I78" s="14">
        <f>data!W64</f>
        <v>77976.02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600</v>
      </c>
      <c r="F79" s="14">
        <f>data!T65</f>
        <v>0</v>
      </c>
      <c r="G79" s="14">
        <f>data!U65</f>
        <v>18986.72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7739.9400000000005</v>
      </c>
      <c r="D80" s="14">
        <f>data!R66</f>
        <v>2691.46</v>
      </c>
      <c r="E80" s="14">
        <f>data!S66</f>
        <v>111066.70999999999</v>
      </c>
      <c r="F80" s="14">
        <f>data!T66</f>
        <v>58.53</v>
      </c>
      <c r="G80" s="14">
        <f>data!U66</f>
        <v>2717397.0599999996</v>
      </c>
      <c r="H80" s="14">
        <f>data!V66</f>
        <v>311127.36000000004</v>
      </c>
      <c r="I80" s="14">
        <f>data!W66</f>
        <v>3563.2299999999996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22688</v>
      </c>
      <c r="D81" s="14">
        <f>data!R67</f>
        <v>5280</v>
      </c>
      <c r="E81" s="14">
        <f>data!S67</f>
        <v>68084</v>
      </c>
      <c r="F81" s="14">
        <f>data!T67</f>
        <v>9838</v>
      </c>
      <c r="G81" s="14">
        <f>data!U67</f>
        <v>134002</v>
      </c>
      <c r="H81" s="14">
        <f>data!V67</f>
        <v>140106</v>
      </c>
      <c r="I81" s="14">
        <f>data!W67</f>
        <v>12992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110.53</v>
      </c>
      <c r="D82" s="14">
        <f>data!R68</f>
        <v>277.33</v>
      </c>
      <c r="E82" s="14">
        <f>data!S68</f>
        <v>13486.49</v>
      </c>
      <c r="F82" s="14">
        <f>data!T68</f>
        <v>0</v>
      </c>
      <c r="G82" s="14">
        <f>data!U68</f>
        <v>92996.55</v>
      </c>
      <c r="H82" s="14">
        <f>data!V68</f>
        <v>133071.52999999997</v>
      </c>
      <c r="I82" s="14">
        <f>data!W68</f>
        <v>13.7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840</v>
      </c>
      <c r="D83" s="14">
        <f>data!R69</f>
        <v>168</v>
      </c>
      <c r="E83" s="14">
        <f>data!S69</f>
        <v>1675.4899999999998</v>
      </c>
      <c r="F83" s="14">
        <f>data!T69</f>
        <v>1115.6099999999999</v>
      </c>
      <c r="G83" s="14">
        <f>data!U69</f>
        <v>128851.90000000001</v>
      </c>
      <c r="H83" s="14">
        <f>data!V69</f>
        <v>17263.530000000002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-3627180.1800000006</v>
      </c>
      <c r="H84" s="14">
        <f>-data!V70</f>
        <v>-41025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1404340.3599999999</v>
      </c>
      <c r="D85" s="14">
        <f>data!R71</f>
        <v>1335609.4900000002</v>
      </c>
      <c r="E85" s="14">
        <f>data!S71</f>
        <v>4487921.2699999996</v>
      </c>
      <c r="F85" s="14">
        <f>data!T71</f>
        <v>1082877.1700000004</v>
      </c>
      <c r="G85" s="14">
        <f>data!U71</f>
        <v>10959339.16</v>
      </c>
      <c r="H85" s="14">
        <f>data!V71</f>
        <v>6729611.6300000008</v>
      </c>
      <c r="I85" s="14">
        <f>data!W71</f>
        <v>860799.14000000013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4684716.5</v>
      </c>
      <c r="D88" s="14">
        <f>data!R73</f>
        <v>13339374.85</v>
      </c>
      <c r="E88" s="14">
        <f>data!S73</f>
        <v>6603307.1599999992</v>
      </c>
      <c r="F88" s="14">
        <f>data!T73</f>
        <v>3071078.3</v>
      </c>
      <c r="G88" s="14">
        <f>data!U73</f>
        <v>32670366.629999999</v>
      </c>
      <c r="H88" s="14">
        <f>data!V73</f>
        <v>46601925.489999995</v>
      </c>
      <c r="I88" s="14">
        <f>data!W73</f>
        <v>3316080.85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5463465.7000000011</v>
      </c>
      <c r="D89" s="14">
        <f>data!R74</f>
        <v>12761193.75</v>
      </c>
      <c r="E89" s="14">
        <f>data!S74</f>
        <v>3652045.7900000005</v>
      </c>
      <c r="F89" s="14">
        <f>data!T74</f>
        <v>3592684.54</v>
      </c>
      <c r="G89" s="14">
        <f>data!U74</f>
        <v>41112412.449999996</v>
      </c>
      <c r="H89" s="14">
        <f>data!V74</f>
        <v>33469480.870000001</v>
      </c>
      <c r="I89" s="14">
        <f>data!W74</f>
        <v>5408542.0900000008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10148182.200000001</v>
      </c>
      <c r="D90" s="14">
        <f>data!R75</f>
        <v>26100568.600000001</v>
      </c>
      <c r="E90" s="14">
        <f>data!S75</f>
        <v>10255352.949999999</v>
      </c>
      <c r="F90" s="14">
        <f>data!T75</f>
        <v>6663762.8399999999</v>
      </c>
      <c r="G90" s="14">
        <f>data!U75</f>
        <v>73782779.079999998</v>
      </c>
      <c r="H90" s="14">
        <f>data!V75</f>
        <v>80071406.359999999</v>
      </c>
      <c r="I90" s="14">
        <f>data!W75</f>
        <v>8724622.9400000013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1583.694137</v>
      </c>
      <c r="D92" s="14">
        <f>data!R76</f>
        <v>368.55629199999998</v>
      </c>
      <c r="E92" s="14">
        <f>data!S76</f>
        <v>4752.4817190000003</v>
      </c>
      <c r="F92" s="14">
        <f>data!T76</f>
        <v>686.737483</v>
      </c>
      <c r="G92" s="14">
        <f>data!U76</f>
        <v>9353.7304960000001</v>
      </c>
      <c r="H92" s="14">
        <f>data!V76</f>
        <v>9779.766071</v>
      </c>
      <c r="I92" s="14">
        <f>data!W76</f>
        <v>906.85945100000004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295.51385153464122</v>
      </c>
      <c r="D94" s="14">
        <f>data!R78</f>
        <v>68.77179552016355</v>
      </c>
      <c r="E94" s="14">
        <f>data!S78</f>
        <v>886.80266240681453</v>
      </c>
      <c r="F94" s="14">
        <f>data!T78</f>
        <v>128.14370771048399</v>
      </c>
      <c r="G94" s="14">
        <f>data!U78</f>
        <v>1745.3855896228467</v>
      </c>
      <c r="H94" s="14">
        <f>data!V78</f>
        <v>1824.8828932483545</v>
      </c>
      <c r="I94" s="14">
        <f>data!W78</f>
        <v>169.21798401884232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5.91</v>
      </c>
      <c r="D96" s="84">
        <f>data!R80</f>
        <v>0</v>
      </c>
      <c r="E96" s="84">
        <f>data!S80</f>
        <v>0</v>
      </c>
      <c r="F96" s="84">
        <f>data!T80</f>
        <v>5.34</v>
      </c>
      <c r="G96" s="84">
        <f>data!U80</f>
        <v>0</v>
      </c>
      <c r="H96" s="84">
        <f>data!V80</f>
        <v>8.4699999999999989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Swedish Edmonds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10.889999999999999</v>
      </c>
      <c r="D106" s="26">
        <f>data!Y60</f>
        <v>50.290000000000013</v>
      </c>
      <c r="E106" s="26">
        <f>data!Z60</f>
        <v>0</v>
      </c>
      <c r="F106" s="26">
        <f>data!AA60</f>
        <v>2.96</v>
      </c>
      <c r="G106" s="26">
        <f>data!AB60</f>
        <v>34.709999999999994</v>
      </c>
      <c r="H106" s="26">
        <f>data!AC60</f>
        <v>22.25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1115085.4100000001</v>
      </c>
      <c r="D107" s="14">
        <f>data!Y61</f>
        <v>4361307.7899999991</v>
      </c>
      <c r="E107" s="14">
        <f>data!Z61</f>
        <v>0</v>
      </c>
      <c r="F107" s="14">
        <f>data!AA61</f>
        <v>342101.75</v>
      </c>
      <c r="G107" s="14">
        <f>data!AB61</f>
        <v>3921867.1399999997</v>
      </c>
      <c r="H107" s="14">
        <f>data!AC61</f>
        <v>1997310.2500000002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176150</v>
      </c>
      <c r="D108" s="14">
        <f>data!Y62</f>
        <v>688957</v>
      </c>
      <c r="E108" s="14">
        <f>data!Z62</f>
        <v>0</v>
      </c>
      <c r="F108" s="14">
        <f>data!AA62</f>
        <v>54042</v>
      </c>
      <c r="G108" s="14">
        <f>data!AB62</f>
        <v>619539</v>
      </c>
      <c r="H108" s="14">
        <f>data!AC62</f>
        <v>315516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70300</v>
      </c>
      <c r="E109" s="14">
        <f>data!Z63</f>
        <v>0</v>
      </c>
      <c r="F109" s="14">
        <f>data!AA63</f>
        <v>0</v>
      </c>
      <c r="G109" s="14">
        <f>data!AB63</f>
        <v>61340</v>
      </c>
      <c r="H109" s="14">
        <f>data!AC63</f>
        <v>-85429.97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687383.41</v>
      </c>
      <c r="D110" s="14">
        <f>data!Y64</f>
        <v>332424.30000000005</v>
      </c>
      <c r="E110" s="14">
        <f>data!Z64</f>
        <v>942.92</v>
      </c>
      <c r="F110" s="14">
        <f>data!AA64</f>
        <v>364499.59</v>
      </c>
      <c r="G110" s="14">
        <f>data!AB64</f>
        <v>6294541.1400000025</v>
      </c>
      <c r="H110" s="14">
        <f>data!AC64</f>
        <v>423744.84</v>
      </c>
      <c r="I110" s="14">
        <f>data!AD64</f>
        <v>957.07999999999993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600</v>
      </c>
      <c r="E111" s="14">
        <f>data!Z65</f>
        <v>0</v>
      </c>
      <c r="F111" s="14">
        <f>data!AA65</f>
        <v>0</v>
      </c>
      <c r="G111" s="14">
        <f>data!AB65</f>
        <v>600</v>
      </c>
      <c r="H111" s="14">
        <f>data!AC65</f>
        <v>3621.1400000000003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21990.879999999997</v>
      </c>
      <c r="D112" s="14">
        <f>data!Y66</f>
        <v>385012.01</v>
      </c>
      <c r="E112" s="14">
        <f>data!Z66</f>
        <v>0</v>
      </c>
      <c r="F112" s="14">
        <f>data!AA66</f>
        <v>8868.0400000000009</v>
      </c>
      <c r="G112" s="14">
        <f>data!AB66</f>
        <v>125964.4</v>
      </c>
      <c r="H112" s="14">
        <f>data!AC66</f>
        <v>347383.85</v>
      </c>
      <c r="I112" s="14">
        <f>data!AD66</f>
        <v>509972.13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19825</v>
      </c>
      <c r="D113" s="14">
        <f>data!Y67</f>
        <v>248108</v>
      </c>
      <c r="E113" s="14">
        <f>data!Z67</f>
        <v>0</v>
      </c>
      <c r="F113" s="14">
        <f>data!AA67</f>
        <v>11612</v>
      </c>
      <c r="G113" s="14">
        <f>data!AB67</f>
        <v>75076</v>
      </c>
      <c r="H113" s="14">
        <f>data!AC67</f>
        <v>120232</v>
      </c>
      <c r="I113" s="14">
        <f>data!AD67</f>
        <v>5403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30.41</v>
      </c>
      <c r="D114" s="14">
        <f>data!Y68</f>
        <v>247466.75999999998</v>
      </c>
      <c r="E114" s="14">
        <f>data!Z68</f>
        <v>303.69999999999993</v>
      </c>
      <c r="F114" s="14">
        <f>data!AA68</f>
        <v>16.690000000000001</v>
      </c>
      <c r="G114" s="14">
        <f>data!AB68</f>
        <v>322796.13</v>
      </c>
      <c r="H114" s="14">
        <f>data!AC68</f>
        <v>438270.30999999994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106.87</v>
      </c>
      <c r="D115" s="14">
        <f>data!Y69</f>
        <v>20848.689999999999</v>
      </c>
      <c r="E115" s="14">
        <f>data!Z69</f>
        <v>119.6</v>
      </c>
      <c r="F115" s="14">
        <f>data!AA69</f>
        <v>3263.0400000000004</v>
      </c>
      <c r="G115" s="14">
        <f>data!AB69</f>
        <v>22206.32</v>
      </c>
      <c r="H115" s="14">
        <f>data!AC69</f>
        <v>16574.59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-17482.54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2020571.9800000002</v>
      </c>
      <c r="D117" s="14">
        <f>data!Y71</f>
        <v>6355024.5499999989</v>
      </c>
      <c r="E117" s="14">
        <f>data!Z71</f>
        <v>1366.2199999999998</v>
      </c>
      <c r="F117" s="14">
        <f>data!AA71</f>
        <v>784403.1100000001</v>
      </c>
      <c r="G117" s="14">
        <f>data!AB71</f>
        <v>11443930.130000003</v>
      </c>
      <c r="H117" s="14">
        <f>data!AC71</f>
        <v>3559740.4699999997</v>
      </c>
      <c r="I117" s="14">
        <f>data!AD71</f>
        <v>516332.21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11336509.6</v>
      </c>
      <c r="D120" s="14">
        <f>data!Y73</f>
        <v>8963377.7400000002</v>
      </c>
      <c r="E120" s="14">
        <f>data!Z73</f>
        <v>289592</v>
      </c>
      <c r="F120" s="14">
        <f>data!AA73</f>
        <v>619708.94999999995</v>
      </c>
      <c r="G120" s="14">
        <f>data!AB73</f>
        <v>37401127.600000001</v>
      </c>
      <c r="H120" s="14">
        <f>data!AC73</f>
        <v>35082007</v>
      </c>
      <c r="I120" s="14">
        <f>data!AD73</f>
        <v>3806015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27022456.489999998</v>
      </c>
      <c r="D121" s="14">
        <f>data!Y74</f>
        <v>24466911.989999998</v>
      </c>
      <c r="E121" s="14">
        <f>data!Z74</f>
        <v>2506</v>
      </c>
      <c r="F121" s="14">
        <f>data!AA74</f>
        <v>7951207.0600000005</v>
      </c>
      <c r="G121" s="14">
        <f>data!AB74</f>
        <v>22902592.210000001</v>
      </c>
      <c r="H121" s="14">
        <f>data!AC74</f>
        <v>8437219</v>
      </c>
      <c r="I121" s="14">
        <f>data!AD74</f>
        <v>94570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38358966.089999996</v>
      </c>
      <c r="D122" s="14">
        <f>data!Y75</f>
        <v>33430289.729999997</v>
      </c>
      <c r="E122" s="14">
        <f>data!Z75</f>
        <v>292098</v>
      </c>
      <c r="F122" s="14">
        <f>data!AA75</f>
        <v>8570916.0099999998</v>
      </c>
      <c r="G122" s="14">
        <f>data!AB75</f>
        <v>60303719.810000002</v>
      </c>
      <c r="H122" s="14">
        <f>data!AC75</f>
        <v>43519226</v>
      </c>
      <c r="I122" s="14">
        <f>data!AD75</f>
        <v>3900585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1383.8083200000001</v>
      </c>
      <c r="D124" s="14">
        <f>data!Y76</f>
        <v>17318.593639000006</v>
      </c>
      <c r="E124" s="14">
        <f>data!Z76</f>
        <v>0</v>
      </c>
      <c r="F124" s="14">
        <f>data!AA76</f>
        <v>810.52245400000004</v>
      </c>
      <c r="G124" s="14">
        <f>data!AB76</f>
        <v>5240.5174179999995</v>
      </c>
      <c r="H124" s="14">
        <f>data!AC76</f>
        <v>8392.5132999999987</v>
      </c>
      <c r="I124" s="14">
        <f>data!AD76</f>
        <v>377.16741999999999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258.21559660726416</v>
      </c>
      <c r="D126" s="14">
        <f>data!Y78</f>
        <v>3231.6115781795243</v>
      </c>
      <c r="E126" s="14">
        <f>data!Z78</f>
        <v>0</v>
      </c>
      <c r="F126" s="14">
        <f>data!AA78</f>
        <v>151.2417117301288</v>
      </c>
      <c r="G126" s="14">
        <f>data!AB78</f>
        <v>977.86905315009915</v>
      </c>
      <c r="H126" s="14">
        <f>data!AC78</f>
        <v>1566.0245696411905</v>
      </c>
      <c r="I126" s="14">
        <f>data!AD78</f>
        <v>70.37861311321106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0.08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0.02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Swedish Edmonds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16.16</v>
      </c>
      <c r="D138" s="26">
        <f>data!AF60</f>
        <v>0</v>
      </c>
      <c r="E138" s="26">
        <f>data!AG60</f>
        <v>97.69</v>
      </c>
      <c r="F138" s="26">
        <f>data!AH60</f>
        <v>0</v>
      </c>
      <c r="G138" s="26">
        <f>data!AI60</f>
        <v>0</v>
      </c>
      <c r="H138" s="26">
        <f>data!AJ60</f>
        <v>9.7299999999999986</v>
      </c>
      <c r="I138" s="26">
        <f>data!AK60</f>
        <v>3.48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1622370.44</v>
      </c>
      <c r="D139" s="14">
        <f>data!AF61</f>
        <v>0</v>
      </c>
      <c r="E139" s="14">
        <f>data!AG61</f>
        <v>9444726.040000001</v>
      </c>
      <c r="F139" s="14">
        <f>data!AH61</f>
        <v>0</v>
      </c>
      <c r="G139" s="14">
        <f>data!AI61</f>
        <v>0</v>
      </c>
      <c r="H139" s="14">
        <f>data!AJ61</f>
        <v>940600.59000000008</v>
      </c>
      <c r="I139" s="14">
        <f>data!AK61</f>
        <v>361876.03999999992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256286</v>
      </c>
      <c r="D140" s="14">
        <f>data!AF62</f>
        <v>0</v>
      </c>
      <c r="E140" s="14">
        <f>data!AG62</f>
        <v>1491986</v>
      </c>
      <c r="F140" s="14">
        <f>data!AH62</f>
        <v>0</v>
      </c>
      <c r="G140" s="14">
        <f>data!AI62</f>
        <v>0</v>
      </c>
      <c r="H140" s="14">
        <f>data!AJ62</f>
        <v>148587</v>
      </c>
      <c r="I140" s="14">
        <f>data!AK62</f>
        <v>57166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1515763.39</v>
      </c>
      <c r="F141" s="14">
        <f>data!AH63</f>
        <v>0</v>
      </c>
      <c r="G141" s="14">
        <f>data!AI63</f>
        <v>0</v>
      </c>
      <c r="H141" s="14">
        <f>data!AJ63</f>
        <v>1284234.2799999998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9993.0499999999993</v>
      </c>
      <c r="D142" s="14">
        <f>data!AF64</f>
        <v>0</v>
      </c>
      <c r="E142" s="14">
        <f>data!AG64</f>
        <v>1724698.1199999999</v>
      </c>
      <c r="F142" s="14">
        <f>data!AH64</f>
        <v>0</v>
      </c>
      <c r="G142" s="14">
        <f>data!AI64</f>
        <v>0</v>
      </c>
      <c r="H142" s="14">
        <f>data!AJ64</f>
        <v>12627.099999999999</v>
      </c>
      <c r="I142" s="14">
        <f>data!AK64</f>
        <v>1727.54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1074.1599999999999</v>
      </c>
      <c r="F143" s="14">
        <f>data!AH65</f>
        <v>0</v>
      </c>
      <c r="G143" s="14">
        <f>data!AI65</f>
        <v>0</v>
      </c>
      <c r="H143" s="14">
        <f>data!AJ65</f>
        <v>1524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4584.9600000000009</v>
      </c>
      <c r="D144" s="14">
        <f>data!AF66</f>
        <v>0</v>
      </c>
      <c r="E144" s="14">
        <f>data!AG66</f>
        <v>196176.81</v>
      </c>
      <c r="F144" s="14">
        <f>data!AH66</f>
        <v>0</v>
      </c>
      <c r="G144" s="14">
        <f>data!AI66</f>
        <v>0</v>
      </c>
      <c r="H144" s="14">
        <f>data!AJ66</f>
        <v>536409.31999999995</v>
      </c>
      <c r="I144" s="14">
        <f>data!AK66</f>
        <v>9313.5500000000011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58777</v>
      </c>
      <c r="D145" s="14">
        <f>data!AF67</f>
        <v>0</v>
      </c>
      <c r="E145" s="14">
        <f>data!AG67</f>
        <v>432988</v>
      </c>
      <c r="F145" s="14">
        <f>data!AH67</f>
        <v>0</v>
      </c>
      <c r="G145" s="14">
        <f>data!AI67</f>
        <v>0</v>
      </c>
      <c r="H145" s="14">
        <f>data!AJ67</f>
        <v>120494</v>
      </c>
      <c r="I145" s="14">
        <f>data!AK67</f>
        <v>18110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676.06</v>
      </c>
      <c r="D146" s="14">
        <f>data!AF68</f>
        <v>0</v>
      </c>
      <c r="E146" s="14">
        <f>data!AG68</f>
        <v>25851.32</v>
      </c>
      <c r="F146" s="14">
        <f>data!AH68</f>
        <v>0</v>
      </c>
      <c r="G146" s="14">
        <f>data!AI68</f>
        <v>0</v>
      </c>
      <c r="H146" s="14">
        <f>data!AJ68</f>
        <v>297014.81000000006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5895.48</v>
      </c>
      <c r="D147" s="14">
        <f>data!AF69</f>
        <v>0</v>
      </c>
      <c r="E147" s="14">
        <f>data!AG69</f>
        <v>118021.19999999998</v>
      </c>
      <c r="F147" s="14">
        <f>data!AH69</f>
        <v>0</v>
      </c>
      <c r="G147" s="14">
        <f>data!AI69</f>
        <v>0</v>
      </c>
      <c r="H147" s="14">
        <f>data!AJ69</f>
        <v>16543.489999999998</v>
      </c>
      <c r="I147" s="14">
        <f>data!AK69</f>
        <v>1079.98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-47016.43</v>
      </c>
      <c r="F148" s="14">
        <f>-data!AH70</f>
        <v>0</v>
      </c>
      <c r="G148" s="14">
        <f>-data!AI70</f>
        <v>0</v>
      </c>
      <c r="H148" s="14">
        <f>-data!AJ70</f>
        <v>-1426.1599999999999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1958582.99</v>
      </c>
      <c r="D149" s="14">
        <f>data!AF71</f>
        <v>0</v>
      </c>
      <c r="E149" s="14">
        <f>data!AG71</f>
        <v>14904268.610000001</v>
      </c>
      <c r="F149" s="14">
        <f>data!AH71</f>
        <v>0</v>
      </c>
      <c r="G149" s="14">
        <f>data!AI71</f>
        <v>0</v>
      </c>
      <c r="H149" s="14">
        <f>data!AJ71</f>
        <v>3356608.43</v>
      </c>
      <c r="I149" s="14">
        <f>data!AK71</f>
        <v>449273.10999999987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3133099.22</v>
      </c>
      <c r="D152" s="14">
        <f>data!AF73</f>
        <v>0</v>
      </c>
      <c r="E152" s="14">
        <f>data!AG73</f>
        <v>35165811.07</v>
      </c>
      <c r="F152" s="14">
        <f>data!AH73</f>
        <v>0</v>
      </c>
      <c r="G152" s="14">
        <f>data!AI73</f>
        <v>0</v>
      </c>
      <c r="H152" s="14">
        <f>data!AJ73</f>
        <v>415</v>
      </c>
      <c r="I152" s="14">
        <f>data!AK73</f>
        <v>2490969.1999999993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2258347.4900000002</v>
      </c>
      <c r="D153" s="14">
        <f>data!AF74</f>
        <v>0</v>
      </c>
      <c r="E153" s="14">
        <f>data!AG74</f>
        <v>115448897.45</v>
      </c>
      <c r="F153" s="14">
        <f>data!AH74</f>
        <v>0</v>
      </c>
      <c r="G153" s="14">
        <f>data!AI74</f>
        <v>0</v>
      </c>
      <c r="H153" s="14">
        <f>data!AJ74</f>
        <v>5339713.24</v>
      </c>
      <c r="I153" s="14">
        <f>data!AK74</f>
        <v>157553.81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5391446.7100000009</v>
      </c>
      <c r="D154" s="14">
        <f>data!AF75</f>
        <v>0</v>
      </c>
      <c r="E154" s="14">
        <f>data!AG75</f>
        <v>150614708.52000001</v>
      </c>
      <c r="F154" s="14">
        <f>data!AH75</f>
        <v>0</v>
      </c>
      <c r="G154" s="14">
        <f>data!AI75</f>
        <v>0</v>
      </c>
      <c r="H154" s="14">
        <f>data!AJ75</f>
        <v>5340128.24</v>
      </c>
      <c r="I154" s="14">
        <f>data!AK75</f>
        <v>2648523.0099999993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4102.7720900000004</v>
      </c>
      <c r="D156" s="14">
        <f>data!AF76</f>
        <v>0</v>
      </c>
      <c r="E156" s="14">
        <f>data!AG76</f>
        <v>30223.768734000005</v>
      </c>
      <c r="F156" s="14">
        <f>data!AH76</f>
        <v>0</v>
      </c>
      <c r="G156" s="14">
        <f>data!AI76</f>
        <v>0</v>
      </c>
      <c r="H156" s="14">
        <f>data!AJ76</f>
        <v>8410.8119470000001</v>
      </c>
      <c r="I156" s="14">
        <f>data!AK76</f>
        <v>1264.1136370000002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765.56827101818715</v>
      </c>
      <c r="D158" s="14">
        <f>data!AF78</f>
        <v>0</v>
      </c>
      <c r="E158" s="14">
        <f>data!AG78</f>
        <v>5639.6889385444565</v>
      </c>
      <c r="F158" s="14">
        <f>data!AH78</f>
        <v>0</v>
      </c>
      <c r="G158" s="14">
        <f>data!AI78</f>
        <v>0</v>
      </c>
      <c r="H158" s="14">
        <f>data!AJ78</f>
        <v>1569.4390570264168</v>
      </c>
      <c r="I158" s="14">
        <f>data!AK78</f>
        <v>235.88083135483217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51.47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Swedish Edmonds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2.0300000000000002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226652.82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35804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84.12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19153.650000000001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2598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31223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161.66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265300.59999999998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50376.65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1518048.16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66786.670000000013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1584834.8299999998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181.37189100000001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2179.4765779999998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33.843596953046706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406.68554795206637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Swedish Edmonds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240202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10.08</v>
      </c>
      <c r="G202" s="26">
        <f>data!AW60</f>
        <v>0</v>
      </c>
      <c r="H202" s="26">
        <f>data!AX60</f>
        <v>0</v>
      </c>
      <c r="I202" s="26">
        <f>data!AY60</f>
        <v>40.360000000000007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1197757.3599999999</v>
      </c>
      <c r="G203" s="14">
        <f>data!AW61</f>
        <v>0</v>
      </c>
      <c r="H203" s="14">
        <f>data!AX61</f>
        <v>0</v>
      </c>
      <c r="I203" s="14">
        <f>data!AY61</f>
        <v>2249223.79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189210</v>
      </c>
      <c r="G204" s="14">
        <f>data!AW62</f>
        <v>0</v>
      </c>
      <c r="H204" s="14">
        <f>data!AX62</f>
        <v>0</v>
      </c>
      <c r="I204" s="14">
        <f>data!AY62</f>
        <v>355311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330379.77</v>
      </c>
      <c r="G206" s="14">
        <f>data!AW64</f>
        <v>0</v>
      </c>
      <c r="H206" s="14">
        <f>data!AX64</f>
        <v>0</v>
      </c>
      <c r="I206" s="14">
        <f>data!AY64</f>
        <v>1437813.5599999998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506.58000000000004</v>
      </c>
      <c r="G207" s="14">
        <f>data!AW65</f>
        <v>0</v>
      </c>
      <c r="H207" s="14">
        <f>data!AX65</f>
        <v>0</v>
      </c>
      <c r="I207" s="14">
        <f>data!AY65</f>
        <v>2478.5700000000002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30910.679999999997</v>
      </c>
      <c r="G208" s="14">
        <f>data!AW66</f>
        <v>0</v>
      </c>
      <c r="H208" s="14">
        <f>data!AX66</f>
        <v>0</v>
      </c>
      <c r="I208" s="14">
        <f>data!AY66</f>
        <v>122834.23000000003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169297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258406.76999999993</v>
      </c>
      <c r="G210" s="14">
        <f>data!AW68</f>
        <v>0</v>
      </c>
      <c r="H210" s="14">
        <f>data!AX68</f>
        <v>0</v>
      </c>
      <c r="I210" s="14">
        <f>data!AY68</f>
        <v>6837.9199999999992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4444.34</v>
      </c>
      <c r="G211" s="14">
        <f>data!AW69</f>
        <v>0</v>
      </c>
      <c r="H211" s="14">
        <f>data!AX69</f>
        <v>0</v>
      </c>
      <c r="I211" s="14">
        <f>data!AY69</f>
        <v>-656090.00999999989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-21.93</v>
      </c>
      <c r="G212" s="14">
        <f>-data!AW70</f>
        <v>0</v>
      </c>
      <c r="H212" s="14">
        <f>-data!AX70</f>
        <v>0</v>
      </c>
      <c r="I212" s="14">
        <f>-data!AY70</f>
        <v>-365467.49999999994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2011593.57</v>
      </c>
      <c r="G213" s="14">
        <f>data!AW71</f>
        <v>0</v>
      </c>
      <c r="H213" s="14">
        <f>data!AX71</f>
        <v>0</v>
      </c>
      <c r="I213" s="14">
        <f>data!AY71</f>
        <v>3322238.5599999996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498411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5150107.45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5648518.4500000002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11817.374310000001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4.5199999999999996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Swedish Edmonds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558577.19962199987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-3</v>
      </c>
      <c r="H234" s="26">
        <f>data!BE60</f>
        <v>26.89</v>
      </c>
      <c r="I234" s="26">
        <f>data!BF60</f>
        <v>50.109999999999985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62.589999999999996</v>
      </c>
      <c r="F235" s="14">
        <f>data!BC61</f>
        <v>0</v>
      </c>
      <c r="G235" s="14">
        <f>data!BD61</f>
        <v>-205982.40000000005</v>
      </c>
      <c r="H235" s="14">
        <f>data!BE61</f>
        <v>1679607.9200000002</v>
      </c>
      <c r="I235" s="14">
        <f>data!BF61</f>
        <v>2339665.2999999998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10</v>
      </c>
      <c r="F236" s="14">
        <f>data!BC62</f>
        <v>0</v>
      </c>
      <c r="G236" s="14">
        <f>data!BD62</f>
        <v>-32539</v>
      </c>
      <c r="H236" s="14">
        <f>data!BE62</f>
        <v>265328</v>
      </c>
      <c r="I236" s="14">
        <f>data!BF62</f>
        <v>369598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135539.25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13.96</v>
      </c>
      <c r="F238" s="14">
        <f>data!BC64</f>
        <v>0</v>
      </c>
      <c r="G238" s="14">
        <f>data!BD64</f>
        <v>-39478.470000000016</v>
      </c>
      <c r="H238" s="14">
        <f>data!BE64</f>
        <v>456346.13</v>
      </c>
      <c r="I238" s="14">
        <f>data!BF64</f>
        <v>635594.84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1598566.17</v>
      </c>
      <c r="I239" s="14">
        <f>data!BF65</f>
        <v>248242.64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-21506.400000000001</v>
      </c>
      <c r="H240" s="14">
        <f>data!BE66</f>
        <v>4044099.16</v>
      </c>
      <c r="I240" s="14">
        <f>data!BF66</f>
        <v>-40964.439999999988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52422</v>
      </c>
      <c r="H241" s="14">
        <f>data!BE67</f>
        <v>4243538</v>
      </c>
      <c r="I241" s="14">
        <f>data!BF67</f>
        <v>59275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5711.71</v>
      </c>
      <c r="H242" s="14">
        <f>data!BE68</f>
        <v>1212.3799999999999</v>
      </c>
      <c r="I242" s="14">
        <f>data!BF68</f>
        <v>20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55132.29</v>
      </c>
      <c r="I243" s="14">
        <f>data!BF69</f>
        <v>31899.629999999997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-21155.200000000001</v>
      </c>
      <c r="I244" s="14">
        <f>-data!BF70</f>
        <v>-38604.840000000004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86.550000000000011</v>
      </c>
      <c r="F245" s="14">
        <f>data!BC71</f>
        <v>0</v>
      </c>
      <c r="G245" s="14">
        <f>data!BD71</f>
        <v>-241372.56000000008</v>
      </c>
      <c r="H245" s="14">
        <f>data!BE71</f>
        <v>12458214.100000001</v>
      </c>
      <c r="I245" s="14">
        <f>data!BF71</f>
        <v>3604726.13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3659.1913399999999</v>
      </c>
      <c r="H252" s="85">
        <f>data!BE76</f>
        <v>296210.43571299984</v>
      </c>
      <c r="I252" s="85">
        <f>data!BF76</f>
        <v>4137.5395200000003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Swedish Edmonds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3.47</v>
      </c>
      <c r="D266" s="26">
        <f>data!BH60</f>
        <v>2.6000000000000005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191872.64999999997</v>
      </c>
      <c r="D267" s="14">
        <f>data!BH61</f>
        <v>288844.08000000007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30310</v>
      </c>
      <c r="D268" s="14">
        <f>data!BH62</f>
        <v>45629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11965.11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319.08000000000004</v>
      </c>
      <c r="D270" s="14">
        <f>data!BH64</f>
        <v>313.17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7309.16</v>
      </c>
      <c r="D271" s="14">
        <f>data!BH65</f>
        <v>1362.99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35378.6</v>
      </c>
      <c r="D272" s="14">
        <f>data!BH66</f>
        <v>24737.160000000003</v>
      </c>
      <c r="E272" s="14">
        <f>data!BI66</f>
        <v>0</v>
      </c>
      <c r="F272" s="14">
        <f>data!BJ66</f>
        <v>0</v>
      </c>
      <c r="G272" s="14">
        <f>data!BK66</f>
        <v>17718.939999999999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3005</v>
      </c>
      <c r="D273" s="14">
        <f>data!BH67</f>
        <v>25948</v>
      </c>
      <c r="E273" s="14">
        <f>data!BI67</f>
        <v>0</v>
      </c>
      <c r="F273" s="14">
        <f>data!BJ67</f>
        <v>0</v>
      </c>
      <c r="G273" s="14">
        <f>data!BK67</f>
        <v>10710</v>
      </c>
      <c r="H273" s="14">
        <f>data!BL67</f>
        <v>1701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12277.990000000002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30.08</v>
      </c>
      <c r="D275" s="14">
        <f>data!BH69</f>
        <v>5136.21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280189.67999999993</v>
      </c>
      <c r="D277" s="14">
        <f>data!BH71</f>
        <v>391970.61000000004</v>
      </c>
      <c r="E277" s="14">
        <f>data!BI71</f>
        <v>0</v>
      </c>
      <c r="F277" s="14">
        <f>data!BJ71</f>
        <v>0</v>
      </c>
      <c r="G277" s="14">
        <f>data!BK71</f>
        <v>40706.93</v>
      </c>
      <c r="H277" s="14">
        <f>data!BL71</f>
        <v>1701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209.788614</v>
      </c>
      <c r="D284" s="85">
        <f>data!BH76</f>
        <v>1811.2432039999999</v>
      </c>
      <c r="E284" s="85">
        <f>data!BI76</f>
        <v>0</v>
      </c>
      <c r="F284" s="85">
        <f>data!BJ76</f>
        <v>0</v>
      </c>
      <c r="G284" s="85">
        <f>data!BK76</f>
        <v>747.55357700000002</v>
      </c>
      <c r="H284" s="85">
        <f>data!BL76</f>
        <v>118.725932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337.97400822226058</v>
      </c>
      <c r="E286" s="85">
        <f>data!BI78</f>
        <v>0</v>
      </c>
      <c r="F286" s="213" t="str">
        <f>IF(data!BJ78&gt;0,data!BJ78,"")</f>
        <v>x</v>
      </c>
      <c r="G286" s="85">
        <f>data!BK78</f>
        <v>139.49185742787657</v>
      </c>
      <c r="H286" s="85">
        <f>data!BL78</f>
        <v>22.153998441152222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Swedish Edmonds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2.9499999999999993</v>
      </c>
      <c r="D298" s="26">
        <f>data!BO60</f>
        <v>2.57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11.93</v>
      </c>
      <c r="I298" s="26">
        <f>data!BT60</f>
        <v>2.29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806775.77</v>
      </c>
      <c r="D299" s="14">
        <f>data!BO61</f>
        <v>285501.64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543537.55000000005</v>
      </c>
      <c r="I299" s="14">
        <f>data!BT61</f>
        <v>210295.06000000003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127447</v>
      </c>
      <c r="D300" s="14">
        <f>data!BO62</f>
        <v>45101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85863</v>
      </c>
      <c r="I300" s="14">
        <f>data!BT62</f>
        <v>33220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116308.06000000001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162156.55000000005</v>
      </c>
      <c r="D302" s="14">
        <f>data!BO64</f>
        <v>14339.68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119665.06000000001</v>
      </c>
      <c r="I302" s="14">
        <f>data!BT64</f>
        <v>588.31999999999994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1466.73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474.22</v>
      </c>
      <c r="I303" s="14">
        <f>data!BT65</f>
        <v>582.71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228029.43</v>
      </c>
      <c r="D304" s="14">
        <f>data!BO66</f>
        <v>217.66</v>
      </c>
      <c r="E304" s="14">
        <f>data!BP66</f>
        <v>-94804.3</v>
      </c>
      <c r="F304" s="14">
        <f>data!BQ66</f>
        <v>0</v>
      </c>
      <c r="G304" s="14">
        <f>data!BR66</f>
        <v>0</v>
      </c>
      <c r="H304" s="14">
        <f>data!BS66</f>
        <v>131458.72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85687</v>
      </c>
      <c r="D305" s="14">
        <f>data!BO67</f>
        <v>3126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30352</v>
      </c>
      <c r="I305" s="14">
        <f>data!BT67</f>
        <v>5750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9232171.379999999</v>
      </c>
      <c r="D306" s="14">
        <f>data!BO68</f>
        <v>435.53999999999996</v>
      </c>
      <c r="E306" s="14">
        <f>data!BP68</f>
        <v>-395428.89999999997</v>
      </c>
      <c r="F306" s="14">
        <f>data!BQ68</f>
        <v>0</v>
      </c>
      <c r="G306" s="14">
        <f>data!BR68</f>
        <v>0</v>
      </c>
      <c r="H306" s="14">
        <f>data!BS68</f>
        <v>2078.1800000000003</v>
      </c>
      <c r="I306" s="14">
        <f>data!BT68</f>
        <v>362.73999999999995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100012.51999999999</v>
      </c>
      <c r="D307" s="14">
        <f>data!BO69</f>
        <v>2791.69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35337.049999999996</v>
      </c>
      <c r="I307" s="14">
        <f>data!BT69</f>
        <v>2067.4299999999998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-2052363.71</v>
      </c>
      <c r="D308" s="14">
        <f>-data!BO70</f>
        <v>-50824.789999999994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-549257.03999999992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8807690.7299999967</v>
      </c>
      <c r="D309" s="14">
        <f>data!BO71</f>
        <v>300688.42</v>
      </c>
      <c r="E309" s="14">
        <f>data!BP71</f>
        <v>-490233.19999999995</v>
      </c>
      <c r="F309" s="14">
        <f>data!BQ71</f>
        <v>0</v>
      </c>
      <c r="G309" s="14">
        <f>data!BR71</f>
        <v>0</v>
      </c>
      <c r="H309" s="14">
        <f>data!BS71</f>
        <v>399508.74000000022</v>
      </c>
      <c r="I309" s="14">
        <f>data!BT71</f>
        <v>252866.26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5981.1820929999994</v>
      </c>
      <c r="D316" s="85">
        <f>data!BO76</f>
        <v>218.18446399999999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2118.6604839999995</v>
      </c>
      <c r="I316" s="85">
        <f>data!BT76</f>
        <v>401.38621900000004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395.3373982346738</v>
      </c>
      <c r="I318" s="85">
        <f>data!BT78</f>
        <v>74.897787873553895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Swedish Edmonds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5.7099999999999991</v>
      </c>
      <c r="F330" s="26">
        <f>data!BX60</f>
        <v>0</v>
      </c>
      <c r="G330" s="26">
        <f>data!BY60</f>
        <v>46.979999999999983</v>
      </c>
      <c r="H330" s="26">
        <f>data!BZ60</f>
        <v>0</v>
      </c>
      <c r="I330" s="26">
        <f>data!CA60</f>
        <v>0.06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463734.11000000004</v>
      </c>
      <c r="F331" s="86">
        <f>data!BX61</f>
        <v>0</v>
      </c>
      <c r="G331" s="86">
        <f>data!BY61</f>
        <v>5538878.790000001</v>
      </c>
      <c r="H331" s="86">
        <f>data!BZ61</f>
        <v>0</v>
      </c>
      <c r="I331" s="86">
        <f>data!CA61</f>
        <v>4431.55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73256</v>
      </c>
      <c r="F332" s="86">
        <f>data!BX62</f>
        <v>0</v>
      </c>
      <c r="G332" s="86">
        <f>data!BY62</f>
        <v>874978</v>
      </c>
      <c r="H332" s="86">
        <f>data!BZ62</f>
        <v>0</v>
      </c>
      <c r="I332" s="86">
        <f>data!CA62</f>
        <v>700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32561.32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751.69999999999993</v>
      </c>
      <c r="F334" s="86">
        <f>data!BX64</f>
        <v>0</v>
      </c>
      <c r="G334" s="86">
        <f>data!BY64</f>
        <v>58904.23000000001</v>
      </c>
      <c r="H334" s="86">
        <f>data!BZ64</f>
        <v>0</v>
      </c>
      <c r="I334" s="86">
        <f>data!CA64</f>
        <v>1546.81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20546.570000000003</v>
      </c>
      <c r="H335" s="86">
        <f>data!BZ65</f>
        <v>0</v>
      </c>
      <c r="I335" s="86">
        <f>data!CA65</f>
        <v>349.15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2961898.27</v>
      </c>
      <c r="F336" s="86">
        <f>data!BX66</f>
        <v>0</v>
      </c>
      <c r="G336" s="86">
        <f>data!BY66</f>
        <v>28049.86</v>
      </c>
      <c r="H336" s="86">
        <f>data!BZ66</f>
        <v>0</v>
      </c>
      <c r="I336" s="86">
        <f>data!CA66</f>
        <v>4921.8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14141</v>
      </c>
      <c r="E337" s="86">
        <f>data!BW67</f>
        <v>33964</v>
      </c>
      <c r="F337" s="86">
        <f>data!BX67</f>
        <v>0</v>
      </c>
      <c r="G337" s="86">
        <f>data!BY67</f>
        <v>51322</v>
      </c>
      <c r="H337" s="86">
        <f>data!BZ67</f>
        <v>0</v>
      </c>
      <c r="I337" s="86">
        <f>data!CA67</f>
        <v>14471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57118.749999999985</v>
      </c>
      <c r="F338" s="86">
        <f>data!BX68</f>
        <v>0</v>
      </c>
      <c r="G338" s="86">
        <f>data!BY68</f>
        <v>7477.1299999999983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12313</v>
      </c>
      <c r="E339" s="86">
        <f>data!BW69</f>
        <v>144911.86000000002</v>
      </c>
      <c r="F339" s="86">
        <f>data!BX69</f>
        <v>0</v>
      </c>
      <c r="G339" s="86">
        <f>data!BY69</f>
        <v>401995.25000000006</v>
      </c>
      <c r="H339" s="86">
        <f>data!BZ69</f>
        <v>0</v>
      </c>
      <c r="I339" s="86">
        <f>data!CA69</f>
        <v>2812.0099999999998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-545698.16999999993</v>
      </c>
      <c r="H340" s="14">
        <f>-data!BZ70</f>
        <v>0</v>
      </c>
      <c r="I340" s="14">
        <f>-data!CA70</f>
        <v>-7462.21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26454</v>
      </c>
      <c r="E341" s="14">
        <f>data!BW71</f>
        <v>3735634.69</v>
      </c>
      <c r="F341" s="14">
        <f>data!BX71</f>
        <v>0</v>
      </c>
      <c r="G341" s="14">
        <f>data!BY71</f>
        <v>6469014.9800000023</v>
      </c>
      <c r="H341" s="14">
        <f>data!BZ71</f>
        <v>0</v>
      </c>
      <c r="I341" s="14">
        <f>data!CA71</f>
        <v>21770.11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987.05058399999996</v>
      </c>
      <c r="E348" s="85">
        <f>data!BW76</f>
        <v>2370.7512649999999</v>
      </c>
      <c r="F348" s="85">
        <f>data!BX76</f>
        <v>0</v>
      </c>
      <c r="G348" s="85">
        <f>data!BY76</f>
        <v>3582.4446599999997</v>
      </c>
      <c r="H348" s="85">
        <f>data!BZ76</f>
        <v>0</v>
      </c>
      <c r="I348" s="85">
        <f>data!CA76</f>
        <v>1010.0853510000002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184.18147350718957</v>
      </c>
      <c r="E350" s="85">
        <f>data!BW78</f>
        <v>442.37698491320043</v>
      </c>
      <c r="F350" s="85">
        <f>data!BX78</f>
        <v>0</v>
      </c>
      <c r="G350" s="85">
        <f>data!BY78</f>
        <v>668.47631411437646</v>
      </c>
      <c r="H350" s="85">
        <f>data!BZ78</f>
        <v>0</v>
      </c>
      <c r="I350" s="85">
        <f>data!CA78</f>
        <v>188.47971049395255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Swedish Edmonds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7.6499999999999995</v>
      </c>
      <c r="E362" s="217"/>
      <c r="F362" s="211"/>
      <c r="G362" s="211"/>
      <c r="H362" s="211"/>
      <c r="I362" s="87">
        <f>data!CE60</f>
        <v>1072.44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102554.22</v>
      </c>
      <c r="E363" s="218"/>
      <c r="F363" s="219"/>
      <c r="G363" s="219"/>
      <c r="H363" s="219"/>
      <c r="I363" s="86">
        <f>data!CE61</f>
        <v>97608243.859999999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16201</v>
      </c>
      <c r="E364" s="218"/>
      <c r="F364" s="219"/>
      <c r="G364" s="219"/>
      <c r="H364" s="219"/>
      <c r="I364" s="86">
        <f>data!CE62</f>
        <v>15419206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6840973.4299999997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21311.489999999998</v>
      </c>
      <c r="E366" s="218"/>
      <c r="F366" s="219"/>
      <c r="G366" s="219"/>
      <c r="H366" s="219"/>
      <c r="I366" s="86">
        <f>data!CE64</f>
        <v>30858765.240000002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1923539.7199999997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2401.81</v>
      </c>
      <c r="E368" s="218"/>
      <c r="F368" s="219"/>
      <c r="G368" s="219"/>
      <c r="H368" s="219"/>
      <c r="I368" s="86">
        <f>data!CE66</f>
        <v>14654291.26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67784</v>
      </c>
      <c r="E369" s="218"/>
      <c r="F369" s="219"/>
      <c r="G369" s="219"/>
      <c r="H369" s="219"/>
      <c r="I369" s="86">
        <f>data!CE67</f>
        <v>8002229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-183.14999999999998</v>
      </c>
      <c r="E370" s="218"/>
      <c r="F370" s="219"/>
      <c r="G370" s="219"/>
      <c r="H370" s="219"/>
      <c r="I370" s="86">
        <f>data!CE68</f>
        <v>10972600.819999998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79602690.402485147</v>
      </c>
      <c r="E371" s="86">
        <f>data!CD69</f>
        <v>11748486.280000001</v>
      </c>
      <c r="F371" s="219"/>
      <c r="G371" s="219"/>
      <c r="H371" s="219"/>
      <c r="I371" s="86">
        <f>data!CE69</f>
        <v>92445301.832485154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-189217.27000000002</v>
      </c>
      <c r="E372" s="228">
        <f>data!CD70</f>
        <v>0</v>
      </c>
      <c r="F372" s="220"/>
      <c r="G372" s="220"/>
      <c r="H372" s="220"/>
      <c r="I372" s="14">
        <f>-data!CE70</f>
        <v>-7760415.4200000018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79623542.502485156</v>
      </c>
      <c r="E373" s="86">
        <f>data!CD71</f>
        <v>11748486.280000001</v>
      </c>
      <c r="F373" s="219"/>
      <c r="G373" s="219"/>
      <c r="H373" s="219"/>
      <c r="I373" s="14">
        <f>data!CE71</f>
        <v>270964735.74248511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524823287.24000019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400050296.38000005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924873583.62000024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4731.4920959999999</v>
      </c>
      <c r="E380" s="214"/>
      <c r="F380" s="211"/>
      <c r="G380" s="211"/>
      <c r="H380" s="211"/>
      <c r="I380" s="14">
        <f>data!CE76</f>
        <v>558577.19962199987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240201.99999999997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43218.293212495642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0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324.62999999999988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2019-04-23T23:05:12Z</cp:lastPrinted>
  <dcterms:created xsi:type="dcterms:W3CDTF">1999-06-02T22:01:56Z</dcterms:created>
  <dcterms:modified xsi:type="dcterms:W3CDTF">2020-11-20T21:54:46Z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2020-06-02T06:00:20Z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f2542935-ecd0-49dd-8d0f-c9f1c0f090d9</vt:lpwstr>
  </property>
  <property fmtid="{D5CDD505-2E9C-101B-9397-08002B2CF9AE}" pid="9" name="MSIP_Label_11a905b5-8388-4a05-b89a-55e43f7b4d00_ContentBits">
    <vt:lpwstr>0</vt:lpwstr>
  </property>
</Properties>
</file>