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F493" i="1" l="1"/>
  <c r="D493" i="1"/>
  <c r="B493" i="1"/>
  <c r="CD72" i="10" l="1"/>
  <c r="B575" i="1" s="1"/>
  <c r="CE61" i="10"/>
  <c r="BU48" i="10" s="1"/>
  <c r="BU62" i="10" s="1"/>
  <c r="CE77" i="10"/>
  <c r="CA48" i="10"/>
  <c r="CA62" i="10" s="1"/>
  <c r="BY48" i="10"/>
  <c r="BY62" i="10" s="1"/>
  <c r="BW48" i="10"/>
  <c r="BW62" i="10" s="1"/>
  <c r="BO48" i="10"/>
  <c r="BO62" i="10" s="1"/>
  <c r="E797" i="10" s="1"/>
  <c r="BM48" i="10"/>
  <c r="BM62" i="10" s="1"/>
  <c r="BC48" i="10"/>
  <c r="BC62" i="10" s="1"/>
  <c r="BA48" i="10"/>
  <c r="BA62" i="10" s="1"/>
  <c r="AY48" i="10"/>
  <c r="AY62" i="10" s="1"/>
  <c r="E781" i="10" s="1"/>
  <c r="AW48" i="10"/>
  <c r="AW62" i="10" s="1"/>
  <c r="AS48" i="10"/>
  <c r="AS62" i="10" s="1"/>
  <c r="AQ48" i="10"/>
  <c r="AQ62" i="10" s="1"/>
  <c r="AM48" i="10"/>
  <c r="AM62" i="10" s="1"/>
  <c r="AI48" i="10"/>
  <c r="AI62" i="10" s="1"/>
  <c r="E765" i="10" s="1"/>
  <c r="AG48" i="10"/>
  <c r="AG62" i="10" s="1"/>
  <c r="AC48" i="10"/>
  <c r="AC62" i="10" s="1"/>
  <c r="AA48" i="10"/>
  <c r="AA62" i="10" s="1"/>
  <c r="E757" i="10" s="1"/>
  <c r="X48" i="10"/>
  <c r="X62" i="10" s="1"/>
  <c r="W48" i="10"/>
  <c r="W62" i="10" s="1"/>
  <c r="V48" i="10"/>
  <c r="V62" i="10" s="1"/>
  <c r="T48" i="10"/>
  <c r="T62" i="10" s="1"/>
  <c r="S48" i="10"/>
  <c r="S62" i="10" s="1"/>
  <c r="R48" i="10"/>
  <c r="R62" i="10" s="1"/>
  <c r="Q48" i="10"/>
  <c r="Q62" i="10" s="1"/>
  <c r="P48" i="10"/>
  <c r="P62" i="10" s="1"/>
  <c r="N48" i="10"/>
  <c r="N62" i="10" s="1"/>
  <c r="M48" i="10"/>
  <c r="M62" i="10" s="1"/>
  <c r="K48" i="10"/>
  <c r="K62" i="10" s="1"/>
  <c r="J48" i="10"/>
  <c r="J62" i="10" s="1"/>
  <c r="I48" i="10"/>
  <c r="I62" i="10" s="1"/>
  <c r="G48" i="10"/>
  <c r="G62" i="10" s="1"/>
  <c r="F48" i="10"/>
  <c r="F62" i="10" s="1"/>
  <c r="E48" i="10"/>
  <c r="E62" i="10" s="1"/>
  <c r="D48" i="10"/>
  <c r="D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J611" i="10" s="1"/>
  <c r="CE79" i="10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C433" i="10" s="1"/>
  <c r="CE66" i="10"/>
  <c r="I815" i="10" s="1"/>
  <c r="CE64" i="10"/>
  <c r="G815" i="10" s="1"/>
  <c r="CE63" i="10"/>
  <c r="F815" i="10" s="1"/>
  <c r="CE60" i="10"/>
  <c r="BI729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69" i="10"/>
  <c r="E785" i="10"/>
  <c r="E809" i="10"/>
  <c r="D815" i="10"/>
  <c r="C426" i="10"/>
  <c r="M815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C472" i="10"/>
  <c r="D434" i="10"/>
  <c r="F521" i="10"/>
  <c r="F525" i="10"/>
  <c r="F529" i="10"/>
  <c r="F533" i="10"/>
  <c r="F537" i="10"/>
  <c r="A493" i="1"/>
  <c r="C115" i="8"/>
  <c r="C444" i="1"/>
  <c r="D367" i="1"/>
  <c r="C448" i="1" s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Z75" i="1"/>
  <c r="E122" i="9" s="1"/>
  <c r="X75" i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CE73" i="1"/>
  <c r="CE74" i="1"/>
  <c r="I377" i="9" s="1"/>
  <c r="C75" i="1"/>
  <c r="C26" i="9" s="1"/>
  <c r="CE80" i="1"/>
  <c r="CE78" i="1"/>
  <c r="I382" i="9" s="1"/>
  <c r="CE69" i="1"/>
  <c r="D361" i="1"/>
  <c r="C112" i="8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F9" i="6" s="1"/>
  <c r="E198" i="1"/>
  <c r="E199" i="1"/>
  <c r="C472" i="1" s="1"/>
  <c r="E200" i="1"/>
  <c r="F12" i="6" s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436" i="1" s="1"/>
  <c r="D181" i="1"/>
  <c r="D177" i="1"/>
  <c r="C20" i="5" s="1"/>
  <c r="E154" i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26" i="9"/>
  <c r="F90" i="9"/>
  <c r="C218" i="9"/>
  <c r="D366" i="9"/>
  <c r="CE64" i="1"/>
  <c r="F612" i="1" s="1"/>
  <c r="D368" i="9"/>
  <c r="C276" i="9"/>
  <c r="CE70" i="1"/>
  <c r="CE76" i="1"/>
  <c r="I380" i="9" s="1"/>
  <c r="CE77" i="1"/>
  <c r="I381" i="9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D71" i="1"/>
  <c r="C615" i="1"/>
  <c r="E372" i="9"/>
  <c r="C475" i="1" l="1"/>
  <c r="H26" i="9"/>
  <c r="C33" i="8"/>
  <c r="B476" i="1"/>
  <c r="C10" i="4"/>
  <c r="D276" i="10"/>
  <c r="D291" i="10" s="1"/>
  <c r="D340" i="10" s="1"/>
  <c r="C480" i="10" s="1"/>
  <c r="C48" i="10"/>
  <c r="C62" i="10" s="1"/>
  <c r="L48" i="10"/>
  <c r="L62" i="10" s="1"/>
  <c r="U48" i="10"/>
  <c r="U62" i="10" s="1"/>
  <c r="AK48" i="10"/>
  <c r="AK62" i="10" s="1"/>
  <c r="BG48" i="10"/>
  <c r="BG62" i="10" s="1"/>
  <c r="C34" i="5"/>
  <c r="E742" i="10"/>
  <c r="F11" i="6"/>
  <c r="F814" i="10"/>
  <c r="Y48" i="10"/>
  <c r="Y62" i="10" s="1"/>
  <c r="E755" i="10" s="1"/>
  <c r="AO48" i="10"/>
  <c r="AO62" i="10" s="1"/>
  <c r="BI48" i="10"/>
  <c r="BI62" i="10" s="1"/>
  <c r="E791" i="10" s="1"/>
  <c r="C464" i="1"/>
  <c r="G90" i="9"/>
  <c r="E752" i="10"/>
  <c r="I186" i="9"/>
  <c r="Q815" i="10"/>
  <c r="C429" i="10"/>
  <c r="G28" i="4"/>
  <c r="H611" i="10"/>
  <c r="G611" i="10"/>
  <c r="B10" i="4"/>
  <c r="F611" i="10"/>
  <c r="I612" i="1"/>
  <c r="H48" i="10"/>
  <c r="H62" i="10" s="1"/>
  <c r="O48" i="10"/>
  <c r="O62" i="10" s="1"/>
  <c r="AE48" i="10"/>
  <c r="AE62" i="10" s="1"/>
  <c r="AU48" i="10"/>
  <c r="AU62" i="10" s="1"/>
  <c r="BK48" i="10"/>
  <c r="BK62" i="10" s="1"/>
  <c r="B440" i="1"/>
  <c r="C119" i="8"/>
  <c r="D368" i="1"/>
  <c r="C120" i="8" s="1"/>
  <c r="C473" i="1"/>
  <c r="C141" i="8"/>
  <c r="C14" i="5"/>
  <c r="E753" i="10"/>
  <c r="S815" i="10"/>
  <c r="F28" i="4"/>
  <c r="D330" i="1"/>
  <c r="C86" i="8" s="1"/>
  <c r="D186" i="9"/>
  <c r="C462" i="10"/>
  <c r="E789" i="10"/>
  <c r="BS48" i="10"/>
  <c r="BS62" i="10" s="1"/>
  <c r="G122" i="9"/>
  <c r="C431" i="10"/>
  <c r="D329" i="10"/>
  <c r="D338" i="10" s="1"/>
  <c r="C481" i="10" s="1"/>
  <c r="P814" i="10"/>
  <c r="T814" i="10"/>
  <c r="F8" i="6"/>
  <c r="R814" i="10"/>
  <c r="I90" i="9"/>
  <c r="C815" i="10"/>
  <c r="D463" i="10"/>
  <c r="D462" i="10"/>
  <c r="L611" i="10"/>
  <c r="B440" i="10"/>
  <c r="BE48" i="10"/>
  <c r="BE62" i="10" s="1"/>
  <c r="E787" i="10" s="1"/>
  <c r="BQ48" i="10"/>
  <c r="BQ62" i="10" s="1"/>
  <c r="I366" i="9"/>
  <c r="C434" i="1"/>
  <c r="AN48" i="1"/>
  <c r="AN62" i="1" s="1"/>
  <c r="E172" i="9" s="1"/>
  <c r="U48" i="1"/>
  <c r="U62" i="1" s="1"/>
  <c r="G76" i="9" s="1"/>
  <c r="J48" i="1"/>
  <c r="J62" i="1" s="1"/>
  <c r="AS48" i="1"/>
  <c r="AS62" i="1" s="1"/>
  <c r="C204" i="9" s="1"/>
  <c r="BB48" i="1"/>
  <c r="BB62" i="1" s="1"/>
  <c r="E236" i="9" s="1"/>
  <c r="BD48" i="1"/>
  <c r="BD62" i="1" s="1"/>
  <c r="AU48" i="1"/>
  <c r="AU62" i="1" s="1"/>
  <c r="X48" i="1"/>
  <c r="X62" i="1" s="1"/>
  <c r="AB48" i="1"/>
  <c r="AB62" i="1" s="1"/>
  <c r="AQ48" i="1"/>
  <c r="AQ62" i="1" s="1"/>
  <c r="G48" i="1"/>
  <c r="G62" i="1" s="1"/>
  <c r="G12" i="9" s="1"/>
  <c r="AY48" i="1"/>
  <c r="AY62" i="1" s="1"/>
  <c r="AZ48" i="1"/>
  <c r="AZ62" i="1" s="1"/>
  <c r="AI48" i="1"/>
  <c r="AI62" i="1" s="1"/>
  <c r="AK48" i="1"/>
  <c r="AK62" i="1" s="1"/>
  <c r="AC48" i="1"/>
  <c r="AC62" i="1" s="1"/>
  <c r="H108" i="9" s="1"/>
  <c r="T48" i="1"/>
  <c r="T62" i="1" s="1"/>
  <c r="W48" i="1"/>
  <c r="W62" i="1" s="1"/>
  <c r="N48" i="1"/>
  <c r="N62" i="1" s="1"/>
  <c r="G44" i="9" s="1"/>
  <c r="BP48" i="1"/>
  <c r="BP62" i="1" s="1"/>
  <c r="Q48" i="1"/>
  <c r="Q62" i="1" s="1"/>
  <c r="C76" i="9" s="1"/>
  <c r="BR48" i="1"/>
  <c r="BR62" i="1" s="1"/>
  <c r="Y48" i="1"/>
  <c r="Y62" i="1" s="1"/>
  <c r="C427" i="1"/>
  <c r="R48" i="1"/>
  <c r="R62" i="1" s="1"/>
  <c r="AJ48" i="1"/>
  <c r="AJ62" i="1" s="1"/>
  <c r="BT48" i="1"/>
  <c r="BT62" i="1" s="1"/>
  <c r="I300" i="9" s="1"/>
  <c r="AG48" i="1"/>
  <c r="AG62" i="1" s="1"/>
  <c r="BI48" i="1"/>
  <c r="BI62" i="1" s="1"/>
  <c r="E268" i="9" s="1"/>
  <c r="AL48" i="1"/>
  <c r="AL62" i="1" s="1"/>
  <c r="C172" i="9" s="1"/>
  <c r="E48" i="1"/>
  <c r="E62" i="1" s="1"/>
  <c r="E12" i="9" s="1"/>
  <c r="AM48" i="1"/>
  <c r="AM62" i="1" s="1"/>
  <c r="D172" i="9" s="1"/>
  <c r="BH48" i="1"/>
  <c r="BH62" i="1" s="1"/>
  <c r="I363" i="9"/>
  <c r="BX48" i="1"/>
  <c r="BX62" i="1" s="1"/>
  <c r="AW48" i="1"/>
  <c r="AW62" i="1" s="1"/>
  <c r="BC48" i="1"/>
  <c r="BC62" i="1" s="1"/>
  <c r="AT48" i="1"/>
  <c r="AT62" i="1" s="1"/>
  <c r="BJ48" i="1"/>
  <c r="BJ62" i="1" s="1"/>
  <c r="F268" i="9" s="1"/>
  <c r="BY48" i="1"/>
  <c r="BY62" i="1" s="1"/>
  <c r="G332" i="9" s="1"/>
  <c r="CB48" i="1"/>
  <c r="CB62" i="1" s="1"/>
  <c r="C364" i="9" s="1"/>
  <c r="K48" i="1"/>
  <c r="K62" i="1" s="1"/>
  <c r="D44" i="9" s="1"/>
  <c r="BW48" i="1"/>
  <c r="BW62" i="1" s="1"/>
  <c r="E332" i="9" s="1"/>
  <c r="BE48" i="1"/>
  <c r="BE62" i="1" s="1"/>
  <c r="AE48" i="1"/>
  <c r="AE62" i="1" s="1"/>
  <c r="C140" i="9" s="1"/>
  <c r="H48" i="1"/>
  <c r="H62" i="1" s="1"/>
  <c r="V48" i="1"/>
  <c r="V62" i="1" s="1"/>
  <c r="H76" i="9" s="1"/>
  <c r="BF48" i="1"/>
  <c r="BF62" i="1" s="1"/>
  <c r="BG48" i="1"/>
  <c r="BG62" i="1" s="1"/>
  <c r="C268" i="9" s="1"/>
  <c r="BA48" i="1"/>
  <c r="BA62" i="1" s="1"/>
  <c r="D236" i="9" s="1"/>
  <c r="BZ48" i="1"/>
  <c r="BZ62" i="1" s="1"/>
  <c r="H332" i="9" s="1"/>
  <c r="Z48" i="1"/>
  <c r="Z62" i="1" s="1"/>
  <c r="E108" i="9" s="1"/>
  <c r="AD48" i="1"/>
  <c r="AD62" i="1" s="1"/>
  <c r="I108" i="9" s="1"/>
  <c r="AF48" i="1"/>
  <c r="AF62" i="1" s="1"/>
  <c r="D140" i="9" s="1"/>
  <c r="AV48" i="1"/>
  <c r="AV62" i="1" s="1"/>
  <c r="BL48" i="1"/>
  <c r="BL62" i="1" s="1"/>
  <c r="H268" i="9" s="1"/>
  <c r="CA48" i="1"/>
  <c r="CA62" i="1" s="1"/>
  <c r="I332" i="9" s="1"/>
  <c r="C48" i="1"/>
  <c r="C62" i="1" s="1"/>
  <c r="S48" i="1"/>
  <c r="S62" i="1" s="1"/>
  <c r="E76" i="9" s="1"/>
  <c r="CC48" i="1"/>
  <c r="CC62" i="1" s="1"/>
  <c r="BM48" i="1"/>
  <c r="BM62" i="1" s="1"/>
  <c r="I268" i="9" s="1"/>
  <c r="M48" i="1"/>
  <c r="M62" i="1" s="1"/>
  <c r="F44" i="9" s="1"/>
  <c r="L48" i="1"/>
  <c r="L62" i="1" s="1"/>
  <c r="E44" i="9" s="1"/>
  <c r="AP48" i="1"/>
  <c r="AP62" i="1" s="1"/>
  <c r="G172" i="9" s="1"/>
  <c r="BV48" i="1"/>
  <c r="BV62" i="1" s="1"/>
  <c r="AO48" i="1"/>
  <c r="AO62" i="1" s="1"/>
  <c r="O48" i="1"/>
  <c r="O62" i="1" s="1"/>
  <c r="AR48" i="1"/>
  <c r="AR62" i="1" s="1"/>
  <c r="BO48" i="1"/>
  <c r="BO62" i="1" s="1"/>
  <c r="D300" i="9" s="1"/>
  <c r="BQ48" i="1"/>
  <c r="BQ62" i="1" s="1"/>
  <c r="D48" i="1"/>
  <c r="D62" i="1" s="1"/>
  <c r="D12" i="9" s="1"/>
  <c r="F48" i="1"/>
  <c r="F62" i="1" s="1"/>
  <c r="F12" i="9" s="1"/>
  <c r="AH48" i="1"/>
  <c r="AH62" i="1" s="1"/>
  <c r="AX48" i="1"/>
  <c r="AX62" i="1" s="1"/>
  <c r="BN48" i="1"/>
  <c r="BN62" i="1" s="1"/>
  <c r="C300" i="9" s="1"/>
  <c r="AA48" i="1"/>
  <c r="AA62" i="1" s="1"/>
  <c r="F108" i="9" s="1"/>
  <c r="I48" i="1"/>
  <c r="I62" i="1" s="1"/>
  <c r="I12" i="9" s="1"/>
  <c r="BU48" i="1"/>
  <c r="BU62" i="1" s="1"/>
  <c r="C332" i="9" s="1"/>
  <c r="BS48" i="1"/>
  <c r="BS62" i="1" s="1"/>
  <c r="H300" i="9" s="1"/>
  <c r="P48" i="1"/>
  <c r="P62" i="1" s="1"/>
  <c r="D612" i="1"/>
  <c r="C432" i="1"/>
  <c r="C430" i="1"/>
  <c r="I365" i="9"/>
  <c r="E748" i="10"/>
  <c r="G10" i="4"/>
  <c r="F10" i="4"/>
  <c r="C458" i="1"/>
  <c r="I372" i="9"/>
  <c r="E26" i="9"/>
  <c r="I371" i="9"/>
  <c r="C440" i="1"/>
  <c r="E773" i="10"/>
  <c r="N816" i="10"/>
  <c r="B464" i="10"/>
  <c r="C575" i="1"/>
  <c r="E373" i="9"/>
  <c r="E735" i="10"/>
  <c r="C421" i="1"/>
  <c r="C470" i="1"/>
  <c r="K815" i="10"/>
  <c r="R815" i="10"/>
  <c r="I611" i="10"/>
  <c r="E734" i="10"/>
  <c r="E754" i="10"/>
  <c r="G612" i="1"/>
  <c r="F122" i="9"/>
  <c r="E805" i="10"/>
  <c r="D463" i="1"/>
  <c r="G19" i="4"/>
  <c r="E19" i="4"/>
  <c r="D435" i="1"/>
  <c r="C27" i="5"/>
  <c r="H612" i="1"/>
  <c r="I362" i="9"/>
  <c r="H815" i="10"/>
  <c r="C430" i="10"/>
  <c r="E736" i="10"/>
  <c r="CF77" i="1"/>
  <c r="CF76" i="1"/>
  <c r="J52" i="1" s="1"/>
  <c r="J67" i="1" s="1"/>
  <c r="B465" i="1"/>
  <c r="CE76" i="10"/>
  <c r="K611" i="10" s="1"/>
  <c r="D13" i="7"/>
  <c r="B445" i="1"/>
  <c r="E738" i="10"/>
  <c r="C122" i="9"/>
  <c r="K814" i="10"/>
  <c r="H814" i="10"/>
  <c r="G814" i="10"/>
  <c r="Q814" i="10"/>
  <c r="D814" i="10"/>
  <c r="O814" i="10"/>
  <c r="E218" i="10"/>
  <c r="C477" i="10" s="1"/>
  <c r="C814" i="10"/>
  <c r="M814" i="10"/>
  <c r="L814" i="10"/>
  <c r="I814" i="10"/>
  <c r="S814" i="10"/>
  <c r="B446" i="1"/>
  <c r="D242" i="1"/>
  <c r="E779" i="10"/>
  <c r="E795" i="10"/>
  <c r="C418" i="1"/>
  <c r="D438" i="1"/>
  <c r="F14" i="6"/>
  <c r="C471" i="1"/>
  <c r="F10" i="6"/>
  <c r="D26" i="9"/>
  <c r="CE75" i="1"/>
  <c r="CF77" i="10"/>
  <c r="CA52" i="10" s="1"/>
  <c r="CA67" i="10" s="1"/>
  <c r="J809" i="10" s="1"/>
  <c r="P815" i="10"/>
  <c r="BX52" i="10"/>
  <c r="BX67" i="10" s="1"/>
  <c r="J806" i="10" s="1"/>
  <c r="D611" i="10"/>
  <c r="F7" i="6"/>
  <c r="E204" i="1"/>
  <c r="C468" i="1"/>
  <c r="I383" i="9"/>
  <c r="D22" i="7"/>
  <c r="C40" i="5"/>
  <c r="C420" i="1"/>
  <c r="B28" i="4"/>
  <c r="F186" i="9"/>
  <c r="E763" i="10"/>
  <c r="I376" i="9"/>
  <c r="C463" i="1"/>
  <c r="D58" i="9"/>
  <c r="G26" i="9"/>
  <c r="E217" i="1"/>
  <c r="I384" i="9"/>
  <c r="L612" i="1"/>
  <c r="F218" i="9"/>
  <c r="D90" i="9"/>
  <c r="E759" i="10"/>
  <c r="E775" i="10"/>
  <c r="E807" i="10"/>
  <c r="D464" i="1"/>
  <c r="H154" i="9"/>
  <c r="I367" i="9"/>
  <c r="E733" i="10"/>
  <c r="D434" i="1"/>
  <c r="D292" i="1"/>
  <c r="C58" i="9"/>
  <c r="C468" i="10"/>
  <c r="E205" i="10"/>
  <c r="C475" i="10" s="1"/>
  <c r="C440" i="10"/>
  <c r="L815" i="10"/>
  <c r="E747" i="10"/>
  <c r="E739" i="10"/>
  <c r="E741" i="10"/>
  <c r="E749" i="10"/>
  <c r="N814" i="10"/>
  <c r="D435" i="10"/>
  <c r="D437" i="10"/>
  <c r="E743" i="10"/>
  <c r="E751" i="10"/>
  <c r="E771" i="10"/>
  <c r="E803" i="10"/>
  <c r="E737" i="10"/>
  <c r="E745" i="10"/>
  <c r="E767" i="10"/>
  <c r="E783" i="10"/>
  <c r="E799" i="10"/>
  <c r="C428" i="10"/>
  <c r="C447" i="10"/>
  <c r="D366" i="10"/>
  <c r="D371" i="10" s="1"/>
  <c r="D390" i="10" s="1"/>
  <c r="D392" i="10" s="1"/>
  <c r="D395" i="10" s="1"/>
  <c r="E740" i="10"/>
  <c r="E744" i="10"/>
  <c r="E746" i="10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339" i="1" l="1"/>
  <c r="CE62" i="10"/>
  <c r="C44" i="9"/>
  <c r="CA72" i="10"/>
  <c r="D373" i="1"/>
  <c r="C126" i="8" s="1"/>
  <c r="J71" i="1"/>
  <c r="C503" i="1" s="1"/>
  <c r="G503" i="1" s="1"/>
  <c r="AP52" i="10"/>
  <c r="AP67" i="10" s="1"/>
  <c r="J772" i="10" s="1"/>
  <c r="CE48" i="10"/>
  <c r="J52" i="10"/>
  <c r="J67" i="10" s="1"/>
  <c r="C236" i="9"/>
  <c r="G140" i="9"/>
  <c r="G236" i="9"/>
  <c r="E793" i="10"/>
  <c r="E777" i="10"/>
  <c r="D464" i="10"/>
  <c r="E761" i="10"/>
  <c r="G300" i="9"/>
  <c r="BH52" i="10"/>
  <c r="BH67" i="10" s="1"/>
  <c r="J790" i="10" s="1"/>
  <c r="Y52" i="10"/>
  <c r="Y67" i="10" s="1"/>
  <c r="BV52" i="10"/>
  <c r="BV67" i="10" s="1"/>
  <c r="J804" i="10" s="1"/>
  <c r="N815" i="10"/>
  <c r="E801" i="10"/>
  <c r="C464" i="10"/>
  <c r="AT52" i="10"/>
  <c r="AT67" i="10" s="1"/>
  <c r="J776" i="10" s="1"/>
  <c r="I52" i="10"/>
  <c r="I67" i="10" s="1"/>
  <c r="AR52" i="10"/>
  <c r="AR67" i="10" s="1"/>
  <c r="J774" i="10" s="1"/>
  <c r="Q52" i="10"/>
  <c r="Q67" i="10" s="1"/>
  <c r="H140" i="9"/>
  <c r="F76" i="9"/>
  <c r="I204" i="9"/>
  <c r="E300" i="9"/>
  <c r="BN52" i="1"/>
  <c r="BN67" i="1" s="1"/>
  <c r="BN71" i="1" s="1"/>
  <c r="C619" i="1" s="1"/>
  <c r="AW52" i="1"/>
  <c r="AW67" i="1" s="1"/>
  <c r="AW71" i="1" s="1"/>
  <c r="BQ52" i="1"/>
  <c r="BQ67" i="1" s="1"/>
  <c r="BQ71" i="1" s="1"/>
  <c r="F309" i="9" s="1"/>
  <c r="G52" i="1"/>
  <c r="G67" i="1" s="1"/>
  <c r="G71" i="1" s="1"/>
  <c r="C672" i="1" s="1"/>
  <c r="AM52" i="1"/>
  <c r="AM67" i="1" s="1"/>
  <c r="D177" i="9" s="1"/>
  <c r="T52" i="1"/>
  <c r="T67" i="1" s="1"/>
  <c r="F81" i="9" s="1"/>
  <c r="AX52" i="1"/>
  <c r="AX67" i="1" s="1"/>
  <c r="BD52" i="1"/>
  <c r="BD67" i="1" s="1"/>
  <c r="BF52" i="1"/>
  <c r="BF67" i="1" s="1"/>
  <c r="BF71" i="1" s="1"/>
  <c r="C629" i="1" s="1"/>
  <c r="AK52" i="1"/>
  <c r="AK67" i="1" s="1"/>
  <c r="AK71" i="1" s="1"/>
  <c r="C530" i="1" s="1"/>
  <c r="G530" i="1" s="1"/>
  <c r="E204" i="9"/>
  <c r="E140" i="9"/>
  <c r="E52" i="1"/>
  <c r="E67" i="1" s="1"/>
  <c r="BE52" i="1"/>
  <c r="BE67" i="1" s="1"/>
  <c r="BE71" i="1" s="1"/>
  <c r="C550" i="1" s="1"/>
  <c r="G550" i="1" s="1"/>
  <c r="CB52" i="1"/>
  <c r="CB67" i="1" s="1"/>
  <c r="CB71" i="1" s="1"/>
  <c r="C622" i="1" s="1"/>
  <c r="AA52" i="1"/>
  <c r="AA67" i="1" s="1"/>
  <c r="BM52" i="1"/>
  <c r="BM67" i="1" s="1"/>
  <c r="BM71" i="1" s="1"/>
  <c r="C558" i="1" s="1"/>
  <c r="AJ52" i="1"/>
  <c r="AJ67" i="1" s="1"/>
  <c r="H145" i="9" s="1"/>
  <c r="D52" i="1"/>
  <c r="D67" i="1" s="1"/>
  <c r="AY52" i="1"/>
  <c r="AY67" i="1" s="1"/>
  <c r="AY71" i="1" s="1"/>
  <c r="C544" i="1" s="1"/>
  <c r="G544" i="1" s="1"/>
  <c r="BV52" i="1"/>
  <c r="BV67" i="1" s="1"/>
  <c r="BV71" i="1" s="1"/>
  <c r="BY52" i="1"/>
  <c r="BY67" i="1" s="1"/>
  <c r="BY71" i="1" s="1"/>
  <c r="G341" i="9" s="1"/>
  <c r="C108" i="9"/>
  <c r="I140" i="9"/>
  <c r="H172" i="9"/>
  <c r="G108" i="9"/>
  <c r="F140" i="9"/>
  <c r="I76" i="9"/>
  <c r="D76" i="9"/>
  <c r="D108" i="9"/>
  <c r="BO52" i="1"/>
  <c r="BO67" i="1" s="1"/>
  <c r="BO71" i="1" s="1"/>
  <c r="C627" i="1" s="1"/>
  <c r="H204" i="9"/>
  <c r="D364" i="9"/>
  <c r="D332" i="9"/>
  <c r="D268" i="9"/>
  <c r="I236" i="9"/>
  <c r="F332" i="9"/>
  <c r="H236" i="9"/>
  <c r="H44" i="9"/>
  <c r="F172" i="9"/>
  <c r="G204" i="9"/>
  <c r="F204" i="9"/>
  <c r="F236" i="9"/>
  <c r="C12" i="9"/>
  <c r="D204" i="9"/>
  <c r="I172" i="9"/>
  <c r="F300" i="9"/>
  <c r="CE62" i="1"/>
  <c r="CE48" i="1"/>
  <c r="H12" i="9"/>
  <c r="I44" i="9"/>
  <c r="AS52" i="1"/>
  <c r="AS67" i="1" s="1"/>
  <c r="AS71" i="1" s="1"/>
  <c r="CA52" i="1"/>
  <c r="CA67" i="1" s="1"/>
  <c r="CA71" i="1" s="1"/>
  <c r="BP52" i="1"/>
  <c r="BP67" i="1" s="1"/>
  <c r="Q52" i="1"/>
  <c r="Q67" i="1" s="1"/>
  <c r="Q71" i="1" s="1"/>
  <c r="BR52" i="1"/>
  <c r="BR67" i="1" s="1"/>
  <c r="BR71" i="1" s="1"/>
  <c r="C626" i="1" s="1"/>
  <c r="M52" i="1"/>
  <c r="M67" i="1" s="1"/>
  <c r="M71" i="1" s="1"/>
  <c r="C506" i="1" s="1"/>
  <c r="G506" i="1" s="1"/>
  <c r="F52" i="1"/>
  <c r="F67" i="1" s="1"/>
  <c r="F71" i="1" s="1"/>
  <c r="D465" i="1"/>
  <c r="C49" i="9"/>
  <c r="AG52" i="1"/>
  <c r="AG67" i="1" s="1"/>
  <c r="AG71" i="1" s="1"/>
  <c r="C698" i="1" s="1"/>
  <c r="BZ52" i="1"/>
  <c r="BZ67" i="1" s="1"/>
  <c r="BZ71" i="1" s="1"/>
  <c r="BC52" i="1"/>
  <c r="BC67" i="1" s="1"/>
  <c r="BC71" i="1" s="1"/>
  <c r="C633" i="1" s="1"/>
  <c r="S52" i="1"/>
  <c r="S67" i="1" s="1"/>
  <c r="S71" i="1" s="1"/>
  <c r="E85" i="9" s="1"/>
  <c r="BJ52" i="1"/>
  <c r="BJ67" i="1" s="1"/>
  <c r="BJ71" i="1" s="1"/>
  <c r="C555" i="1" s="1"/>
  <c r="AC52" i="1"/>
  <c r="AC67" i="1" s="1"/>
  <c r="AC71" i="1" s="1"/>
  <c r="C522" i="1" s="1"/>
  <c r="G522" i="1" s="1"/>
  <c r="AD52" i="1"/>
  <c r="AD67" i="1" s="1"/>
  <c r="AD71" i="1" s="1"/>
  <c r="C523" i="1" s="1"/>
  <c r="G523" i="1" s="1"/>
  <c r="BW52" i="1"/>
  <c r="BW67" i="1" s="1"/>
  <c r="BW71" i="1" s="1"/>
  <c r="E341" i="9" s="1"/>
  <c r="U52" i="1"/>
  <c r="U67" i="1" s="1"/>
  <c r="U71" i="1" s="1"/>
  <c r="C514" i="1" s="1"/>
  <c r="G514" i="1" s="1"/>
  <c r="BA52" i="1"/>
  <c r="BA67" i="1" s="1"/>
  <c r="BA71" i="1" s="1"/>
  <c r="C546" i="1" s="1"/>
  <c r="G546" i="1" s="1"/>
  <c r="BS52" i="1"/>
  <c r="BS67" i="1" s="1"/>
  <c r="BS71" i="1" s="1"/>
  <c r="C639" i="1" s="1"/>
  <c r="H52" i="1"/>
  <c r="H67" i="1" s="1"/>
  <c r="H71" i="1" s="1"/>
  <c r="H21" i="9" s="1"/>
  <c r="O52" i="1"/>
  <c r="O67" i="1" s="1"/>
  <c r="O71" i="1" s="1"/>
  <c r="C680" i="1" s="1"/>
  <c r="AI52" i="1"/>
  <c r="AI67" i="1" s="1"/>
  <c r="AI71" i="1" s="1"/>
  <c r="C528" i="1" s="1"/>
  <c r="G528" i="1" s="1"/>
  <c r="Z52" i="1"/>
  <c r="Z67" i="1" s="1"/>
  <c r="Z71" i="1" s="1"/>
  <c r="BG52" i="1"/>
  <c r="BG67" i="1" s="1"/>
  <c r="BG71" i="1" s="1"/>
  <c r="C277" i="9" s="1"/>
  <c r="AQ52" i="1"/>
  <c r="AQ67" i="1" s="1"/>
  <c r="AQ71" i="1" s="1"/>
  <c r="C708" i="1" s="1"/>
  <c r="V52" i="1"/>
  <c r="V67" i="1" s="1"/>
  <c r="V71" i="1" s="1"/>
  <c r="C515" i="1" s="1"/>
  <c r="G515" i="1" s="1"/>
  <c r="BX52" i="1"/>
  <c r="BX67" i="1" s="1"/>
  <c r="BX71" i="1" s="1"/>
  <c r="C644" i="1" s="1"/>
  <c r="I52" i="1"/>
  <c r="I67" i="1" s="1"/>
  <c r="I71" i="1" s="1"/>
  <c r="AF52" i="1"/>
  <c r="AF67" i="1" s="1"/>
  <c r="AF71" i="1" s="1"/>
  <c r="D149" i="9" s="1"/>
  <c r="AO52" i="1"/>
  <c r="AO67" i="1" s="1"/>
  <c r="AO71" i="1" s="1"/>
  <c r="AR52" i="1"/>
  <c r="AR67" i="1" s="1"/>
  <c r="AR71" i="1" s="1"/>
  <c r="C709" i="1" s="1"/>
  <c r="AL52" i="1"/>
  <c r="AL67" i="1" s="1"/>
  <c r="AL71" i="1" s="1"/>
  <c r="C703" i="1" s="1"/>
  <c r="BL52" i="1"/>
  <c r="BL67" i="1" s="1"/>
  <c r="BL71" i="1" s="1"/>
  <c r="C557" i="1" s="1"/>
  <c r="P52" i="1"/>
  <c r="P67" i="1" s="1"/>
  <c r="P71" i="1" s="1"/>
  <c r="L52" i="1"/>
  <c r="L67" i="1" s="1"/>
  <c r="L71" i="1" s="1"/>
  <c r="C505" i="1" s="1"/>
  <c r="G505" i="1" s="1"/>
  <c r="Y52" i="1"/>
  <c r="Y67" i="1" s="1"/>
  <c r="Y71" i="1" s="1"/>
  <c r="BB52" i="1"/>
  <c r="BB67" i="1" s="1"/>
  <c r="BB71" i="1" s="1"/>
  <c r="E245" i="9" s="1"/>
  <c r="BH52" i="1"/>
  <c r="BH67" i="1" s="1"/>
  <c r="BH71" i="1" s="1"/>
  <c r="D277" i="9" s="1"/>
  <c r="AZ52" i="1"/>
  <c r="AZ67" i="1" s="1"/>
  <c r="AZ71" i="1" s="1"/>
  <c r="C545" i="1" s="1"/>
  <c r="G545" i="1" s="1"/>
  <c r="K52" i="1"/>
  <c r="K67" i="1" s="1"/>
  <c r="K71" i="1" s="1"/>
  <c r="D53" i="9" s="1"/>
  <c r="AE52" i="1"/>
  <c r="AE67" i="1" s="1"/>
  <c r="AE71" i="1" s="1"/>
  <c r="AH52" i="1"/>
  <c r="AH67" i="1" s="1"/>
  <c r="AH71" i="1" s="1"/>
  <c r="F149" i="9" s="1"/>
  <c r="BI52" i="1"/>
  <c r="BI67" i="1" s="1"/>
  <c r="BI71" i="1" s="1"/>
  <c r="AT52" i="1"/>
  <c r="AT67" i="1" s="1"/>
  <c r="AT71" i="1" s="1"/>
  <c r="C711" i="1" s="1"/>
  <c r="BU52" i="1"/>
  <c r="BU67" i="1" s="1"/>
  <c r="BU71" i="1" s="1"/>
  <c r="BK52" i="1"/>
  <c r="BK67" i="1" s="1"/>
  <c r="BK71" i="1" s="1"/>
  <c r="X52" i="1"/>
  <c r="X67" i="1" s="1"/>
  <c r="X71" i="1" s="1"/>
  <c r="AP52" i="1"/>
  <c r="AP67" i="1" s="1"/>
  <c r="AP71" i="1" s="1"/>
  <c r="G181" i="9" s="1"/>
  <c r="BT52" i="1"/>
  <c r="BT67" i="1" s="1"/>
  <c r="BT71" i="1" s="1"/>
  <c r="R52" i="1"/>
  <c r="R67" i="1" s="1"/>
  <c r="R71" i="1" s="1"/>
  <c r="N52" i="1"/>
  <c r="N67" i="1" s="1"/>
  <c r="N71" i="1" s="1"/>
  <c r="G53" i="9" s="1"/>
  <c r="C52" i="1"/>
  <c r="AN52" i="1"/>
  <c r="AN67" i="1" s="1"/>
  <c r="AN71" i="1" s="1"/>
  <c r="W52" i="1"/>
  <c r="W67" i="1" s="1"/>
  <c r="W71" i="1" s="1"/>
  <c r="C688" i="1" s="1"/>
  <c r="AU52" i="1"/>
  <c r="AU67" i="1" s="1"/>
  <c r="AU71" i="1" s="1"/>
  <c r="AB52" i="1"/>
  <c r="AB67" i="1" s="1"/>
  <c r="AB71" i="1" s="1"/>
  <c r="C521" i="1" s="1"/>
  <c r="G521" i="1" s="1"/>
  <c r="AB52" i="10"/>
  <c r="AB67" i="10" s="1"/>
  <c r="J758" i="10" s="1"/>
  <c r="BZ52" i="10"/>
  <c r="BZ67" i="10" s="1"/>
  <c r="J808" i="10" s="1"/>
  <c r="CC52" i="1"/>
  <c r="CC67" i="1" s="1"/>
  <c r="CC71" i="1" s="1"/>
  <c r="D373" i="9" s="1"/>
  <c r="AV52" i="1"/>
  <c r="AV67" i="1" s="1"/>
  <c r="AV71" i="1" s="1"/>
  <c r="C541" i="1" s="1"/>
  <c r="C53" i="9"/>
  <c r="E758" i="10"/>
  <c r="E774" i="10"/>
  <c r="E798" i="10"/>
  <c r="AW52" i="10"/>
  <c r="AW67" i="10" s="1"/>
  <c r="BE52" i="10"/>
  <c r="BE67" i="10" s="1"/>
  <c r="BU52" i="10"/>
  <c r="BU67" i="10" s="1"/>
  <c r="CC52" i="10"/>
  <c r="CC67" i="10" s="1"/>
  <c r="J811" i="10" s="1"/>
  <c r="D27" i="7"/>
  <c r="B448" i="1"/>
  <c r="E768" i="10"/>
  <c r="E776" i="10"/>
  <c r="E784" i="10"/>
  <c r="E792" i="10"/>
  <c r="E800" i="10"/>
  <c r="BZ72" i="10"/>
  <c r="B571" i="1" s="1"/>
  <c r="E808" i="10"/>
  <c r="D341" i="1"/>
  <c r="C481" i="1" s="1"/>
  <c r="C50" i="8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L52" i="10"/>
  <c r="L67" i="10" s="1"/>
  <c r="J742" i="10" s="1"/>
  <c r="T52" i="10"/>
  <c r="T67" i="10" s="1"/>
  <c r="AA52" i="10"/>
  <c r="AA67" i="10" s="1"/>
  <c r="AI52" i="10"/>
  <c r="AI67" i="10" s="1"/>
  <c r="AQ52" i="10"/>
  <c r="AQ67" i="10" s="1"/>
  <c r="AY52" i="10"/>
  <c r="AY67" i="10" s="1"/>
  <c r="BG52" i="10"/>
  <c r="BG67" i="10" s="1"/>
  <c r="J789" i="10" s="1"/>
  <c r="BO52" i="10"/>
  <c r="BO67" i="10" s="1"/>
  <c r="BW52" i="10"/>
  <c r="BW67" i="10" s="1"/>
  <c r="I378" i="9"/>
  <c r="K612" i="1"/>
  <c r="C465" i="1"/>
  <c r="AJ72" i="10"/>
  <c r="B529" i="1" s="1"/>
  <c r="E766" i="10"/>
  <c r="E790" i="10"/>
  <c r="F32" i="6"/>
  <c r="C478" i="1"/>
  <c r="R52" i="10"/>
  <c r="R67" i="10" s="1"/>
  <c r="AG52" i="10"/>
  <c r="AG67" i="10" s="1"/>
  <c r="BM52" i="10"/>
  <c r="BM67" i="10" s="1"/>
  <c r="C102" i="8"/>
  <c r="C482" i="1"/>
  <c r="E760" i="10"/>
  <c r="E770" i="10"/>
  <c r="E786" i="10"/>
  <c r="E802" i="10"/>
  <c r="E810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U52" i="10"/>
  <c r="U67" i="10" s="1"/>
  <c r="F52" i="10"/>
  <c r="F67" i="10" s="1"/>
  <c r="N52" i="10"/>
  <c r="N67" i="10" s="1"/>
  <c r="V52" i="10"/>
  <c r="V67" i="10" s="1"/>
  <c r="AC52" i="10"/>
  <c r="AC67" i="10" s="1"/>
  <c r="AK52" i="10"/>
  <c r="AK67" i="10" s="1"/>
  <c r="AS52" i="10"/>
  <c r="AS67" i="10" s="1"/>
  <c r="BA52" i="10"/>
  <c r="BA67" i="10" s="1"/>
  <c r="BI52" i="10"/>
  <c r="BI67" i="10" s="1"/>
  <c r="J791" i="10" s="1"/>
  <c r="BQ52" i="10"/>
  <c r="BQ67" i="10" s="1"/>
  <c r="BY52" i="10"/>
  <c r="BY67" i="10" s="1"/>
  <c r="E782" i="10"/>
  <c r="BX72" i="10"/>
  <c r="B569" i="1" s="1"/>
  <c r="E806" i="10"/>
  <c r="AO52" i="10"/>
  <c r="AO67" i="10" s="1"/>
  <c r="E762" i="10"/>
  <c r="E778" i="10"/>
  <c r="E794" i="10"/>
  <c r="Z72" i="10"/>
  <c r="B519" i="1" s="1"/>
  <c r="E756" i="10"/>
  <c r="E814" i="10" s="1"/>
  <c r="E764" i="10"/>
  <c r="AP72" i="10"/>
  <c r="B535" i="1" s="1"/>
  <c r="E772" i="10"/>
  <c r="E780" i="10"/>
  <c r="E788" i="10"/>
  <c r="BN72" i="10"/>
  <c r="B559" i="1" s="1"/>
  <c r="E796" i="10"/>
  <c r="BV72" i="10"/>
  <c r="B567" i="1" s="1"/>
  <c r="E804" i="10"/>
  <c r="CC72" i="10"/>
  <c r="B574" i="1" s="1"/>
  <c r="E811" i="10"/>
  <c r="C427" i="10"/>
  <c r="E815" i="10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J745" i="10" s="1"/>
  <c r="W52" i="10"/>
  <c r="W67" i="10" s="1"/>
  <c r="H52" i="10"/>
  <c r="H67" i="10" s="1"/>
  <c r="P52" i="10"/>
  <c r="P67" i="10" s="1"/>
  <c r="X52" i="10"/>
  <c r="X67" i="10" s="1"/>
  <c r="AE52" i="10"/>
  <c r="AE67" i="10" s="1"/>
  <c r="J761" i="10" s="1"/>
  <c r="AM52" i="10"/>
  <c r="AM67" i="10" s="1"/>
  <c r="AU52" i="10"/>
  <c r="AU67" i="10" s="1"/>
  <c r="J777" i="10" s="1"/>
  <c r="BC52" i="10"/>
  <c r="BC67" i="10" s="1"/>
  <c r="BK52" i="10"/>
  <c r="BK67" i="10" s="1"/>
  <c r="J793" i="10" s="1"/>
  <c r="BS52" i="10"/>
  <c r="BS67" i="10" s="1"/>
  <c r="J801" i="10" s="1"/>
  <c r="C675" i="1" l="1"/>
  <c r="AZ72" i="10"/>
  <c r="B545" i="1" s="1"/>
  <c r="C571" i="10"/>
  <c r="B572" i="1"/>
  <c r="AV72" i="10"/>
  <c r="B541" i="1" s="1"/>
  <c r="AL72" i="10"/>
  <c r="B531" i="1" s="1"/>
  <c r="BI72" i="10"/>
  <c r="B554" i="1" s="1"/>
  <c r="AR72" i="10"/>
  <c r="B537" i="1" s="1"/>
  <c r="AF72" i="10"/>
  <c r="B525" i="1" s="1"/>
  <c r="D391" i="1"/>
  <c r="C142" i="8" s="1"/>
  <c r="AH72" i="10"/>
  <c r="B527" i="1" s="1"/>
  <c r="BR72" i="10"/>
  <c r="B563" i="1" s="1"/>
  <c r="BK72" i="10"/>
  <c r="C646" i="10"/>
  <c r="J738" i="10"/>
  <c r="H72" i="10"/>
  <c r="J739" i="10"/>
  <c r="I72" i="10"/>
  <c r="J753" i="10"/>
  <c r="W72" i="10"/>
  <c r="J757" i="10"/>
  <c r="AA72" i="10"/>
  <c r="AB72" i="10"/>
  <c r="B521" i="1" s="1"/>
  <c r="J744" i="10"/>
  <c r="N72" i="10"/>
  <c r="J805" i="10"/>
  <c r="BW72" i="10"/>
  <c r="BJ72" i="10"/>
  <c r="B555" i="1" s="1"/>
  <c r="AE72" i="10"/>
  <c r="C523" i="10" s="1"/>
  <c r="J752" i="10"/>
  <c r="V72" i="10"/>
  <c r="BH72" i="10"/>
  <c r="B553" i="1" s="1"/>
  <c r="J807" i="10"/>
  <c r="BY72" i="10"/>
  <c r="J748" i="10"/>
  <c r="R72" i="10"/>
  <c r="J797" i="10"/>
  <c r="BO72" i="10"/>
  <c r="J734" i="10"/>
  <c r="D72" i="10"/>
  <c r="BS72" i="10"/>
  <c r="O72" i="10"/>
  <c r="J767" i="10"/>
  <c r="AK72" i="10"/>
  <c r="J785" i="10"/>
  <c r="BC72" i="10"/>
  <c r="J771" i="10"/>
  <c r="AO72" i="10"/>
  <c r="J750" i="10"/>
  <c r="T72" i="10"/>
  <c r="BD72" i="10"/>
  <c r="B549" i="1" s="1"/>
  <c r="J769" i="10"/>
  <c r="AM72" i="10"/>
  <c r="J799" i="10"/>
  <c r="BQ72" i="10"/>
  <c r="AX72" i="10"/>
  <c r="B543" i="1" s="1"/>
  <c r="BL72" i="10"/>
  <c r="B557" i="1" s="1"/>
  <c r="J751" i="10"/>
  <c r="U72" i="10"/>
  <c r="AN72" i="10"/>
  <c r="B533" i="1" s="1"/>
  <c r="J749" i="10"/>
  <c r="S72" i="10"/>
  <c r="BB72" i="10"/>
  <c r="B547" i="1" s="1"/>
  <c r="J803" i="10"/>
  <c r="BU72" i="10"/>
  <c r="BP72" i="10"/>
  <c r="B561" i="1" s="1"/>
  <c r="L72" i="10"/>
  <c r="J765" i="10"/>
  <c r="AI72" i="10"/>
  <c r="J759" i="10"/>
  <c r="AC72" i="10"/>
  <c r="BT72" i="10"/>
  <c r="B565" i="1" s="1"/>
  <c r="J737" i="10"/>
  <c r="G72" i="10"/>
  <c r="BF72" i="10"/>
  <c r="B551" i="1" s="1"/>
  <c r="J763" i="10"/>
  <c r="AG72" i="10"/>
  <c r="J736" i="10"/>
  <c r="F72" i="10"/>
  <c r="J754" i="10"/>
  <c r="X72" i="10"/>
  <c r="J783" i="10"/>
  <c r="BA72" i="10"/>
  <c r="J743" i="10"/>
  <c r="M72" i="10"/>
  <c r="J781" i="10"/>
  <c r="AY72" i="10"/>
  <c r="J741" i="10"/>
  <c r="K72" i="10"/>
  <c r="J787" i="10"/>
  <c r="BE72" i="10"/>
  <c r="J747" i="10"/>
  <c r="Q72" i="10"/>
  <c r="AU72" i="10"/>
  <c r="B540" i="1" s="1"/>
  <c r="J740" i="10"/>
  <c r="J72" i="10"/>
  <c r="J795" i="10"/>
  <c r="BM72" i="10"/>
  <c r="J746" i="10"/>
  <c r="P72" i="10"/>
  <c r="J775" i="10"/>
  <c r="AS72" i="10"/>
  <c r="J735" i="10"/>
  <c r="E72" i="10"/>
  <c r="CB72" i="10"/>
  <c r="B573" i="1" s="1"/>
  <c r="AD72" i="10"/>
  <c r="B523" i="1" s="1"/>
  <c r="J773" i="10"/>
  <c r="AQ72" i="10"/>
  <c r="AT72" i="10"/>
  <c r="B539" i="1" s="1"/>
  <c r="J779" i="10"/>
  <c r="AW72" i="10"/>
  <c r="J755" i="10"/>
  <c r="Y72" i="10"/>
  <c r="BG72" i="10"/>
  <c r="C305" i="9"/>
  <c r="I209" i="9"/>
  <c r="C553" i="10"/>
  <c r="C633" i="10"/>
  <c r="I213" i="9"/>
  <c r="C500" i="1"/>
  <c r="G500" i="1" s="1"/>
  <c r="I337" i="9"/>
  <c r="C369" i="9"/>
  <c r="D337" i="9"/>
  <c r="G209" i="9"/>
  <c r="I145" i="9"/>
  <c r="I241" i="9"/>
  <c r="B524" i="1"/>
  <c r="B556" i="1"/>
  <c r="C555" i="10"/>
  <c r="C634" i="10"/>
  <c r="G337" i="9"/>
  <c r="G21" i="9"/>
  <c r="F305" i="9"/>
  <c r="H241" i="9"/>
  <c r="C702" i="1"/>
  <c r="AM71" i="1"/>
  <c r="C532" i="1" s="1"/>
  <c r="G532" i="1" s="1"/>
  <c r="E71" i="1"/>
  <c r="E21" i="9" s="1"/>
  <c r="G17" i="9"/>
  <c r="C625" i="1"/>
  <c r="T71" i="1"/>
  <c r="C513" i="1" s="1"/>
  <c r="G513" i="1" s="1"/>
  <c r="I273" i="9"/>
  <c r="B564" i="1"/>
  <c r="C563" i="10"/>
  <c r="C638" i="10"/>
  <c r="I149" i="9"/>
  <c r="D305" i="9"/>
  <c r="BD71" i="1"/>
  <c r="G245" i="9" s="1"/>
  <c r="G241" i="9"/>
  <c r="C309" i="9"/>
  <c r="C559" i="1"/>
  <c r="C567" i="1"/>
  <c r="D341" i="9"/>
  <c r="C631" i="1"/>
  <c r="G213" i="9"/>
  <c r="C542" i="1"/>
  <c r="H209" i="9"/>
  <c r="AA71" i="1"/>
  <c r="C692" i="1" s="1"/>
  <c r="AX71" i="1"/>
  <c r="C616" i="1" s="1"/>
  <c r="F113" i="9"/>
  <c r="E17" i="9"/>
  <c r="AJ71" i="1"/>
  <c r="D17" i="9"/>
  <c r="D71" i="1"/>
  <c r="C497" i="1" s="1"/>
  <c r="G497" i="1" s="1"/>
  <c r="C81" i="9"/>
  <c r="C642" i="1"/>
  <c r="I245" i="9"/>
  <c r="C614" i="1"/>
  <c r="D615" i="1" s="1"/>
  <c r="H245" i="9"/>
  <c r="C209" i="9"/>
  <c r="C617" i="1"/>
  <c r="G309" i="9"/>
  <c r="C679" i="1"/>
  <c r="C527" i="1"/>
  <c r="G527" i="1" s="1"/>
  <c r="C560" i="1"/>
  <c r="C563" i="1"/>
  <c r="D309" i="9"/>
  <c r="C623" i="1"/>
  <c r="C570" i="1"/>
  <c r="C373" i="9"/>
  <c r="C551" i="1"/>
  <c r="C573" i="1"/>
  <c r="C569" i="1"/>
  <c r="C645" i="1"/>
  <c r="C638" i="1"/>
  <c r="F341" i="9"/>
  <c r="C428" i="1"/>
  <c r="D213" i="9"/>
  <c r="E149" i="9"/>
  <c r="C539" i="1"/>
  <c r="G539" i="1" s="1"/>
  <c r="I364" i="9"/>
  <c r="C562" i="1"/>
  <c r="C684" i="1"/>
  <c r="I277" i="9"/>
  <c r="C564" i="1"/>
  <c r="C694" i="1"/>
  <c r="C536" i="1"/>
  <c r="G536" i="1" s="1"/>
  <c r="C526" i="1"/>
  <c r="G526" i="1" s="1"/>
  <c r="H117" i="9"/>
  <c r="C537" i="1"/>
  <c r="G537" i="1" s="1"/>
  <c r="I117" i="9"/>
  <c r="C512" i="1"/>
  <c r="G512" i="1" s="1"/>
  <c r="C508" i="1"/>
  <c r="G508" i="1" s="1"/>
  <c r="F277" i="9"/>
  <c r="C501" i="1"/>
  <c r="G501" i="1" s="1"/>
  <c r="F245" i="9"/>
  <c r="C507" i="1"/>
  <c r="G507" i="1" s="1"/>
  <c r="H53" i="9"/>
  <c r="C697" i="1"/>
  <c r="E53" i="9"/>
  <c r="C547" i="1"/>
  <c r="C632" i="1"/>
  <c r="I85" i="9"/>
  <c r="C673" i="1"/>
  <c r="C686" i="1"/>
  <c r="C677" i="1"/>
  <c r="C516" i="1"/>
  <c r="G516" i="1" s="1"/>
  <c r="C699" i="1"/>
  <c r="H277" i="9"/>
  <c r="H181" i="9"/>
  <c r="C630" i="1"/>
  <c r="H85" i="9"/>
  <c r="C620" i="1"/>
  <c r="G85" i="9"/>
  <c r="C693" i="1"/>
  <c r="C637" i="1"/>
  <c r="G117" i="9"/>
  <c r="C687" i="1"/>
  <c r="D245" i="9"/>
  <c r="C548" i="1"/>
  <c r="C553" i="1"/>
  <c r="C643" i="1"/>
  <c r="H309" i="9"/>
  <c r="C568" i="1"/>
  <c r="C628" i="1"/>
  <c r="F49" i="9"/>
  <c r="C181" i="9"/>
  <c r="G149" i="9"/>
  <c r="C574" i="1"/>
  <c r="C565" i="1"/>
  <c r="C640" i="1"/>
  <c r="I309" i="9"/>
  <c r="C524" i="1"/>
  <c r="G524" i="1" s="1"/>
  <c r="C149" i="9"/>
  <c r="C618" i="1"/>
  <c r="C713" i="1"/>
  <c r="I181" i="9"/>
  <c r="C636" i="1"/>
  <c r="C647" i="1"/>
  <c r="I341" i="9"/>
  <c r="C572" i="1"/>
  <c r="F21" i="9"/>
  <c r="C671" i="1"/>
  <c r="C499" i="1"/>
  <c r="G499" i="1" s="1"/>
  <c r="C695" i="1"/>
  <c r="F53" i="9"/>
  <c r="F17" i="9"/>
  <c r="G305" i="9"/>
  <c r="C707" i="1"/>
  <c r="C533" i="1"/>
  <c r="G533" i="1" s="1"/>
  <c r="C705" i="1"/>
  <c r="E181" i="9"/>
  <c r="C641" i="1"/>
  <c r="C566" i="1"/>
  <c r="C341" i="9"/>
  <c r="C525" i="1"/>
  <c r="G525" i="1" s="1"/>
  <c r="C504" i="1"/>
  <c r="G504" i="1" s="1"/>
  <c r="C245" i="9"/>
  <c r="C696" i="1"/>
  <c r="C117" i="9"/>
  <c r="C689" i="1"/>
  <c r="C517" i="1"/>
  <c r="G517" i="1" s="1"/>
  <c r="C678" i="1"/>
  <c r="F181" i="9"/>
  <c r="C534" i="1"/>
  <c r="G534" i="1" s="1"/>
  <c r="C706" i="1"/>
  <c r="C538" i="1"/>
  <c r="G538" i="1" s="1"/>
  <c r="C213" i="9"/>
  <c r="C710" i="1"/>
  <c r="C535" i="1"/>
  <c r="G535" i="1" s="1"/>
  <c r="C518" i="1"/>
  <c r="G518" i="1" s="1"/>
  <c r="C690" i="1"/>
  <c r="D117" i="9"/>
  <c r="C674" i="1"/>
  <c r="I21" i="9"/>
  <c r="C502" i="1"/>
  <c r="G502" i="1" s="1"/>
  <c r="C676" i="1"/>
  <c r="C691" i="1"/>
  <c r="E117" i="9"/>
  <c r="C519" i="1"/>
  <c r="G519" i="1" s="1"/>
  <c r="C531" i="1"/>
  <c r="G531" i="1" s="1"/>
  <c r="C700" i="1"/>
  <c r="C634" i="1"/>
  <c r="C554" i="1"/>
  <c r="E277" i="9"/>
  <c r="C552" i="1"/>
  <c r="F213" i="9"/>
  <c r="C85" i="9"/>
  <c r="C510" i="1"/>
  <c r="G510" i="1" s="1"/>
  <c r="C682" i="1"/>
  <c r="C635" i="1"/>
  <c r="G277" i="9"/>
  <c r="C556" i="1"/>
  <c r="C712" i="1"/>
  <c r="E213" i="9"/>
  <c r="C540" i="1"/>
  <c r="G540" i="1" s="1"/>
  <c r="C511" i="1"/>
  <c r="G511" i="1" s="1"/>
  <c r="C683" i="1"/>
  <c r="D85" i="9"/>
  <c r="I53" i="9"/>
  <c r="C509" i="1"/>
  <c r="G509" i="1" s="1"/>
  <c r="C681" i="1"/>
  <c r="C571" i="1"/>
  <c r="C646" i="1"/>
  <c r="H341" i="9"/>
  <c r="E305" i="9"/>
  <c r="BP71" i="1"/>
  <c r="I305" i="9"/>
  <c r="H177" i="9"/>
  <c r="F209" i="9"/>
  <c r="G113" i="9"/>
  <c r="G49" i="9"/>
  <c r="E273" i="9"/>
  <c r="E49" i="9"/>
  <c r="F337" i="9"/>
  <c r="H305" i="9"/>
  <c r="F241" i="9"/>
  <c r="C145" i="9"/>
  <c r="C273" i="9"/>
  <c r="E209" i="9"/>
  <c r="D81" i="9"/>
  <c r="F145" i="9"/>
  <c r="I49" i="9"/>
  <c r="H81" i="9"/>
  <c r="D241" i="9"/>
  <c r="H337" i="9"/>
  <c r="G177" i="9"/>
  <c r="E337" i="9"/>
  <c r="D369" i="9"/>
  <c r="C113" i="9"/>
  <c r="I177" i="9"/>
  <c r="G273" i="9"/>
  <c r="D273" i="9"/>
  <c r="F177" i="9"/>
  <c r="G145" i="9"/>
  <c r="H113" i="9"/>
  <c r="I81" i="9"/>
  <c r="H273" i="9"/>
  <c r="C177" i="9"/>
  <c r="C241" i="9"/>
  <c r="I113" i="9"/>
  <c r="E177" i="9"/>
  <c r="C337" i="9"/>
  <c r="E241" i="9"/>
  <c r="D145" i="9"/>
  <c r="H49" i="9"/>
  <c r="F273" i="9"/>
  <c r="G81" i="9"/>
  <c r="D49" i="9"/>
  <c r="E113" i="9"/>
  <c r="C67" i="1"/>
  <c r="C71" i="1" s="1"/>
  <c r="CE52" i="1"/>
  <c r="D209" i="9"/>
  <c r="D113" i="9"/>
  <c r="I17" i="9"/>
  <c r="H17" i="9"/>
  <c r="E81" i="9"/>
  <c r="E145" i="9"/>
  <c r="C552" i="10"/>
  <c r="C635" i="10"/>
  <c r="C625" i="10"/>
  <c r="C562" i="10"/>
  <c r="C572" i="10"/>
  <c r="C621" i="10"/>
  <c r="C694" i="10"/>
  <c r="C522" i="10"/>
  <c r="C619" i="10"/>
  <c r="C573" i="10"/>
  <c r="C615" i="10"/>
  <c r="C542" i="10"/>
  <c r="C556" i="10"/>
  <c r="C636" i="10"/>
  <c r="C564" i="10"/>
  <c r="C639" i="10"/>
  <c r="C532" i="10"/>
  <c r="G532" i="10" s="1"/>
  <c r="C704" i="10"/>
  <c r="C623" i="10"/>
  <c r="C618" i="10"/>
  <c r="C558" i="10"/>
  <c r="C526" i="10"/>
  <c r="G526" i="10" s="1"/>
  <c r="C698" i="10"/>
  <c r="C696" i="10"/>
  <c r="C524" i="10"/>
  <c r="C568" i="10"/>
  <c r="C643" i="10"/>
  <c r="C641" i="10"/>
  <c r="C566" i="10"/>
  <c r="C534" i="10"/>
  <c r="C706" i="10"/>
  <c r="C518" i="10"/>
  <c r="C690" i="10"/>
  <c r="C540" i="10"/>
  <c r="C712" i="10"/>
  <c r="C544" i="10"/>
  <c r="C627" i="10"/>
  <c r="C528" i="10"/>
  <c r="C700" i="10"/>
  <c r="C67" i="10"/>
  <c r="C72" i="10" s="1"/>
  <c r="CE52" i="10"/>
  <c r="C645" i="10"/>
  <c r="C570" i="10"/>
  <c r="C710" i="10"/>
  <c r="C538" i="10"/>
  <c r="G538" i="10" s="1"/>
  <c r="C560" i="10"/>
  <c r="C620" i="10"/>
  <c r="D393" i="1" l="1"/>
  <c r="C536" i="10"/>
  <c r="G536" i="10" s="1"/>
  <c r="C708" i="10"/>
  <c r="C702" i="10"/>
  <c r="C692" i="10"/>
  <c r="C520" i="10"/>
  <c r="C546" i="10"/>
  <c r="C539" i="10"/>
  <c r="G539" i="10" s="1"/>
  <c r="C530" i="10"/>
  <c r="H530" i="10" s="1"/>
  <c r="C631" i="10"/>
  <c r="C695" i="10"/>
  <c r="C628" i="10"/>
  <c r="B510" i="1"/>
  <c r="C681" i="10"/>
  <c r="C509" i="10"/>
  <c r="B506" i="1"/>
  <c r="C505" i="10"/>
  <c r="G505" i="10" s="1"/>
  <c r="C677" i="10"/>
  <c r="B526" i="1"/>
  <c r="F526" i="1" s="1"/>
  <c r="H526" i="1" s="1"/>
  <c r="C697" i="10"/>
  <c r="C525" i="10"/>
  <c r="G525" i="10" s="1"/>
  <c r="H525" i="10" s="1"/>
  <c r="B528" i="1"/>
  <c r="C699" i="10"/>
  <c r="C527" i="10"/>
  <c r="G527" i="10" s="1"/>
  <c r="B532" i="1"/>
  <c r="C703" i="10"/>
  <c r="C531" i="10"/>
  <c r="G531" i="10" s="1"/>
  <c r="C519" i="10"/>
  <c r="C691" i="10"/>
  <c r="B520" i="1"/>
  <c r="B514" i="1"/>
  <c r="F514" i="1" s="1"/>
  <c r="H514" i="1" s="1"/>
  <c r="C513" i="10"/>
  <c r="G513" i="10" s="1"/>
  <c r="H513" i="10" s="1"/>
  <c r="C685" i="10"/>
  <c r="C707" i="10"/>
  <c r="B536" i="1"/>
  <c r="C535" i="10"/>
  <c r="G535" i="10" s="1"/>
  <c r="B509" i="1"/>
  <c r="F509" i="1" s="1"/>
  <c r="H509" i="1" s="1"/>
  <c r="C680" i="10"/>
  <c r="C508" i="10"/>
  <c r="G508" i="10" s="1"/>
  <c r="H508" i="10" s="1"/>
  <c r="B530" i="1"/>
  <c r="C529" i="10"/>
  <c r="C701" i="10"/>
  <c r="C682" i="10"/>
  <c r="B511" i="1"/>
  <c r="F511" i="1" s="1"/>
  <c r="H511" i="1" s="1"/>
  <c r="C510" i="10"/>
  <c r="G510" i="10" s="1"/>
  <c r="H510" i="10" s="1"/>
  <c r="B550" i="1"/>
  <c r="F550" i="1" s="1"/>
  <c r="H550" i="1" s="1"/>
  <c r="C613" i="10"/>
  <c r="D614" i="10" s="1"/>
  <c r="C549" i="10"/>
  <c r="G549" i="10" s="1"/>
  <c r="H549" i="10" s="1"/>
  <c r="B516" i="1"/>
  <c r="C687" i="10"/>
  <c r="C515" i="10"/>
  <c r="C548" i="10"/>
  <c r="B552" i="1"/>
  <c r="C617" i="10"/>
  <c r="C551" i="10"/>
  <c r="B558" i="1"/>
  <c r="C637" i="10"/>
  <c r="C557" i="10"/>
  <c r="B500" i="1"/>
  <c r="C499" i="10"/>
  <c r="G499" i="10" s="1"/>
  <c r="C671" i="10"/>
  <c r="B513" i="1"/>
  <c r="C684" i="10"/>
  <c r="C512" i="10"/>
  <c r="B508" i="1"/>
  <c r="F508" i="1" s="1"/>
  <c r="H508" i="1" s="1"/>
  <c r="C507" i="10"/>
  <c r="G507" i="10" s="1"/>
  <c r="H507" i="10" s="1"/>
  <c r="C679" i="10"/>
  <c r="B570" i="1"/>
  <c r="C569" i="10"/>
  <c r="C644" i="10"/>
  <c r="B568" i="1"/>
  <c r="C567" i="10"/>
  <c r="C642" i="10"/>
  <c r="B546" i="1"/>
  <c r="C629" i="10"/>
  <c r="C545" i="10"/>
  <c r="C616" i="10"/>
  <c r="C711" i="10"/>
  <c r="B518" i="1"/>
  <c r="F518" i="1" s="1"/>
  <c r="H518" i="1" s="1"/>
  <c r="C689" i="10"/>
  <c r="C517" i="10"/>
  <c r="G517" i="10" s="1"/>
  <c r="H517" i="10" s="1"/>
  <c r="B504" i="1"/>
  <c r="C675" i="10"/>
  <c r="C503" i="10"/>
  <c r="G503" i="10" s="1"/>
  <c r="C688" i="10"/>
  <c r="C516" i="10"/>
  <c r="G516" i="10" s="1"/>
  <c r="H516" i="10" s="1"/>
  <c r="B517" i="1"/>
  <c r="F517" i="1" s="1"/>
  <c r="H517" i="1" s="1"/>
  <c r="B566" i="1"/>
  <c r="C565" i="10"/>
  <c r="C640" i="10"/>
  <c r="B502" i="1"/>
  <c r="C501" i="10"/>
  <c r="G501" i="10" s="1"/>
  <c r="C673" i="10"/>
  <c r="C504" i="10"/>
  <c r="G504" i="10" s="1"/>
  <c r="C676" i="10"/>
  <c r="B505" i="1"/>
  <c r="F505" i="1" s="1"/>
  <c r="H505" i="1" s="1"/>
  <c r="B498" i="1"/>
  <c r="F498" i="1" s="1"/>
  <c r="C497" i="10"/>
  <c r="C669" i="10"/>
  <c r="B503" i="1"/>
  <c r="F503" i="1" s="1"/>
  <c r="H503" i="1" s="1"/>
  <c r="C502" i="10"/>
  <c r="G502" i="10" s="1"/>
  <c r="C674" i="10"/>
  <c r="B534" i="1"/>
  <c r="F534" i="1" s="1"/>
  <c r="H534" i="1" s="1"/>
  <c r="C705" i="10"/>
  <c r="C533" i="10"/>
  <c r="G533" i="10" s="1"/>
  <c r="B497" i="1"/>
  <c r="C668" i="10"/>
  <c r="C496" i="10"/>
  <c r="G496" i="10" s="1"/>
  <c r="B507" i="1"/>
  <c r="C506" i="10"/>
  <c r="G506" i="10" s="1"/>
  <c r="C678" i="10"/>
  <c r="C554" i="10"/>
  <c r="C550" i="10"/>
  <c r="B542" i="1"/>
  <c r="C630" i="10"/>
  <c r="C541" i="10"/>
  <c r="B544" i="1"/>
  <c r="C543" i="10"/>
  <c r="G543" i="10" s="1"/>
  <c r="H543" i="10" s="1"/>
  <c r="C624" i="10"/>
  <c r="C670" i="10"/>
  <c r="B499" i="1"/>
  <c r="C498" i="10"/>
  <c r="G498" i="10" s="1"/>
  <c r="B522" i="1"/>
  <c r="C693" i="10"/>
  <c r="C521" i="10"/>
  <c r="B562" i="1"/>
  <c r="C561" i="10"/>
  <c r="C622" i="10"/>
  <c r="C686" i="10"/>
  <c r="C514" i="10"/>
  <c r="B515" i="1"/>
  <c r="C672" i="10"/>
  <c r="C500" i="10"/>
  <c r="B501" i="1"/>
  <c r="B496" i="1"/>
  <c r="C667" i="10"/>
  <c r="C495" i="10"/>
  <c r="B538" i="1"/>
  <c r="C537" i="10"/>
  <c r="G537" i="10" s="1"/>
  <c r="C709" i="10"/>
  <c r="B512" i="1"/>
  <c r="C511" i="10"/>
  <c r="C683" i="10"/>
  <c r="C547" i="10"/>
  <c r="B548" i="1"/>
  <c r="C632" i="10"/>
  <c r="C559" i="10"/>
  <c r="C626" i="10"/>
  <c r="B560" i="1"/>
  <c r="H540" i="1"/>
  <c r="F540" i="1"/>
  <c r="G523" i="10"/>
  <c r="H523" i="10"/>
  <c r="F524" i="1"/>
  <c r="H524" i="1" s="1"/>
  <c r="F85" i="9"/>
  <c r="C670" i="1"/>
  <c r="C498" i="1"/>
  <c r="G498" i="1" s="1"/>
  <c r="D181" i="9"/>
  <c r="C704" i="1"/>
  <c r="C685" i="1"/>
  <c r="C624" i="1"/>
  <c r="C549" i="1"/>
  <c r="C543" i="1"/>
  <c r="F117" i="9"/>
  <c r="C520" i="1"/>
  <c r="G520" i="1" s="1"/>
  <c r="H213" i="9"/>
  <c r="D21" i="9"/>
  <c r="C669" i="1"/>
  <c r="C701" i="1"/>
  <c r="H149" i="9"/>
  <c r="C529" i="1"/>
  <c r="G529" i="1" s="1"/>
  <c r="C561" i="1"/>
  <c r="C621" i="1"/>
  <c r="E309" i="9"/>
  <c r="C496" i="1"/>
  <c r="G496" i="1" s="1"/>
  <c r="C21" i="9"/>
  <c r="C668" i="1"/>
  <c r="D687" i="1"/>
  <c r="D692" i="1"/>
  <c r="D622" i="1"/>
  <c r="D700" i="1"/>
  <c r="D623" i="1"/>
  <c r="D686" i="1"/>
  <c r="D699" i="1"/>
  <c r="D675" i="1"/>
  <c r="D630" i="1"/>
  <c r="D682" i="1"/>
  <c r="D697" i="1"/>
  <c r="D690" i="1"/>
  <c r="D670" i="1"/>
  <c r="D684" i="1"/>
  <c r="D642" i="1"/>
  <c r="D674" i="1"/>
  <c r="D716" i="1"/>
  <c r="D709" i="1"/>
  <c r="D636" i="1"/>
  <c r="D702" i="1"/>
  <c r="D713" i="1"/>
  <c r="D698" i="1"/>
  <c r="D616" i="1"/>
  <c r="D617" i="1"/>
  <c r="D635" i="1"/>
  <c r="D671" i="1"/>
  <c r="D627" i="1"/>
  <c r="D629" i="1"/>
  <c r="D620" i="1"/>
  <c r="D669" i="1"/>
  <c r="D691" i="1"/>
  <c r="D673" i="1"/>
  <c r="D677" i="1"/>
  <c r="D640" i="1"/>
  <c r="D689" i="1"/>
  <c r="D701" i="1"/>
  <c r="D696" i="1"/>
  <c r="D685" i="1"/>
  <c r="D694" i="1"/>
  <c r="D634" i="1"/>
  <c r="D678" i="1"/>
  <c r="D710" i="1"/>
  <c r="D668" i="1"/>
  <c r="D680" i="1"/>
  <c r="D643" i="1"/>
  <c r="D619" i="1"/>
  <c r="D695" i="1"/>
  <c r="D683" i="1"/>
  <c r="D624" i="1"/>
  <c r="D625" i="1"/>
  <c r="D681" i="1"/>
  <c r="D707" i="1"/>
  <c r="D621" i="1"/>
  <c r="D644" i="1"/>
  <c r="D645" i="1"/>
  <c r="D704" i="1"/>
  <c r="D639" i="1"/>
  <c r="D628" i="1"/>
  <c r="D705" i="1"/>
  <c r="D711" i="1"/>
  <c r="D631" i="1"/>
  <c r="D706" i="1"/>
  <c r="D676" i="1"/>
  <c r="D632" i="1"/>
  <c r="D637" i="1"/>
  <c r="D703" i="1"/>
  <c r="D672" i="1"/>
  <c r="D626" i="1"/>
  <c r="D641" i="1"/>
  <c r="D633" i="1"/>
  <c r="D646" i="1"/>
  <c r="D708" i="1"/>
  <c r="D688" i="1"/>
  <c r="D679" i="1"/>
  <c r="D693" i="1"/>
  <c r="D618" i="1"/>
  <c r="D647" i="1"/>
  <c r="D638" i="1"/>
  <c r="D712" i="1"/>
  <c r="C17" i="9"/>
  <c r="CE67" i="1"/>
  <c r="CE71" i="1" s="1"/>
  <c r="J733" i="10"/>
  <c r="J814" i="10" s="1"/>
  <c r="CE67" i="10"/>
  <c r="CE72" i="10" s="1"/>
  <c r="C715" i="10" s="1"/>
  <c r="H545" i="1"/>
  <c r="F545" i="1"/>
  <c r="G534" i="10"/>
  <c r="H534" i="10"/>
  <c r="H525" i="1"/>
  <c r="F525" i="1"/>
  <c r="H522" i="10"/>
  <c r="G522" i="10"/>
  <c r="F529" i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G520" i="10"/>
  <c r="H520" i="10"/>
  <c r="H527" i="1"/>
  <c r="F527" i="1"/>
  <c r="F539" i="1"/>
  <c r="H539" i="1"/>
  <c r="G528" i="10"/>
  <c r="H528" i="10" s="1"/>
  <c r="F519" i="1"/>
  <c r="H519" i="1"/>
  <c r="H524" i="10"/>
  <c r="G524" i="10"/>
  <c r="F523" i="1"/>
  <c r="H523" i="1"/>
  <c r="F537" i="1"/>
  <c r="H537" i="1"/>
  <c r="F531" i="1"/>
  <c r="H531" i="1"/>
  <c r="H529" i="1" l="1"/>
  <c r="G530" i="10"/>
  <c r="C714" i="10"/>
  <c r="H498" i="1"/>
  <c r="H538" i="1"/>
  <c r="F538" i="1"/>
  <c r="G514" i="10"/>
  <c r="H514" i="10"/>
  <c r="G495" i="10"/>
  <c r="H495" i="10"/>
  <c r="F499" i="1"/>
  <c r="H499" i="1"/>
  <c r="C647" i="10"/>
  <c r="M715" i="10" s="1"/>
  <c r="Z815" i="10" s="1"/>
  <c r="H500" i="10"/>
  <c r="G500" i="10"/>
  <c r="H507" i="1"/>
  <c r="F507" i="1"/>
  <c r="H515" i="1"/>
  <c r="F515" i="1"/>
  <c r="F522" i="1"/>
  <c r="H522" i="1"/>
  <c r="H502" i="1"/>
  <c r="F502" i="1"/>
  <c r="H500" i="1"/>
  <c r="F500" i="1"/>
  <c r="G515" i="10"/>
  <c r="H515" i="10"/>
  <c r="H536" i="1"/>
  <c r="F536" i="1"/>
  <c r="F497" i="1"/>
  <c r="H497" i="1"/>
  <c r="G497" i="10"/>
  <c r="H497" i="10"/>
  <c r="H504" i="1"/>
  <c r="F504" i="1"/>
  <c r="H546" i="1"/>
  <c r="F546" i="1"/>
  <c r="H532" i="1"/>
  <c r="F532" i="1"/>
  <c r="G512" i="10"/>
  <c r="H512" i="10"/>
  <c r="H530" i="1"/>
  <c r="F530" i="1"/>
  <c r="H506" i="1"/>
  <c r="F506" i="1"/>
  <c r="F516" i="1"/>
  <c r="H516" i="1" s="1"/>
  <c r="H529" i="10"/>
  <c r="G529" i="10"/>
  <c r="F496" i="1"/>
  <c r="H496" i="1"/>
  <c r="D692" i="10"/>
  <c r="D715" i="10"/>
  <c r="D638" i="10"/>
  <c r="D627" i="10"/>
  <c r="D623" i="10"/>
  <c r="D670" i="10"/>
  <c r="D703" i="10"/>
  <c r="D646" i="10"/>
  <c r="D622" i="10"/>
  <c r="D689" i="10"/>
  <c r="D704" i="10"/>
  <c r="D642" i="10"/>
  <c r="D698" i="10"/>
  <c r="D630" i="10"/>
  <c r="D682" i="10"/>
  <c r="D643" i="10"/>
  <c r="D644" i="10"/>
  <c r="D688" i="10"/>
  <c r="D637" i="10"/>
  <c r="D625" i="10"/>
  <c r="D706" i="10"/>
  <c r="D634" i="10"/>
  <c r="D712" i="10"/>
  <c r="D695" i="10"/>
  <c r="D632" i="10"/>
  <c r="D686" i="10"/>
  <c r="D624" i="10"/>
  <c r="D669" i="10"/>
  <c r="D672" i="10"/>
  <c r="D618" i="10"/>
  <c r="D621" i="10"/>
  <c r="D690" i="10"/>
  <c r="D708" i="10"/>
  <c r="D685" i="10"/>
  <c r="D676" i="10"/>
  <c r="D677" i="10"/>
  <c r="D679" i="10"/>
  <c r="D633" i="10"/>
  <c r="D620" i="10"/>
  <c r="D710" i="10"/>
  <c r="D671" i="10"/>
  <c r="D668" i="10"/>
  <c r="D619" i="10"/>
  <c r="D700" i="10"/>
  <c r="D678" i="10"/>
  <c r="D675" i="10"/>
  <c r="D691" i="10"/>
  <c r="D707" i="10"/>
  <c r="D615" i="10"/>
  <c r="D635" i="10"/>
  <c r="D639" i="10"/>
  <c r="D636" i="10"/>
  <c r="D629" i="10"/>
  <c r="D683" i="10"/>
  <c r="D640" i="10"/>
  <c r="D628" i="10"/>
  <c r="D667" i="10"/>
  <c r="D709" i="10"/>
  <c r="D705" i="10"/>
  <c r="D702" i="10"/>
  <c r="D626" i="10"/>
  <c r="D697" i="10"/>
  <c r="D616" i="10"/>
  <c r="D680" i="10"/>
  <c r="D674" i="10"/>
  <c r="D631" i="10"/>
  <c r="D617" i="10"/>
  <c r="D687" i="10"/>
  <c r="D681" i="10"/>
  <c r="D699" i="10"/>
  <c r="D641" i="10"/>
  <c r="D693" i="10"/>
  <c r="D701" i="10"/>
  <c r="D645" i="10"/>
  <c r="D694" i="10"/>
  <c r="D711" i="10"/>
  <c r="D696" i="10"/>
  <c r="D673" i="10"/>
  <c r="D684" i="10"/>
  <c r="G509" i="10"/>
  <c r="H509" i="10"/>
  <c r="H511" i="10"/>
  <c r="G511" i="10"/>
  <c r="F501" i="1"/>
  <c r="H501" i="1"/>
  <c r="F513" i="1"/>
  <c r="H513" i="1"/>
  <c r="F520" i="1"/>
  <c r="H520" i="1"/>
  <c r="F528" i="1"/>
  <c r="H528" i="1"/>
  <c r="F512" i="1"/>
  <c r="H512" i="1"/>
  <c r="G521" i="10"/>
  <c r="H521" i="10"/>
  <c r="F544" i="1"/>
  <c r="H544" i="1" s="1"/>
  <c r="F510" i="1"/>
  <c r="H510" i="1"/>
  <c r="G545" i="10"/>
  <c r="H545" i="10"/>
  <c r="G519" i="10"/>
  <c r="H519" i="10"/>
  <c r="C648" i="1"/>
  <c r="M716" i="1" s="1"/>
  <c r="E623" i="1"/>
  <c r="E716" i="1" s="1"/>
  <c r="D715" i="1"/>
  <c r="C715" i="1"/>
  <c r="E612" i="1"/>
  <c r="C716" i="1"/>
  <c r="I373" i="9"/>
  <c r="C433" i="1"/>
  <c r="C441" i="1" s="1"/>
  <c r="I369" i="9"/>
  <c r="J815" i="10"/>
  <c r="C432" i="10"/>
  <c r="C441" i="10" s="1"/>
  <c r="E622" i="10" l="1"/>
  <c r="D714" i="10"/>
  <c r="E611" i="10"/>
  <c r="E639" i="1"/>
  <c r="E644" i="1"/>
  <c r="E625" i="1"/>
  <c r="E672" i="1"/>
  <c r="E689" i="1"/>
  <c r="E699" i="1"/>
  <c r="E676" i="1"/>
  <c r="E637" i="1"/>
  <c r="E700" i="1"/>
  <c r="E633" i="1"/>
  <c r="E668" i="1"/>
  <c r="E674" i="1"/>
  <c r="E697" i="1"/>
  <c r="E645" i="1"/>
  <c r="E630" i="1"/>
  <c r="E711" i="1"/>
  <c r="E643" i="1"/>
  <c r="E627" i="1"/>
  <c r="E640" i="1"/>
  <c r="E635" i="1"/>
  <c r="E684" i="1"/>
  <c r="E680" i="1"/>
  <c r="E682" i="1"/>
  <c r="E638" i="1"/>
  <c r="E641" i="1"/>
  <c r="E696" i="1"/>
  <c r="E647" i="1"/>
  <c r="E681" i="1"/>
  <c r="E683" i="1"/>
  <c r="E686" i="1"/>
  <c r="E669" i="1"/>
  <c r="E691" i="1"/>
  <c r="E702" i="1"/>
  <c r="E632" i="1"/>
  <c r="E636" i="1"/>
  <c r="E690" i="1"/>
  <c r="E685" i="1"/>
  <c r="E704" i="1"/>
  <c r="E631" i="1"/>
  <c r="E678" i="1"/>
  <c r="E701" i="1"/>
  <c r="E642" i="1"/>
  <c r="E624" i="1"/>
  <c r="E712" i="1"/>
  <c r="E707" i="1"/>
  <c r="E646" i="1"/>
  <c r="E710" i="1"/>
  <c r="E626" i="1"/>
  <c r="E713" i="1"/>
  <c r="E705" i="1"/>
  <c r="E671" i="1"/>
  <c r="E688" i="1"/>
  <c r="E675" i="1"/>
  <c r="E698" i="1"/>
  <c r="E687" i="1"/>
  <c r="E693" i="1"/>
  <c r="E673" i="1"/>
  <c r="E679" i="1"/>
  <c r="E628" i="1"/>
  <c r="E629" i="1"/>
  <c r="E694" i="1"/>
  <c r="E695" i="1"/>
  <c r="E703" i="1"/>
  <c r="E692" i="1"/>
  <c r="E677" i="1"/>
  <c r="E709" i="1"/>
  <c r="E670" i="1"/>
  <c r="E708" i="1"/>
  <c r="E634" i="1"/>
  <c r="E706" i="1"/>
  <c r="E715" i="10" l="1"/>
  <c r="E669" i="10"/>
  <c r="E671" i="10"/>
  <c r="E694" i="10"/>
  <c r="E645" i="10"/>
  <c r="E632" i="10"/>
  <c r="E639" i="10"/>
  <c r="E670" i="10"/>
  <c r="E640" i="10"/>
  <c r="E674" i="10"/>
  <c r="E710" i="10"/>
  <c r="E687" i="10"/>
  <c r="E675" i="10"/>
  <c r="E685" i="10"/>
  <c r="E676" i="10"/>
  <c r="E635" i="10"/>
  <c r="E626" i="10"/>
  <c r="E646" i="10"/>
  <c r="E643" i="10"/>
  <c r="E633" i="10"/>
  <c r="E692" i="10"/>
  <c r="E697" i="10"/>
  <c r="E638" i="10"/>
  <c r="E705" i="10"/>
  <c r="E623" i="10"/>
  <c r="E709" i="10"/>
  <c r="E711" i="10"/>
  <c r="E689" i="10"/>
  <c r="E677" i="10"/>
  <c r="E690" i="10"/>
  <c r="E696" i="10"/>
  <c r="E625" i="10"/>
  <c r="E629" i="10"/>
  <c r="E708" i="10"/>
  <c r="E707" i="10"/>
  <c r="E706" i="10"/>
  <c r="E642" i="10"/>
  <c r="E678" i="10"/>
  <c r="E627" i="10"/>
  <c r="E631" i="10"/>
  <c r="E686" i="10"/>
  <c r="E679" i="10"/>
  <c r="E681" i="10"/>
  <c r="E628" i="10"/>
  <c r="E683" i="10"/>
  <c r="E704" i="10"/>
  <c r="E699" i="10"/>
  <c r="E668" i="10"/>
  <c r="E700" i="10"/>
  <c r="E701" i="10"/>
  <c r="E682" i="10"/>
  <c r="E684" i="10"/>
  <c r="E644" i="10"/>
  <c r="E636" i="10"/>
  <c r="E680" i="10"/>
  <c r="E667" i="10"/>
  <c r="E630" i="10"/>
  <c r="E702" i="10"/>
  <c r="E634" i="10"/>
  <c r="E698" i="10"/>
  <c r="E695" i="10"/>
  <c r="E672" i="10"/>
  <c r="E641" i="10"/>
  <c r="E637" i="10"/>
  <c r="E703" i="10"/>
  <c r="E712" i="10"/>
  <c r="E624" i="10"/>
  <c r="E673" i="10"/>
  <c r="E693" i="10"/>
  <c r="E688" i="10"/>
  <c r="E691" i="10"/>
  <c r="E715" i="1"/>
  <c r="F624" i="1"/>
  <c r="E714" i="10" l="1"/>
  <c r="F623" i="10"/>
  <c r="F713" i="1"/>
  <c r="F676" i="1"/>
  <c r="F680" i="1"/>
  <c r="F644" i="1"/>
  <c r="F707" i="1"/>
  <c r="F636" i="1"/>
  <c r="F647" i="1"/>
  <c r="F693" i="1"/>
  <c r="F646" i="1"/>
  <c r="F690" i="1"/>
  <c r="F668" i="1"/>
  <c r="F692" i="1"/>
  <c r="F709" i="1"/>
  <c r="F634" i="1"/>
  <c r="F687" i="1"/>
  <c r="F700" i="1"/>
  <c r="F711" i="1"/>
  <c r="F637" i="1"/>
  <c r="F674" i="1"/>
  <c r="F716" i="1"/>
  <c r="F694" i="1"/>
  <c r="F627" i="1"/>
  <c r="F677" i="1"/>
  <c r="F710" i="1"/>
  <c r="F681" i="1"/>
  <c r="F669" i="1"/>
  <c r="F712" i="1"/>
  <c r="F701" i="1"/>
  <c r="F696" i="1"/>
  <c r="F639" i="1"/>
  <c r="F632" i="1"/>
  <c r="F641" i="1"/>
  <c r="F629" i="1"/>
  <c r="F625" i="1"/>
  <c r="F686" i="1"/>
  <c r="F697" i="1"/>
  <c r="F691" i="1"/>
  <c r="F682" i="1"/>
  <c r="F673" i="1"/>
  <c r="F678" i="1"/>
  <c r="F703" i="1"/>
  <c r="F675" i="1"/>
  <c r="F679" i="1"/>
  <c r="F689" i="1"/>
  <c r="F672" i="1"/>
  <c r="F628" i="1"/>
  <c r="F706" i="1"/>
  <c r="F638" i="1"/>
  <c r="F705" i="1"/>
  <c r="F635" i="1"/>
  <c r="F683" i="1"/>
  <c r="F695" i="1"/>
  <c r="F688" i="1"/>
  <c r="F671" i="1"/>
  <c r="F640" i="1"/>
  <c r="F685" i="1"/>
  <c r="F699" i="1"/>
  <c r="F633" i="1"/>
  <c r="F704" i="1"/>
  <c r="F684" i="1"/>
  <c r="F630" i="1"/>
  <c r="F698" i="1"/>
  <c r="F626" i="1"/>
  <c r="F702" i="1"/>
  <c r="F645" i="1"/>
  <c r="F670" i="1"/>
  <c r="F642" i="1"/>
  <c r="F643" i="1"/>
  <c r="F708" i="1"/>
  <c r="F631" i="1"/>
  <c r="F700" i="10" l="1"/>
  <c r="F631" i="10"/>
  <c r="F626" i="10"/>
  <c r="F643" i="10"/>
  <c r="F667" i="10"/>
  <c r="F701" i="10"/>
  <c r="F707" i="10"/>
  <c r="F640" i="10"/>
  <c r="F642" i="10"/>
  <c r="F684" i="10"/>
  <c r="F708" i="10"/>
  <c r="F635" i="10"/>
  <c r="F636" i="10"/>
  <c r="F683" i="10"/>
  <c r="F688" i="10"/>
  <c r="F641" i="10"/>
  <c r="F711" i="10"/>
  <c r="F702" i="10"/>
  <c r="F632" i="10"/>
  <c r="F624" i="10"/>
  <c r="F709" i="10"/>
  <c r="F695" i="10"/>
  <c r="F691" i="10"/>
  <c r="F690" i="10"/>
  <c r="F715" i="10"/>
  <c r="F678" i="10"/>
  <c r="F676" i="10"/>
  <c r="F677" i="10"/>
  <c r="F637" i="10"/>
  <c r="F689" i="10"/>
  <c r="F634" i="10"/>
  <c r="F694" i="10"/>
  <c r="F692" i="10"/>
  <c r="F704" i="10"/>
  <c r="F627" i="10"/>
  <c r="F673" i="10"/>
  <c r="F671" i="10"/>
  <c r="F668" i="10"/>
  <c r="F705" i="10"/>
  <c r="F679" i="10"/>
  <c r="F706" i="10"/>
  <c r="F696" i="10"/>
  <c r="F681" i="10"/>
  <c r="F693" i="10"/>
  <c r="F646" i="10"/>
  <c r="F669" i="10"/>
  <c r="F625" i="10"/>
  <c r="F687" i="10"/>
  <c r="F710" i="10"/>
  <c r="F645" i="10"/>
  <c r="F633" i="10"/>
  <c r="F644" i="10"/>
  <c r="F672" i="10"/>
  <c r="F699" i="10"/>
  <c r="F703" i="10"/>
  <c r="F628" i="10"/>
  <c r="F630" i="10"/>
  <c r="F712" i="10"/>
  <c r="F639" i="10"/>
  <c r="F682" i="10"/>
  <c r="F686" i="10"/>
  <c r="F638" i="10"/>
  <c r="F670" i="10"/>
  <c r="F629" i="10"/>
  <c r="F685" i="10"/>
  <c r="F697" i="10"/>
  <c r="F675" i="10"/>
  <c r="F680" i="10"/>
  <c r="F674" i="10"/>
  <c r="F698" i="10"/>
  <c r="F715" i="1"/>
  <c r="G625" i="1"/>
  <c r="F714" i="10" l="1"/>
  <c r="G624" i="10"/>
  <c r="G707" i="1"/>
  <c r="G679" i="1"/>
  <c r="G680" i="1"/>
  <c r="G670" i="1"/>
  <c r="G698" i="1"/>
  <c r="G631" i="1"/>
  <c r="G703" i="1"/>
  <c r="G701" i="1"/>
  <c r="G627" i="1"/>
  <c r="G709" i="1"/>
  <c r="G668" i="1"/>
  <c r="G675" i="1"/>
  <c r="G704" i="1"/>
  <c r="G635" i="1"/>
  <c r="G713" i="1"/>
  <c r="G643" i="1"/>
  <c r="G641" i="1"/>
  <c r="G708" i="1"/>
  <c r="G638" i="1"/>
  <c r="G669" i="1"/>
  <c r="G640" i="1"/>
  <c r="G626" i="1"/>
  <c r="G687" i="1"/>
  <c r="G644" i="1"/>
  <c r="G702" i="1"/>
  <c r="G645" i="1"/>
  <c r="G689" i="1"/>
  <c r="G700" i="1"/>
  <c r="G628" i="1"/>
  <c r="G674" i="1"/>
  <c r="G696" i="1"/>
  <c r="G632" i="1"/>
  <c r="G705" i="1"/>
  <c r="G686" i="1"/>
  <c r="G671" i="1"/>
  <c r="G629" i="1"/>
  <c r="G681" i="1"/>
  <c r="G712" i="1"/>
  <c r="G642" i="1"/>
  <c r="G693" i="1"/>
  <c r="G630" i="1"/>
  <c r="G691" i="1"/>
  <c r="G673" i="1"/>
  <c r="G692" i="1"/>
  <c r="G677" i="1"/>
  <c r="G683" i="1"/>
  <c r="G694" i="1"/>
  <c r="G647" i="1"/>
  <c r="G684" i="1"/>
  <c r="G637" i="1"/>
  <c r="G678" i="1"/>
  <c r="G685" i="1"/>
  <c r="G716" i="1"/>
  <c r="G633" i="1"/>
  <c r="G697" i="1"/>
  <c r="G699" i="1"/>
  <c r="G688" i="1"/>
  <c r="G711" i="1"/>
  <c r="G690" i="1"/>
  <c r="G695" i="1"/>
  <c r="G710" i="1"/>
  <c r="G646" i="1"/>
  <c r="G636" i="1"/>
  <c r="G634" i="1"/>
  <c r="G706" i="1"/>
  <c r="G676" i="1"/>
  <c r="G639" i="1"/>
  <c r="G682" i="1"/>
  <c r="G672" i="1"/>
  <c r="G642" i="10" l="1"/>
  <c r="G628" i="10"/>
  <c r="G627" i="10"/>
  <c r="G626" i="10"/>
  <c r="G632" i="10"/>
  <c r="G673" i="10"/>
  <c r="G679" i="10"/>
  <c r="G674" i="10"/>
  <c r="G683" i="10"/>
  <c r="G697" i="10"/>
  <c r="G629" i="10"/>
  <c r="G692" i="10"/>
  <c r="G678" i="10"/>
  <c r="G645" i="10"/>
  <c r="G636" i="10"/>
  <c r="G643" i="10"/>
  <c r="G670" i="10"/>
  <c r="G689" i="10"/>
  <c r="G715" i="10"/>
  <c r="G676" i="10"/>
  <c r="G631" i="10"/>
  <c r="G700" i="10"/>
  <c r="G644" i="10"/>
  <c r="G704" i="10"/>
  <c r="G672" i="10"/>
  <c r="G698" i="10"/>
  <c r="G667" i="10"/>
  <c r="G701" i="10"/>
  <c r="G685" i="10"/>
  <c r="G708" i="10"/>
  <c r="G687" i="10"/>
  <c r="G625" i="10"/>
  <c r="G702" i="10"/>
  <c r="G637" i="10"/>
  <c r="G699" i="10"/>
  <c r="G680" i="10"/>
  <c r="G682" i="10"/>
  <c r="G635" i="10"/>
  <c r="G705" i="10"/>
  <c r="G686" i="10"/>
  <c r="G669" i="10"/>
  <c r="G712" i="10"/>
  <c r="G640" i="10"/>
  <c r="G675" i="10"/>
  <c r="G695" i="10"/>
  <c r="G646" i="10"/>
  <c r="G696" i="10"/>
  <c r="G706" i="10"/>
  <c r="G638" i="10"/>
  <c r="G641" i="10"/>
  <c r="G684" i="10"/>
  <c r="G639" i="10"/>
  <c r="G688" i="10"/>
  <c r="G690" i="10"/>
  <c r="G668" i="10"/>
  <c r="G681" i="10"/>
  <c r="G633" i="10"/>
  <c r="G634" i="10"/>
  <c r="G694" i="10"/>
  <c r="G693" i="10"/>
  <c r="G677" i="10"/>
  <c r="G710" i="10"/>
  <c r="G703" i="10"/>
  <c r="G630" i="10"/>
  <c r="G671" i="10"/>
  <c r="G691" i="10"/>
  <c r="G709" i="10"/>
  <c r="G711" i="10"/>
  <c r="G707" i="10"/>
  <c r="G715" i="1"/>
  <c r="H628" i="1"/>
  <c r="G714" i="10" l="1"/>
  <c r="H627" i="10"/>
  <c r="H699" i="1"/>
  <c r="H701" i="1"/>
  <c r="H670" i="1"/>
  <c r="H629" i="1"/>
  <c r="H704" i="1"/>
  <c r="H635" i="1"/>
  <c r="H673" i="1"/>
  <c r="H643" i="1"/>
  <c r="H689" i="1"/>
  <c r="H694" i="1"/>
  <c r="H691" i="1"/>
  <c r="H696" i="1"/>
  <c r="H631" i="1"/>
  <c r="H671" i="1"/>
  <c r="H679" i="1"/>
  <c r="H686" i="1"/>
  <c r="H632" i="1"/>
  <c r="H676" i="1"/>
  <c r="H668" i="1"/>
  <c r="H669" i="1"/>
  <c r="H646" i="1"/>
  <c r="H630" i="1"/>
  <c r="H712" i="1"/>
  <c r="H636" i="1"/>
  <c r="H707" i="1"/>
  <c r="H698" i="1"/>
  <c r="H685" i="1"/>
  <c r="H634" i="1"/>
  <c r="H706" i="1"/>
  <c r="H697" i="1"/>
  <c r="H687" i="1"/>
  <c r="H710" i="1"/>
  <c r="H642" i="1"/>
  <c r="H639" i="1"/>
  <c r="H711" i="1"/>
  <c r="H641" i="1"/>
  <c r="H674" i="1"/>
  <c r="H702" i="1"/>
  <c r="H672" i="1"/>
  <c r="H684" i="1"/>
  <c r="H705" i="1"/>
  <c r="H690" i="1"/>
  <c r="H637" i="1"/>
  <c r="H695" i="1"/>
  <c r="H644" i="1"/>
  <c r="H709" i="1"/>
  <c r="H645" i="1"/>
  <c r="H678" i="1"/>
  <c r="H681" i="1"/>
  <c r="H708" i="1"/>
  <c r="H692" i="1"/>
  <c r="H640" i="1"/>
  <c r="H677" i="1"/>
  <c r="H713" i="1"/>
  <c r="H693" i="1"/>
  <c r="H716" i="1"/>
  <c r="H700" i="1"/>
  <c r="H688" i="1"/>
  <c r="H683" i="1"/>
  <c r="H633" i="1"/>
  <c r="H680" i="1"/>
  <c r="H675" i="1"/>
  <c r="H647" i="1"/>
  <c r="H682" i="1"/>
  <c r="H638" i="1"/>
  <c r="H703" i="1"/>
  <c r="H698" i="10" l="1"/>
  <c r="H697" i="10"/>
  <c r="H641" i="10"/>
  <c r="H703" i="10"/>
  <c r="H691" i="10"/>
  <c r="H689" i="10"/>
  <c r="H639" i="10"/>
  <c r="H705" i="10"/>
  <c r="H677" i="10"/>
  <c r="H644" i="10"/>
  <c r="H635" i="10"/>
  <c r="H673" i="10"/>
  <c r="H686" i="10"/>
  <c r="H688" i="10"/>
  <c r="H634" i="10"/>
  <c r="H706" i="10"/>
  <c r="H679" i="10"/>
  <c r="H709" i="10"/>
  <c r="H701" i="10"/>
  <c r="H708" i="10"/>
  <c r="H637" i="10"/>
  <c r="H638" i="10"/>
  <c r="H676" i="10"/>
  <c r="H671" i="10"/>
  <c r="H630" i="10"/>
  <c r="H696" i="10"/>
  <c r="H632" i="10"/>
  <c r="H631" i="10"/>
  <c r="H690" i="10"/>
  <c r="H694" i="10"/>
  <c r="H687" i="10"/>
  <c r="H685" i="10"/>
  <c r="H692" i="10"/>
  <c r="H699" i="10"/>
  <c r="H636" i="10"/>
  <c r="H675" i="10"/>
  <c r="H695" i="10"/>
  <c r="H642" i="10"/>
  <c r="H684" i="10"/>
  <c r="H702" i="10"/>
  <c r="H681" i="10"/>
  <c r="H672" i="10"/>
  <c r="H680" i="10"/>
  <c r="H667" i="10"/>
  <c r="H646" i="10"/>
  <c r="H712" i="10"/>
  <c r="H710" i="10"/>
  <c r="H633" i="10"/>
  <c r="H707" i="10"/>
  <c r="H629" i="10"/>
  <c r="H682" i="10"/>
  <c r="H700" i="10"/>
  <c r="H704" i="10"/>
  <c r="H711" i="10"/>
  <c r="H670" i="10"/>
  <c r="H674" i="10"/>
  <c r="H628" i="10"/>
  <c r="I628" i="10" s="1"/>
  <c r="H640" i="10"/>
  <c r="H643" i="10"/>
  <c r="H683" i="10"/>
  <c r="H678" i="10"/>
  <c r="H669" i="10"/>
  <c r="H715" i="10"/>
  <c r="H668" i="10"/>
  <c r="H693" i="10"/>
  <c r="H645" i="10"/>
  <c r="H715" i="1"/>
  <c r="I629" i="1"/>
  <c r="H714" i="10" l="1"/>
  <c r="I695" i="10"/>
  <c r="I679" i="10"/>
  <c r="I703" i="10"/>
  <c r="I694" i="10"/>
  <c r="I683" i="10"/>
  <c r="I707" i="10"/>
  <c r="I686" i="10"/>
  <c r="I696" i="10"/>
  <c r="I687" i="10"/>
  <c r="I676" i="10"/>
  <c r="I640" i="10"/>
  <c r="I685" i="10"/>
  <c r="I688" i="10"/>
  <c r="I700" i="10"/>
  <c r="I697" i="10"/>
  <c r="I672" i="10"/>
  <c r="I693" i="10"/>
  <c r="I680" i="10"/>
  <c r="I706" i="10"/>
  <c r="I632" i="10"/>
  <c r="I667" i="10"/>
  <c r="I631" i="10"/>
  <c r="I692" i="10"/>
  <c r="I698" i="10"/>
  <c r="I646" i="10"/>
  <c r="I712" i="10"/>
  <c r="I670" i="10"/>
  <c r="I645" i="10"/>
  <c r="I705" i="10"/>
  <c r="I684" i="10"/>
  <c r="I691" i="10"/>
  <c r="I711" i="10"/>
  <c r="I630" i="10"/>
  <c r="I629" i="10"/>
  <c r="I634" i="10"/>
  <c r="I637" i="10"/>
  <c r="I633" i="10"/>
  <c r="I639" i="10"/>
  <c r="I641" i="10"/>
  <c r="I709" i="10"/>
  <c r="I702" i="10"/>
  <c r="I710" i="10"/>
  <c r="I677" i="10"/>
  <c r="I701" i="10"/>
  <c r="I644" i="10"/>
  <c r="I638" i="10"/>
  <c r="I704" i="10"/>
  <c r="I699" i="10"/>
  <c r="I643" i="10"/>
  <c r="I678" i="10"/>
  <c r="I674" i="10"/>
  <c r="I669" i="10"/>
  <c r="I673" i="10"/>
  <c r="I689" i="10"/>
  <c r="I708" i="10"/>
  <c r="I642" i="10"/>
  <c r="I671" i="10"/>
  <c r="I675" i="10"/>
  <c r="I690" i="10"/>
  <c r="I636" i="10"/>
  <c r="I681" i="10"/>
  <c r="I682" i="10"/>
  <c r="I715" i="10"/>
  <c r="I668" i="10"/>
  <c r="I635" i="10"/>
  <c r="I709" i="1"/>
  <c r="I669" i="1"/>
  <c r="I705" i="1"/>
  <c r="I674" i="1"/>
  <c r="I689" i="1"/>
  <c r="I641" i="1"/>
  <c r="I694" i="1"/>
  <c r="I702" i="1"/>
  <c r="I673" i="1"/>
  <c r="I684" i="1"/>
  <c r="I693" i="1"/>
  <c r="I672" i="1"/>
  <c r="I700" i="1"/>
  <c r="I699" i="1"/>
  <c r="I691" i="1"/>
  <c r="I688" i="1"/>
  <c r="I698" i="1"/>
  <c r="I701" i="1"/>
  <c r="I679" i="1"/>
  <c r="I632" i="1"/>
  <c r="I635" i="1"/>
  <c r="I696" i="1"/>
  <c r="I644" i="1"/>
  <c r="I680" i="1"/>
  <c r="I695" i="1"/>
  <c r="I713" i="1"/>
  <c r="I643" i="1"/>
  <c r="I678" i="1"/>
  <c r="I645" i="1"/>
  <c r="I642" i="1"/>
  <c r="I681" i="1"/>
  <c r="I711" i="1"/>
  <c r="I634" i="1"/>
  <c r="I647" i="1"/>
  <c r="I633" i="1"/>
  <c r="I676" i="1"/>
  <c r="I670" i="1"/>
  <c r="I692" i="1"/>
  <c r="I636" i="1"/>
  <c r="I716" i="1"/>
  <c r="I677" i="1"/>
  <c r="I683" i="1"/>
  <c r="I697" i="1"/>
  <c r="I704" i="1"/>
  <c r="I712" i="1"/>
  <c r="I708" i="1"/>
  <c r="I675" i="1"/>
  <c r="I639" i="1"/>
  <c r="I638" i="1"/>
  <c r="I640" i="1"/>
  <c r="I646" i="1"/>
  <c r="I685" i="1"/>
  <c r="I690" i="1"/>
  <c r="I686" i="1"/>
  <c r="I631" i="1"/>
  <c r="I637" i="1"/>
  <c r="I668" i="1"/>
  <c r="I703" i="1"/>
  <c r="I682" i="1"/>
  <c r="I687" i="1"/>
  <c r="I710" i="1"/>
  <c r="I671" i="1"/>
  <c r="I706" i="1"/>
  <c r="I707" i="1"/>
  <c r="I630" i="1"/>
  <c r="I714" i="10" l="1"/>
  <c r="J629" i="10"/>
  <c r="I715" i="1"/>
  <c r="J630" i="1"/>
  <c r="J711" i="10" l="1"/>
  <c r="J691" i="10"/>
  <c r="J705" i="10"/>
  <c r="J700" i="10"/>
  <c r="J642" i="10"/>
  <c r="J682" i="10"/>
  <c r="J637" i="10"/>
  <c r="J639" i="10"/>
  <c r="J698" i="10"/>
  <c r="J715" i="10"/>
  <c r="J674" i="10"/>
  <c r="J704" i="10"/>
  <c r="J633" i="10"/>
  <c r="J645" i="10"/>
  <c r="J693" i="10"/>
  <c r="J696" i="10"/>
  <c r="J684" i="10"/>
  <c r="J708" i="10"/>
  <c r="J673" i="10"/>
  <c r="J703" i="10"/>
  <c r="J631" i="10"/>
  <c r="J668" i="10"/>
  <c r="J632" i="10"/>
  <c r="J640" i="10"/>
  <c r="J630" i="10"/>
  <c r="J686" i="10"/>
  <c r="J697" i="10"/>
  <c r="J699" i="10"/>
  <c r="J671" i="10"/>
  <c r="J685" i="10"/>
  <c r="J676" i="10"/>
  <c r="J683" i="10"/>
  <c r="J689" i="10"/>
  <c r="J644" i="10"/>
  <c r="J681" i="10"/>
  <c r="J677" i="10"/>
  <c r="J643" i="10"/>
  <c r="J695" i="10"/>
  <c r="J670" i="10"/>
  <c r="J635" i="10"/>
  <c r="J636" i="10"/>
  <c r="J669" i="10"/>
  <c r="J638" i="10"/>
  <c r="J667" i="10"/>
  <c r="J694" i="10"/>
  <c r="J701" i="10"/>
  <c r="J706" i="10"/>
  <c r="J680" i="10"/>
  <c r="J675" i="10"/>
  <c r="J634" i="10"/>
  <c r="J712" i="10"/>
  <c r="J690" i="10"/>
  <c r="J707" i="10"/>
  <c r="J687" i="10"/>
  <c r="J702" i="10"/>
  <c r="J641" i="10"/>
  <c r="J710" i="10"/>
  <c r="J678" i="10"/>
  <c r="J709" i="10"/>
  <c r="J646" i="10"/>
  <c r="J672" i="10"/>
  <c r="J679" i="10"/>
  <c r="J688" i="10"/>
  <c r="J692" i="10"/>
  <c r="J695" i="1"/>
  <c r="J711" i="1"/>
  <c r="J699" i="1"/>
  <c r="J710" i="1"/>
  <c r="J686" i="1"/>
  <c r="J632" i="1"/>
  <c r="J697" i="1"/>
  <c r="J677" i="1"/>
  <c r="J644" i="1"/>
  <c r="J669" i="1"/>
  <c r="J641" i="1"/>
  <c r="J701" i="1"/>
  <c r="J687" i="1"/>
  <c r="J692" i="1"/>
  <c r="J694" i="1"/>
  <c r="J637" i="1"/>
  <c r="J642" i="1"/>
  <c r="J693" i="1"/>
  <c r="J635" i="1"/>
  <c r="J698" i="1"/>
  <c r="J707" i="1"/>
  <c r="J631" i="1"/>
  <c r="J712" i="1"/>
  <c r="J676" i="1"/>
  <c r="J638" i="1"/>
  <c r="J671" i="1"/>
  <c r="J706" i="1"/>
  <c r="J690" i="1"/>
  <c r="J709" i="1"/>
  <c r="J672" i="1"/>
  <c r="J703" i="1"/>
  <c r="J702" i="1"/>
  <c r="J716" i="1"/>
  <c r="J674" i="1"/>
  <c r="J691" i="1"/>
  <c r="J678" i="1"/>
  <c r="J689" i="1"/>
  <c r="J708" i="1"/>
  <c r="J639" i="1"/>
  <c r="J700" i="1"/>
  <c r="J684" i="1"/>
  <c r="J640" i="1"/>
  <c r="J681" i="1"/>
  <c r="J685" i="1"/>
  <c r="J696" i="1"/>
  <c r="J645" i="1"/>
  <c r="J634" i="1"/>
  <c r="J682" i="1"/>
  <c r="J688" i="1"/>
  <c r="J683" i="1"/>
  <c r="J647" i="1"/>
  <c r="J679" i="1"/>
  <c r="J704" i="1"/>
  <c r="J643" i="1"/>
  <c r="J668" i="1"/>
  <c r="J673" i="1"/>
  <c r="J646" i="1"/>
  <c r="J680" i="1"/>
  <c r="J713" i="1"/>
  <c r="J633" i="1"/>
  <c r="J705" i="1"/>
  <c r="J670" i="1"/>
  <c r="J675" i="1"/>
  <c r="J636" i="1"/>
  <c r="L646" i="10" l="1"/>
  <c r="K643" i="10"/>
  <c r="K703" i="10" s="1"/>
  <c r="K683" i="10"/>
  <c r="K675" i="10"/>
  <c r="K673" i="10"/>
  <c r="K698" i="10"/>
  <c r="K685" i="10"/>
  <c r="K682" i="10"/>
  <c r="K674" i="10"/>
  <c r="K680" i="10"/>
  <c r="K696" i="10"/>
  <c r="K695" i="10"/>
  <c r="K686" i="10"/>
  <c r="K670" i="10"/>
  <c r="K681" i="10"/>
  <c r="K702" i="10"/>
  <c r="K701" i="10"/>
  <c r="K692" i="10"/>
  <c r="K710" i="10"/>
  <c r="K690" i="10"/>
  <c r="K672" i="10"/>
  <c r="K687" i="10"/>
  <c r="K691" i="10"/>
  <c r="K711" i="10"/>
  <c r="K707" i="10"/>
  <c r="K704" i="10"/>
  <c r="K697" i="10"/>
  <c r="K705" i="10"/>
  <c r="K667" i="10"/>
  <c r="K678" i="10"/>
  <c r="K671" i="10"/>
  <c r="K676" i="10"/>
  <c r="K689" i="10"/>
  <c r="K684" i="10"/>
  <c r="L691" i="10"/>
  <c r="L706" i="10"/>
  <c r="L710" i="10"/>
  <c r="L698" i="10"/>
  <c r="L680" i="10"/>
  <c r="M680" i="10" s="1"/>
  <c r="Z746" i="10" s="1"/>
  <c r="L708" i="10"/>
  <c r="L685" i="10"/>
  <c r="L695" i="10"/>
  <c r="L696" i="10"/>
  <c r="L703" i="10"/>
  <c r="L684" i="10"/>
  <c r="L678" i="10"/>
  <c r="M678" i="10" s="1"/>
  <c r="Z744" i="10" s="1"/>
  <c r="L673" i="10"/>
  <c r="M673" i="10" s="1"/>
  <c r="Z739" i="10" s="1"/>
  <c r="L689" i="10"/>
  <c r="L667" i="10"/>
  <c r="L699" i="10"/>
  <c r="L704" i="10"/>
  <c r="L715" i="10"/>
  <c r="L697" i="10"/>
  <c r="L679" i="10"/>
  <c r="L671" i="10"/>
  <c r="M671" i="10" s="1"/>
  <c r="Z737" i="10" s="1"/>
  <c r="L675" i="10"/>
  <c r="M675" i="10" s="1"/>
  <c r="Z741" i="10" s="1"/>
  <c r="L668" i="10"/>
  <c r="L669" i="10"/>
  <c r="L676" i="10"/>
  <c r="L711" i="10"/>
  <c r="M711" i="10" s="1"/>
  <c r="Z777" i="10" s="1"/>
  <c r="L701" i="10"/>
  <c r="L694" i="10"/>
  <c r="L692" i="10"/>
  <c r="M692" i="10" s="1"/>
  <c r="Z758" i="10" s="1"/>
  <c r="L687" i="10"/>
  <c r="L705" i="10"/>
  <c r="L712" i="10"/>
  <c r="L709" i="10"/>
  <c r="L681" i="10"/>
  <c r="M681" i="10" s="1"/>
  <c r="Z747" i="10" s="1"/>
  <c r="L674" i="10"/>
  <c r="M674" i="10" s="1"/>
  <c r="Z740" i="10" s="1"/>
  <c r="L683" i="10"/>
  <c r="M683" i="10" s="1"/>
  <c r="Z749" i="10" s="1"/>
  <c r="L672" i="10"/>
  <c r="L682" i="10"/>
  <c r="L693" i="10"/>
  <c r="L670" i="10"/>
  <c r="L700" i="10"/>
  <c r="L686" i="10"/>
  <c r="M686" i="10" s="1"/>
  <c r="Z752" i="10" s="1"/>
  <c r="L690" i="10"/>
  <c r="L688" i="10"/>
  <c r="L702" i="10"/>
  <c r="M702" i="10" s="1"/>
  <c r="Z768" i="10" s="1"/>
  <c r="L707" i="10"/>
  <c r="M707" i="10" s="1"/>
  <c r="Z773" i="10" s="1"/>
  <c r="L677" i="10"/>
  <c r="J714" i="10"/>
  <c r="J715" i="1"/>
  <c r="L647" i="1"/>
  <c r="K644" i="1"/>
  <c r="M687" i="10" l="1"/>
  <c r="Z753" i="10" s="1"/>
  <c r="M682" i="10"/>
  <c r="Z748" i="10" s="1"/>
  <c r="M679" i="10"/>
  <c r="Z745" i="10" s="1"/>
  <c r="K679" i="10"/>
  <c r="K709" i="10"/>
  <c r="M709" i="10" s="1"/>
  <c r="Z775" i="10" s="1"/>
  <c r="K699" i="10"/>
  <c r="M699" i="10" s="1"/>
  <c r="Z765" i="10" s="1"/>
  <c r="K677" i="10"/>
  <c r="M677" i="10" s="1"/>
  <c r="Z743" i="10" s="1"/>
  <c r="M670" i="10"/>
  <c r="Z736" i="10" s="1"/>
  <c r="M689" i="10"/>
  <c r="Z755" i="10" s="1"/>
  <c r="M694" i="10"/>
  <c r="Z760" i="10" s="1"/>
  <c r="M672" i="10"/>
  <c r="Z738" i="10" s="1"/>
  <c r="M690" i="10"/>
  <c r="Z756" i="10" s="1"/>
  <c r="M710" i="10"/>
  <c r="Z776" i="10" s="1"/>
  <c r="K700" i="10"/>
  <c r="M700" i="10" s="1"/>
  <c r="Z766" i="10" s="1"/>
  <c r="K693" i="10"/>
  <c r="M693" i="10" s="1"/>
  <c r="Z759" i="10" s="1"/>
  <c r="K706" i="10"/>
  <c r="M706" i="10" s="1"/>
  <c r="Z772" i="10" s="1"/>
  <c r="K694" i="10"/>
  <c r="K668" i="10"/>
  <c r="M668" i="10" s="1"/>
  <c r="Z734" i="10" s="1"/>
  <c r="M705" i="10"/>
  <c r="Z771" i="10" s="1"/>
  <c r="M685" i="10"/>
  <c r="Z751" i="10" s="1"/>
  <c r="M698" i="10"/>
  <c r="Z764" i="10" s="1"/>
  <c r="M701" i="10"/>
  <c r="Z767" i="10" s="1"/>
  <c r="M684" i="10"/>
  <c r="Z750" i="10" s="1"/>
  <c r="M676" i="10"/>
  <c r="Z742" i="10" s="1"/>
  <c r="M704" i="10"/>
  <c r="Z770" i="10" s="1"/>
  <c r="M696" i="10"/>
  <c r="Z762" i="10" s="1"/>
  <c r="M691" i="10"/>
  <c r="Z757" i="10" s="1"/>
  <c r="M697" i="10"/>
  <c r="Z763" i="10" s="1"/>
  <c r="M703" i="10"/>
  <c r="Z769" i="10" s="1"/>
  <c r="M695" i="10"/>
  <c r="Z761" i="10" s="1"/>
  <c r="K669" i="10"/>
  <c r="M669" i="10" s="1"/>
  <c r="Z735" i="10" s="1"/>
  <c r="K708" i="10"/>
  <c r="M708" i="10" s="1"/>
  <c r="Z774" i="10" s="1"/>
  <c r="K712" i="10"/>
  <c r="M712" i="10" s="1"/>
  <c r="Z778" i="10" s="1"/>
  <c r="K715" i="10"/>
  <c r="K688" i="10"/>
  <c r="M688" i="10" s="1"/>
  <c r="Z754" i="10" s="1"/>
  <c r="L714" i="10"/>
  <c r="M667" i="10"/>
  <c r="K716" i="1"/>
  <c r="K685" i="1"/>
  <c r="K706" i="1"/>
  <c r="K672" i="1"/>
  <c r="K711" i="1"/>
  <c r="K700" i="1"/>
  <c r="K699" i="1"/>
  <c r="K694" i="1"/>
  <c r="K686" i="1"/>
  <c r="K702" i="1"/>
  <c r="K712" i="1"/>
  <c r="K691" i="1"/>
  <c r="K692" i="1"/>
  <c r="K693" i="1"/>
  <c r="K680" i="1"/>
  <c r="K690" i="1"/>
  <c r="K707" i="1"/>
  <c r="K674" i="1"/>
  <c r="K678" i="1"/>
  <c r="K687" i="1"/>
  <c r="K676" i="1"/>
  <c r="K689" i="1"/>
  <c r="K696" i="1"/>
  <c r="K677" i="1"/>
  <c r="K698" i="1"/>
  <c r="K670" i="1"/>
  <c r="K679" i="1"/>
  <c r="K703" i="1"/>
  <c r="K713" i="1"/>
  <c r="K708" i="1"/>
  <c r="K681" i="1"/>
  <c r="K709" i="1"/>
  <c r="K688" i="1"/>
  <c r="K704" i="1"/>
  <c r="K684" i="1"/>
  <c r="K675" i="1"/>
  <c r="K669" i="1"/>
  <c r="K682" i="1"/>
  <c r="K671" i="1"/>
  <c r="K668" i="1"/>
  <c r="K705" i="1"/>
  <c r="K710" i="1"/>
  <c r="K697" i="1"/>
  <c r="K683" i="1"/>
  <c r="K695" i="1"/>
  <c r="K701" i="1"/>
  <c r="K673" i="1"/>
  <c r="L672" i="1"/>
  <c r="L683" i="1"/>
  <c r="L688" i="1"/>
  <c r="L698" i="1"/>
  <c r="L695" i="1"/>
  <c r="L700" i="1"/>
  <c r="L686" i="1"/>
  <c r="L710" i="1"/>
  <c r="L702" i="1"/>
  <c r="L712" i="1"/>
  <c r="L670" i="1"/>
  <c r="L694" i="1"/>
  <c r="L676" i="1"/>
  <c r="L716" i="1"/>
  <c r="L708" i="1"/>
  <c r="L713" i="1"/>
  <c r="L684" i="1"/>
  <c r="L691" i="1"/>
  <c r="L679" i="1"/>
  <c r="L705" i="1"/>
  <c r="L671" i="1"/>
  <c r="L693" i="1"/>
  <c r="L704" i="1"/>
  <c r="L711" i="1"/>
  <c r="L669" i="1"/>
  <c r="L699" i="1"/>
  <c r="L681" i="1"/>
  <c r="L680" i="1"/>
  <c r="L677" i="1"/>
  <c r="L678" i="1"/>
  <c r="L674" i="1"/>
  <c r="L682" i="1"/>
  <c r="L696" i="1"/>
  <c r="L675" i="1"/>
  <c r="L687" i="1"/>
  <c r="L692" i="1"/>
  <c r="L689" i="1"/>
  <c r="L690" i="1"/>
  <c r="L701" i="1"/>
  <c r="L703" i="1"/>
  <c r="L697" i="1"/>
  <c r="L673" i="1"/>
  <c r="L709" i="1"/>
  <c r="L668" i="1"/>
  <c r="L685" i="1"/>
  <c r="L707" i="1"/>
  <c r="L706" i="1"/>
  <c r="M703" i="1" l="1"/>
  <c r="K714" i="10"/>
  <c r="M714" i="10"/>
  <c r="Z733" i="10"/>
  <c r="Z814" i="10" s="1"/>
  <c r="K715" i="1"/>
  <c r="M706" i="1"/>
  <c r="M686" i="1"/>
  <c r="G87" i="9" s="1"/>
  <c r="M697" i="1"/>
  <c r="M684" i="1"/>
  <c r="E87" i="9" s="1"/>
  <c r="M711" i="1"/>
  <c r="D215" i="9" s="1"/>
  <c r="M701" i="1"/>
  <c r="H151" i="9" s="1"/>
  <c r="M670" i="1"/>
  <c r="E23" i="9" s="1"/>
  <c r="M678" i="1"/>
  <c r="F55" i="9" s="1"/>
  <c r="M713" i="1"/>
  <c r="M707" i="1"/>
  <c r="M698" i="1"/>
  <c r="E151" i="9" s="1"/>
  <c r="M705" i="1"/>
  <c r="E183" i="9" s="1"/>
  <c r="M688" i="1"/>
  <c r="I87" i="9" s="1"/>
  <c r="M669" i="1"/>
  <c r="M682" i="1"/>
  <c r="C87" i="9" s="1"/>
  <c r="M710" i="1"/>
  <c r="C215" i="9" s="1"/>
  <c r="M674" i="1"/>
  <c r="I23" i="9" s="1"/>
  <c r="M685" i="1"/>
  <c r="F87" i="9" s="1"/>
  <c r="M702" i="1"/>
  <c r="I151" i="9" s="1"/>
  <c r="M704" i="1"/>
  <c r="M696" i="1"/>
  <c r="C151" i="9" s="1"/>
  <c r="M672" i="1"/>
  <c r="M708" i="1"/>
  <c r="M690" i="1"/>
  <c r="D119" i="9" s="1"/>
  <c r="M679" i="1"/>
  <c r="G55" i="9" s="1"/>
  <c r="M687" i="1"/>
  <c r="M700" i="1"/>
  <c r="M689" i="1"/>
  <c r="M695" i="1"/>
  <c r="M693" i="1"/>
  <c r="M671" i="1"/>
  <c r="M680" i="1"/>
  <c r="M694" i="1"/>
  <c r="M676" i="1"/>
  <c r="M692" i="1"/>
  <c r="M709" i="1"/>
  <c r="M681" i="1"/>
  <c r="M677" i="1"/>
  <c r="L715" i="1"/>
  <c r="M668" i="1"/>
  <c r="M673" i="1"/>
  <c r="M675" i="1"/>
  <c r="M699" i="1"/>
  <c r="M691" i="1"/>
  <c r="M712" i="1"/>
  <c r="M683" i="1"/>
  <c r="C183" i="9" l="1"/>
  <c r="F183" i="9"/>
  <c r="D151" i="9"/>
  <c r="F215" i="9"/>
  <c r="G183" i="9"/>
  <c r="D23" i="9"/>
  <c r="H183" i="9"/>
  <c r="G23" i="9"/>
  <c r="D183" i="9"/>
  <c r="H87" i="9"/>
  <c r="H55" i="9"/>
  <c r="E119" i="9"/>
  <c r="M715" i="1"/>
  <c r="C23" i="9"/>
  <c r="F23" i="9"/>
  <c r="G119" i="9"/>
  <c r="F119" i="9"/>
  <c r="D55" i="9"/>
  <c r="I55" i="9"/>
  <c r="D87" i="9"/>
  <c r="C119" i="9"/>
  <c r="F151" i="9"/>
  <c r="C55" i="9"/>
  <c r="I183" i="9"/>
  <c r="H23" i="9"/>
  <c r="E55" i="9"/>
  <c r="I119" i="9"/>
  <c r="E215" i="9"/>
  <c r="H119" i="9"/>
  <c r="G151" i="9"/>
</calcChain>
</file>

<file path=xl/sharedStrings.xml><?xml version="1.0" encoding="utf-8"?>
<sst xmlns="http://schemas.openxmlformats.org/spreadsheetml/2006/main" count="4717" uniqueCount="1302">
  <si>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</si>
  <si>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</si>
  <si>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</si>
  <si>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</si>
  <si>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</si>
  <si>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</si>
  <si>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</si>
  <si>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</si>
  <si>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</si>
  <si>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</si>
  <si>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</si>
  <si>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</si>
  <si>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</si>
  <si>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</si>
  <si>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</si>
  <si>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</si>
  <si>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</si>
  <si>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</si>
  <si>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</si>
  <si>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</si>
  <si>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</si>
  <si>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</si>
  <si>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</si>
  <si>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</si>
  <si>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</si>
  <si>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</si>
  <si>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</si>
  <si>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</si>
  <si>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</si>
  <si>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</si>
  <si>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</si>
  <si>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</si>
  <si>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</si>
  <si>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</si>
  <si>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</si>
  <si>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</si>
  <si>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</si>
  <si>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</si>
  <si>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</si>
  <si>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</si>
  <si>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</si>
  <si>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</si>
  <si>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</si>
  <si>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</si>
  <si>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</si>
  <si>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</si>
  <si>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</si>
  <si>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</si>
  <si>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</si>
  <si>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</si>
  <si>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</si>
  <si>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</si>
  <si>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</si>
  <si>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</si>
  <si>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</si>
  <si>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</si>
  <si>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</si>
  <si>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</si>
  <si>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</si>
  <si>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</si>
  <si>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</si>
  <si>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</si>
  <si>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</si>
  <si>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</si>
  <si>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</si>
  <si>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</si>
  <si>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</si>
  <si>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</si>
  <si>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</si>
  <si>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</si>
  <si>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</si>
  <si>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</si>
  <si>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</si>
  <si>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</si>
  <si>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</si>
  <si>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</si>
  <si>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</si>
  <si>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</si>
  <si>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</si>
  <si>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</si>
  <si>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</si>
  <si>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</si>
  <si>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</si>
  <si>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</si>
  <si>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</si>
  <si>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</si>
  <si>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</si>
  <si>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</si>
  <si>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</si>
  <si>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</si>
  <si>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</si>
  <si>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</si>
  <si>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</si>
  <si>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</si>
  <si>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</si>
  <si>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</si>
  <si>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</si>
  <si>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</si>
  <si>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</si>
  <si>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</si>
  <si>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</si>
  <si>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</si>
  <si>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</si>
  <si>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</si>
  <si>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</si>
  <si>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</si>
  <si>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</si>
  <si>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</si>
  <si>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</si>
  <si>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</si>
  <si>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</si>
  <si>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</si>
  <si>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</si>
  <si>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</si>
  <si>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</si>
  <si>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</si>
  <si>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</si>
  <si>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</si>
  <si>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</si>
  <si>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</si>
  <si>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</si>
  <si>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</si>
  <si>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</si>
  <si>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</si>
  <si>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</si>
  <si>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</si>
  <si>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</si>
  <si>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</si>
  <si>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</si>
  <si>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</si>
  <si>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</si>
  <si>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</si>
  <si>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</si>
  <si>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</si>
  <si>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</si>
  <si>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</si>
  <si>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</si>
  <si>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</si>
  <si>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</si>
  <si>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</si>
  <si>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</si>
  <si>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</si>
  <si>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</si>
  <si>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</si>
  <si>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</si>
  <si>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</si>
  <si>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</si>
  <si>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</si>
  <si>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</si>
  <si>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</si>
  <si>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</si>
  <si>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</si>
  <si>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</si>
  <si>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</si>
  <si>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</si>
  <si>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</si>
  <si>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</si>
  <si>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</si>
  <si>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</si>
  <si>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</si>
  <si>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</si>
  <si>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</si>
  <si>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</si>
  <si>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</si>
  <si>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</si>
  <si>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</si>
  <si>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</si>
  <si>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</si>
  <si>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</si>
  <si>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</si>
  <si>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</si>
  <si>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</si>
  <si>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</si>
  <si>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</si>
  <si>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</si>
  <si>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</si>
  <si>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</si>
  <si>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</si>
  <si>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</si>
  <si>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</si>
  <si>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</si>
  <si>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</si>
  <si>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</si>
  <si>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</si>
  <si>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</si>
  <si>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</si>
  <si>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</si>
  <si>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</si>
  <si>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</si>
  <si>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</si>
  <si>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</si>
  <si>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</si>
  <si>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</si>
  <si>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</si>
  <si>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</si>
  <si>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</si>
  <si>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</si>
  <si>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</si>
  <si>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</si>
  <si>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</si>
  <si>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</si>
  <si>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</si>
  <si>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</si>
  <si>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</si>
  <si>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</si>
  <si>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</si>
  <si>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</si>
  <si>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</si>
  <si>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</si>
  <si>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</si>
  <si>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</si>
  <si>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</si>
  <si>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</si>
  <si>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</si>
  <si>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</si>
  <si>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</si>
  <si>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</si>
  <si>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</si>
  <si>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</si>
  <si>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</si>
  <si>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</si>
  <si>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</si>
  <si>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</si>
  <si>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</si>
  <si>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</si>
  <si>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</si>
  <si>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</si>
  <si>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</si>
  <si>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</si>
  <si>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</si>
  <si>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</si>
  <si>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</si>
  <si>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</si>
  <si>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</si>
  <si>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</si>
  <si>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</si>
  <si>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</si>
  <si>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</si>
  <si>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</si>
  <si>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</si>
  <si>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</si>
  <si>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</si>
  <si>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</si>
  <si>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</si>
  <si>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</si>
  <si>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</si>
  <si>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</si>
  <si>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</si>
  <si>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</si>
  <si>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</si>
  <si>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</si>
  <si>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</si>
  <si>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</si>
  <si>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</si>
  <si>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</si>
  <si>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</si>
  <si>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</si>
  <si>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</si>
  <si>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</si>
  <si>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</si>
  <si>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</si>
  <si>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</si>
  <si>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</si>
  <si>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</si>
  <si>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</si>
  <si>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</si>
  <si>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</si>
  <si>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</si>
  <si>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</si>
  <si>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</si>
  <si>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</si>
  <si>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</si>
  <si>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</si>
  <si>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</si>
  <si>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</si>
  <si>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</si>
  <si>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</si>
  <si>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</si>
  <si>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</si>
  <si>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</si>
  <si>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</si>
  <si>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</si>
  <si>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</si>
  <si>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</si>
  <si>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</si>
  <si>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</si>
  <si>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</si>
  <si>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</si>
  <si>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</si>
  <si>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</si>
  <si>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</si>
  <si>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</si>
  <si>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</si>
  <si>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</si>
  <si>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</si>
  <si>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</si>
  <si>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</si>
  <si>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</si>
  <si>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</si>
  <si>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</si>
  <si>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</si>
  <si>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</si>
  <si>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</si>
  <si>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</si>
  <si>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</si>
  <si>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</si>
  <si>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</si>
  <si>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</si>
  <si>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</si>
  <si>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</si>
  <si>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</si>
  <si>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</si>
  <si>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</si>
  <si>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</si>
  <si>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</si>
  <si>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</si>
  <si>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</si>
  <si>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</si>
  <si>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</si>
  <si>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</si>
  <si>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</si>
  <si>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</si>
  <si>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</si>
  <si>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</si>
  <si>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</si>
  <si>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</si>
  <si>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</si>
  <si>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</si>
  <si>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</si>
  <si>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</si>
  <si>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</si>
  <si>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</si>
  <si>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</si>
  <si>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</si>
  <si>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</si>
  <si>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</si>
  <si>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</si>
  <si>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</si>
  <si>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</si>
  <si>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</si>
  <si>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</si>
  <si>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</si>
  <si>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</si>
  <si>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</si>
  <si>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</si>
  <si>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</si>
  <si>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</si>
  <si>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</si>
  <si>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</si>
  <si>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</si>
  <si>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</si>
  <si>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</si>
  <si>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</si>
  <si>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</si>
  <si>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</si>
  <si>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</si>
  <si>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</si>
  <si>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</si>
  <si>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</si>
  <si>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</si>
  <si>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</si>
  <si>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</si>
  <si>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</si>
  <si>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</si>
  <si>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</si>
  <si>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</si>
  <si>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</si>
  <si>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</si>
  <si>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</si>
  <si>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</si>
  <si>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</si>
  <si>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</si>
  <si>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</si>
  <si>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</si>
  <si>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</si>
  <si>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</si>
  <si>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</si>
  <si>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</si>
  <si>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</si>
  <si>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</si>
  <si>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</si>
  <si>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</si>
  <si>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</si>
  <si>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</si>
  <si>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</si>
  <si>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</si>
  <si>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</si>
  <si>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</si>
  <si>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</si>
  <si>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</si>
  <si>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</si>
  <si>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</si>
  <si>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</si>
  <si>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</si>
  <si>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</si>
  <si>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</si>
  <si>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</si>
  <si>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</si>
  <si>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</si>
  <si>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</si>
  <si>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</si>
  <si>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</si>
  <si>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</si>
  <si>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</si>
  <si>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</si>
  <si>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</si>
  <si>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</si>
  <si>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</si>
  <si>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</si>
  <si>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</si>
  <si>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</si>
  <si>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</si>
  <si>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</si>
  <si>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</si>
  <si>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</si>
  <si>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</si>
  <si>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</si>
  <si>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</si>
  <si>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</si>
  <si>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</si>
  <si>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</si>
  <si>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</si>
  <si>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</si>
  <si>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</si>
  <si>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</si>
  <si>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</si>
  <si>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</si>
  <si>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</si>
  <si>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</si>
  <si>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</si>
  <si>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</si>
  <si>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</si>
  <si>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</si>
  <si>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</si>
  <si>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</si>
  <si>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</si>
  <si>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</si>
  <si>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</si>
  <si>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</si>
  <si>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</si>
  <si>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</si>
  <si>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</si>
  <si>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</si>
  <si>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</si>
  <si>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</si>
  <si>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</si>
  <si>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</si>
  <si>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</si>
  <si>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</si>
  <si>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</si>
  <si>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</si>
  <si>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</si>
  <si>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</si>
  <si>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</si>
  <si>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</si>
  <si>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</si>
  <si>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</si>
  <si>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</si>
  <si>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</si>
  <si>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</si>
  <si>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</si>
  <si>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</si>
  <si>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</si>
  <si>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</si>
  <si>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</si>
  <si>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</si>
  <si>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</si>
  <si>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</si>
  <si>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</si>
  <si>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</si>
  <si>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</si>
  <si>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</si>
  <si>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</si>
  <si>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</si>
  <si>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</si>
  <si>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</si>
  <si>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</si>
  <si>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</si>
  <si>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</si>
  <si>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</si>
  <si>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</si>
  <si>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</si>
  <si>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</si>
  <si>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</si>
  <si>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</si>
  <si>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</si>
  <si>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</si>
  <si>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</si>
  <si>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</si>
  <si>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</si>
  <si>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</si>
  <si>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</si>
  <si>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</si>
  <si>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</si>
  <si>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</si>
  <si>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</si>
  <si>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</si>
  <si>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</si>
  <si>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</si>
  <si>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</si>
  <si>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</si>
  <si>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</si>
  <si>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</si>
  <si>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</si>
  <si>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</si>
  <si>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</si>
  <si>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</si>
  <si>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</si>
  <si>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</si>
  <si>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</si>
  <si>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</si>
  <si>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</si>
  <si>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</si>
  <si>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</si>
  <si>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</si>
  <si>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</si>
  <si>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</si>
  <si>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</si>
  <si>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</si>
  <si>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</si>
  <si>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</si>
  <si>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</si>
  <si>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</si>
  <si>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</si>
  <si>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</si>
  <si>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</si>
  <si>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</si>
  <si>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</si>
  <si>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</si>
  <si>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</si>
  <si>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</si>
  <si>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</si>
  <si>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</si>
  <si>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</si>
  <si>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</si>
  <si>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</si>
  <si>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</si>
  <si>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</si>
  <si>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</si>
  <si>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</si>
  <si>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</si>
  <si>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</si>
  <si>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</si>
  <si>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</si>
  <si>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</si>
  <si>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</si>
  <si>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</si>
  <si>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</si>
  <si>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</si>
  <si>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</si>
  <si>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</si>
  <si>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</si>
  <si>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</si>
  <si>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</si>
  <si>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</si>
  <si>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</si>
  <si>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</si>
  <si>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</si>
  <si>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</si>
  <si>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</si>
  <si>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</si>
  <si>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</si>
  <si>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</si>
  <si>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</si>
  <si>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</si>
  <si>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</si>
  <si>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</si>
  <si>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</si>
  <si>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</si>
  <si>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</si>
  <si>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</si>
  <si>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</si>
  <si>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</si>
  <si>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</si>
  <si>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</si>
  <si>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</si>
  <si>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</si>
  <si>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</si>
  <si>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</si>
  <si>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</si>
  <si>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</si>
  <si>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</si>
  <si>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</si>
  <si>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</si>
  <si>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</si>
  <si>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</si>
  <si>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</si>
  <si>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</si>
  <si>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</si>
  <si>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</si>
  <si>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</si>
  <si>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</si>
  <si>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</si>
  <si>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</si>
  <si>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</si>
  <si>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</si>
  <si>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</si>
  <si>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</si>
  <si>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</si>
  <si>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</si>
  <si>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</si>
  <si>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</si>
  <si>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</si>
  <si>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</si>
  <si>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</si>
  <si>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</si>
  <si>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</si>
  <si>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</si>
  <si>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</si>
  <si>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</si>
  <si>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</si>
  <si>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</si>
  <si>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</si>
  <si>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</si>
  <si>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</si>
  <si>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</si>
  <si>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</si>
  <si>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</si>
  <si>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</si>
  <si>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</si>
  <si>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</si>
  <si>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</si>
  <si>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</si>
  <si>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</si>
  <si>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</si>
  <si>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</si>
  <si>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</si>
  <si>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</si>
  <si>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</si>
  <si>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</si>
  <si>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</si>
  <si>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</si>
  <si>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</si>
  <si>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</si>
  <si>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</si>
  <si>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</si>
  <si>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</si>
  <si>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</si>
  <si>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</si>
  <si>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</si>
  <si>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</si>
  <si>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</si>
  <si>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</si>
  <si>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</si>
  <si>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</si>
  <si>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</si>
  <si>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</si>
  <si>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</si>
  <si>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</si>
  <si>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</si>
  <si>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</si>
  <si>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</si>
  <si>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</si>
  <si>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</si>
  <si>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</si>
  <si>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</si>
  <si>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</si>
  <si>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</si>
  <si>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</si>
  <si>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</si>
  <si>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</si>
  <si>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</si>
  <si>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</si>
  <si>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</si>
  <si>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</si>
  <si>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</si>
  <si>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</si>
  <si>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</si>
  <si>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</si>
  <si>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</si>
  <si>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</si>
  <si>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</si>
  <si>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</si>
  <si>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</si>
  <si>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</si>
  <si>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</si>
  <si>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</si>
  <si>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</si>
  <si>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</si>
  <si>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</si>
  <si>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</si>
  <si>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</si>
  <si>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</si>
  <si>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</si>
  <si>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</si>
  <si>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</si>
  <si>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</si>
  <si>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</si>
  <si>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</si>
  <si>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</si>
  <si>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</si>
  <si>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</si>
  <si>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</si>
  <si>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</si>
  <si>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</si>
  <si>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</si>
  <si>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</si>
  <si>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</si>
  <si>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</si>
  <si>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</si>
  <si>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</si>
  <si>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</si>
  <si>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</si>
  <si>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</si>
  <si>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</si>
  <si>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</si>
  <si>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</si>
  <si>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</si>
  <si>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</si>
  <si>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</si>
  <si>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</si>
  <si>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</si>
  <si>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</si>
  <si>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</si>
  <si>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</si>
  <si>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</si>
  <si>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</si>
  <si>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</si>
  <si>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</si>
  <si>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</si>
  <si>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</si>
  <si>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</si>
  <si>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</si>
  <si>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</si>
  <si>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</si>
  <si>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</si>
  <si>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</si>
  <si>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</si>
  <si>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</si>
  <si>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</si>
  <si>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</si>
  <si>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</si>
  <si>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</si>
  <si>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</si>
  <si>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</si>
  <si>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</si>
  <si>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</si>
  <si>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</si>
  <si>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</si>
  <si>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</si>
  <si>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</si>
  <si>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</si>
  <si>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</si>
  <si>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</si>
  <si>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</si>
  <si>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</si>
  <si>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</si>
  <si>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</si>
  <si>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</si>
  <si>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</si>
  <si>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</si>
  <si>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</si>
  <si>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</si>
  <si>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</si>
  <si>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</si>
  <si>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</si>
  <si>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</si>
  <si>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</si>
  <si>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</si>
  <si>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</si>
  <si>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</si>
  <si>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</si>
  <si>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</si>
  <si>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</si>
  <si>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</si>
  <si>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</si>
  <si>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</si>
  <si>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</si>
  <si>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</si>
  <si>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</si>
  <si>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</si>
  <si>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</si>
  <si>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</si>
  <si>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</si>
  <si>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</si>
  <si>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</si>
  <si>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</si>
  <si>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</si>
  <si>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</si>
  <si>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</si>
  <si>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</si>
  <si>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</si>
  <si>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</si>
  <si>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</si>
  <si>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</si>
  <si>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</si>
  <si>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</si>
  <si>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</si>
  <si>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</si>
  <si>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</si>
  <si>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</si>
  <si>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</si>
  <si>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</si>
  <si>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</si>
  <si>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</si>
  <si>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</si>
  <si>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</si>
  <si>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</si>
  <si>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</si>
  <si>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</si>
  <si>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</si>
  <si>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</si>
  <si>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</si>
  <si>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</si>
  <si>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</si>
  <si>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</si>
  <si>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</si>
  <si>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</si>
  <si>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</si>
  <si>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</si>
  <si>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</si>
  <si>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</si>
  <si>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</si>
  <si>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</si>
  <si>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</si>
  <si>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</si>
  <si>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</si>
  <si>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</si>
  <si>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</si>
  <si>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</si>
  <si>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</si>
  <si>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</si>
  <si>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</si>
  <si>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</si>
  <si>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</si>
  <si>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</si>
  <si>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</si>
  <si>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</si>
  <si>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</si>
  <si>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</si>
  <si>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</si>
  <si>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</si>
  <si>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</si>
  <si>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</si>
  <si>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</si>
  <si>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</si>
  <si>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</si>
  <si>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</si>
  <si>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</si>
  <si>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</si>
  <si>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</si>
  <si>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</si>
  <si>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</si>
  <si>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</si>
  <si>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</si>
  <si>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</si>
  <si>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</si>
  <si>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</si>
  <si>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</si>
  <si>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</si>
  <si>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</si>
  <si>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</si>
  <si>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</si>
  <si>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</si>
  <si>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</si>
  <si>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</si>
  <si>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</si>
  <si>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</si>
  <si>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</si>
  <si>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</si>
  <si>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</si>
  <si>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</si>
  <si>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</si>
  <si>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</si>
  <si>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</si>
  <si>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</si>
  <si>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</si>
  <si>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</si>
  <si>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</si>
  <si>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</si>
  <si>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</si>
  <si>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</si>
  <si>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</si>
  <si>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</si>
  <si>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</si>
  <si>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</si>
  <si>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</si>
  <si>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</si>
  <si>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</si>
  <si>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</si>
  <si>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</si>
  <si>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</si>
  <si>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</si>
  <si>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</si>
  <si>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</si>
  <si>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</si>
  <si>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</si>
  <si>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</si>
  <si>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</si>
  <si>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</si>
  <si>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</si>
  <si>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</si>
  <si>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</si>
  <si>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</si>
  <si>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</si>
  <si>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</si>
  <si>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</si>
  <si>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</si>
  <si>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</si>
  <si>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</si>
  <si>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</si>
  <si>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</si>
  <si>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</si>
  <si>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</si>
  <si>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</si>
  <si>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</si>
  <si>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</si>
  <si>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</si>
  <si>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</si>
  <si>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</si>
  <si>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</si>
  <si>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</si>
  <si>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</si>
  <si>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</si>
  <si>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</si>
  <si>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</si>
  <si>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</si>
  <si>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</si>
  <si>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</si>
  <si>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</si>
  <si>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</si>
  <si>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</si>
  <si>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</si>
  <si>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</si>
  <si>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</si>
  <si>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</si>
  <si>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</si>
  <si>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</si>
  <si>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</si>
  <si>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</si>
  <si>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</si>
  <si>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</si>
  <si>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</si>
  <si>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</si>
  <si>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</si>
  <si>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</si>
  <si>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</si>
  <si>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</si>
  <si>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</si>
  <si>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</si>
  <si>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</si>
  <si>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</si>
  <si>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</si>
  <si>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</si>
  <si>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</si>
  <si>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</si>
  <si>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</si>
  <si>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</si>
  <si>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</si>
  <si>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</si>
  <si>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</si>
  <si>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</si>
  <si>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</si>
  <si>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</si>
  <si>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</si>
  <si>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</si>
  <si>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</si>
  <si>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</si>
  <si>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</si>
  <si>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</si>
  <si>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</si>
  <si>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</si>
  <si>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</si>
  <si>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</si>
  <si>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</si>
  <si>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</si>
  <si>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</si>
  <si>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</si>
  <si>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</si>
  <si>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</si>
  <si>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</si>
  <si>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</si>
  <si>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</si>
  <si>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</si>
  <si>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</si>
  <si>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</si>
  <si>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</si>
  <si>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</si>
  <si>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</si>
  <si>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</si>
  <si>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</si>
  <si>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</si>
  <si>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</si>
  <si>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</si>
  <si>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</si>
  <si>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</si>
  <si>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</si>
  <si>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</si>
  <si>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</si>
  <si>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</si>
  <si>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</si>
  <si>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</si>
  <si>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</si>
  <si>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</si>
  <si>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</si>
  <si>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</si>
  <si>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</si>
  <si>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</si>
  <si>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</si>
  <si>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</si>
  <si>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</si>
  <si>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</si>
  <si>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</si>
  <si>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</si>
  <si>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</si>
  <si>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</si>
  <si>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</si>
  <si>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</si>
  <si>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</si>
  <si>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</si>
  <si>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</si>
  <si>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</si>
  <si>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</si>
  <si>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</si>
  <si>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</si>
  <si>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</si>
  <si>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</si>
  <si>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</si>
  <si>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</si>
  <si>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</si>
  <si>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</si>
  <si>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</si>
  <si>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</si>
  <si>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</si>
  <si>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</si>
  <si>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</si>
  <si>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</si>
  <si>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</si>
  <si>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</si>
  <si>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</si>
  <si>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</si>
  <si>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</si>
  <si>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</si>
  <si>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</si>
  <si>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</si>
  <si>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</si>
  <si>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</si>
  <si>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</si>
  <si>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</si>
  <si>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</si>
  <si>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</si>
  <si>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</si>
  <si>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</si>
  <si>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</si>
  <si>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</si>
  <si>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</si>
  <si>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</si>
  <si>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</si>
  <si>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</si>
  <si>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</si>
  <si>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</si>
  <si>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</si>
  <si>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</si>
  <si>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</si>
  <si>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</si>
  <si>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</si>
  <si>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</si>
  <si>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</si>
  <si>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</si>
  <si>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</si>
  <si>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</si>
  <si>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</si>
  <si>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</si>
  <si>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</si>
  <si>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</si>
  <si>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</si>
  <si>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</si>
  <si>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</si>
  <si>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</si>
  <si>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</si>
  <si>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</si>
  <si>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</si>
  <si>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</si>
  <si>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</si>
  <si>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</si>
  <si>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</si>
  <si>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</si>
  <si>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</si>
  <si>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</si>
  <si>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</si>
  <si>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</si>
  <si>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</si>
  <si>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</si>
  <si>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</si>
  <si>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</si>
  <si>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</si>
  <si>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</si>
  <si>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</si>
  <si>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</si>
  <si>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</si>
  <si>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</si>
  <si>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</si>
  <si>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</si>
  <si>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</si>
  <si>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</si>
  <si>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</si>
  <si>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</si>
  <si>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</si>
  <si>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</si>
  <si>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</si>
  <si>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</si>
  <si>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</si>
  <si>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</si>
  <si>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</si>
  <si>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</si>
  <si>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</si>
  <si>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</si>
  <si>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</si>
  <si>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</si>
  <si>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</si>
  <si>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</si>
  <si>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</si>
  <si>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</si>
  <si>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</si>
  <si>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</si>
  <si>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</si>
  <si>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</si>
  <si>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</si>
  <si>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</si>
  <si>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</si>
  <si>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</si>
  <si>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</si>
  <si>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</si>
  <si>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</si>
  <si>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</si>
  <si>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</si>
  <si>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</si>
  <si>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</si>
  <si>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</si>
  <si>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</si>
  <si>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</si>
  <si>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</si>
  <si>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</si>
  <si>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</si>
  <si>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</si>
  <si>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</si>
  <si>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</si>
  <si>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</si>
  <si>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</si>
  <si>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</si>
  <si>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</si>
  <si>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</si>
  <si>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</si>
  <si>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</si>
  <si>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</si>
  <si>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</si>
  <si>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</si>
  <si>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</si>
  <si>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</si>
  <si>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</si>
  <si>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</si>
  <si>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</si>
  <si>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</si>
  <si>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</si>
  <si>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</si>
  <si>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</si>
  <si>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</si>
  <si>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</si>
  <si>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</si>
  <si>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</si>
  <si>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</si>
  <si>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</si>
  <si>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</si>
  <si>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</si>
  <si>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</si>
  <si>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</si>
  <si>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</si>
  <si>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</si>
  <si>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</si>
  <si>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</si>
  <si>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</si>
  <si>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</si>
  <si>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</si>
  <si>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</si>
  <si>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</si>
  <si>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</si>
  <si>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</si>
  <si>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</si>
  <si>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</si>
  <si>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</si>
  <si>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</si>
  <si>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</si>
  <si>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</si>
  <si>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</si>
  <si>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</si>
  <si>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</si>
  <si>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</si>
  <si>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</si>
  <si>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</si>
  <si>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</si>
  <si>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</si>
  <si>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</si>
  <si>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</si>
  <si>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</si>
  <si>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</si>
  <si>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</si>
  <si>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</si>
  <si>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</si>
  <si>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</si>
  <si>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</si>
  <si>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</si>
  <si>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</si>
  <si>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</si>
  <si>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</si>
  <si>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</si>
  <si>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</si>
  <si>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</si>
  <si>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</si>
  <si>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</si>
  <si>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</si>
  <si>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</si>
  <si>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</si>
  <si>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</si>
  <si>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</si>
  <si>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</si>
  <si>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</si>
  <si>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</si>
  <si>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</si>
  <si>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</si>
  <si>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</si>
  <si>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</si>
  <si>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</si>
  <si>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</si>
  <si>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</si>
  <si>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</si>
  <si>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</si>
  <si>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</si>
  <si>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</si>
  <si>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</si>
  <si>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</si>
  <si>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</si>
  <si>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</si>
  <si>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</si>
  <si>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</si>
  <si>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</si>
  <si>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</si>
  <si>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</si>
  <si>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</si>
  <si>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</si>
  <si>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</si>
  <si>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</si>
  <si>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</si>
  <si>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</si>
  <si>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</si>
  <si>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</si>
  <si>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</si>
  <si>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</si>
  <si>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</si>
  <si>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</si>
  <si>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</si>
  <si>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</si>
  <si>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</si>
  <si>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</si>
  <si>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</si>
  <si>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</si>
  <si>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</si>
  <si>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</si>
  <si>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</si>
  <si>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</si>
  <si>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</si>
  <si>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</si>
  <si>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</si>
  <si>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</si>
  <si>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</si>
  <si>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</si>
  <si>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</si>
  <si>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</si>
  <si>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</si>
  <si>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</si>
  <si>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</si>
  <si>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</si>
  <si>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Douglas, Grant, Lincoln and Okanogan Counties Public Hospital District No. 6</t>
  </si>
  <si>
    <t>411 Fortuyn Road</t>
  </si>
  <si>
    <t>Grand Coulee, WA  99133</t>
  </si>
  <si>
    <t>Grant</t>
  </si>
  <si>
    <t>Ramona Hicks</t>
  </si>
  <si>
    <t>Kelly Hughes</t>
  </si>
  <si>
    <t>Jerry Kennedy</t>
  </si>
  <si>
    <t>(509) 633-1753</t>
  </si>
  <si>
    <t>(509) 633-0295</t>
  </si>
  <si>
    <t>12/31/2017</t>
  </si>
  <si>
    <t>150</t>
  </si>
  <si>
    <t>The number of visits increased by 63 from 2017 to 2018. However, the expenses decreased by</t>
  </si>
  <si>
    <t>$1,055,023 (60%). In 2017 expenses were split between acute care, swing beds, and observation</t>
  </si>
  <si>
    <t>based on revenue. In 2018 the expenses were split based on days. This is why the expenses</t>
  </si>
  <si>
    <t>decreased significantly.</t>
  </si>
  <si>
    <t>The number of Nursery visits increased by 22 (21%) from 2017 to 2018. Operating expenses</t>
  </si>
  <si>
    <t>increased by $1,598 (116%). Therefore, the increase in expense per Nursery visit is justified.</t>
  </si>
  <si>
    <t>The number of Swing Bed visits increased by 598 (15%) from 2017 to 2018. Operating</t>
  </si>
  <si>
    <t>expenses also increased by $1,803,427 (192%). In 2017 expenses were split between acute</t>
  </si>
  <si>
    <t>care, swing beds, and observation based on revenue. In 2018 the expenses were split based on days. This is why the expenses decreased significantly.</t>
  </si>
  <si>
    <t>The number of Labor &amp; Delivery visits increased by 8 (12%) from 2017 to 2018. However,</t>
  </si>
  <si>
    <t>operating expenses decreased by $305,277 (47%). Since the number of visits increased and</t>
  </si>
  <si>
    <t>expenses decreased, the overall decrease in expense per visit is justified.</t>
  </si>
  <si>
    <t>The number of CT scans increased by 30 (2%) from 2017 to 2018. Operating expenses</t>
  </si>
  <si>
    <t>increased by $247,234 (99%) in the same time period. In 2018 the overall radiology</t>
  </si>
  <si>
    <t>department expenses were allocated between CT, MRI, and Radiology. Because of this</t>
  </si>
  <si>
    <t>allocation the CT department had more expenses per unit than in prior years.</t>
  </si>
  <si>
    <t>The number of Observation Unit hours decreased by 2,040 (27%) from 2017 to 2018.</t>
  </si>
  <si>
    <t>Operating expenses decreased by $648,150 (83%) in the same time period. In 2017 expenses</t>
  </si>
  <si>
    <t>were split between acute care, swing beds, and observation based on revenue. In 2018 the</t>
  </si>
  <si>
    <t>expenses were split based on days. This is why the expenses decreased significantly.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</si>
</sst>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50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</fonts>
  <fills count="5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</borders>
  <cellStyleXfs count="392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3" applyNumberFormat="0" applyFill="0" applyAlignment="0" applyProtection="0"/>
    <xf numFmtId="0" fontId="17" fillId="0" borderId="34" applyNumberFormat="0" applyFill="0" applyAlignment="0" applyProtection="0"/>
    <xf numFmtId="0" fontId="18" fillId="0" borderId="35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36" applyNumberFormat="0" applyAlignment="0" applyProtection="0"/>
    <xf numFmtId="0" fontId="23" fillId="14" borderId="37" applyNumberFormat="0" applyAlignment="0" applyProtection="0"/>
    <xf numFmtId="0" fontId="24" fillId="14" borderId="36" applyNumberFormat="0" applyAlignment="0" applyProtection="0"/>
    <xf numFmtId="0" fontId="25" fillId="0" borderId="38" applyNumberFormat="0" applyFill="0" applyAlignment="0" applyProtection="0"/>
    <xf numFmtId="0" fontId="26" fillId="15" borderId="3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41" applyNumberFormat="0" applyFill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0" fillId="40" borderId="0" applyNumberFormat="0" applyBorder="0" applyAlignment="0" applyProtection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3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5" borderId="0" applyNumberFormat="0" applyBorder="0" applyAlignment="0" applyProtection="0"/>
    <xf numFmtId="0" fontId="32" fillId="43" borderId="0" applyNumberFormat="0" applyBorder="0" applyAlignment="0" applyProtection="0"/>
    <xf numFmtId="0" fontId="33" fillId="45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7" borderId="0" applyNumberFormat="0" applyBorder="0" applyAlignment="0" applyProtection="0"/>
    <xf numFmtId="0" fontId="33" fillId="45" borderId="0" applyNumberFormat="0" applyBorder="0" applyAlignment="0" applyProtection="0"/>
    <xf numFmtId="0" fontId="33" fillId="42" borderId="0" applyNumberFormat="0" applyBorder="0" applyAlignment="0" applyProtection="0"/>
    <xf numFmtId="0" fontId="33" fillId="50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3" borderId="0" applyNumberFormat="0" applyBorder="0" applyAlignment="0" applyProtection="0"/>
    <xf numFmtId="0" fontId="34" fillId="54" borderId="0" applyNumberFormat="0" applyBorder="0" applyAlignment="0" applyProtection="0"/>
    <xf numFmtId="0" fontId="35" fillId="55" borderId="42" applyNumberFormat="0" applyAlignment="0" applyProtection="0"/>
    <xf numFmtId="0" fontId="36" fillId="56" borderId="4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" fillId="0" borderId="0" applyFon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0" fontId="37" fillId="0" borderId="0" applyNumberFormat="0" applyFill="0" applyBorder="0" applyAlignment="0" applyProtection="0"/>
    <xf numFmtId="2" fontId="2" fillId="0" borderId="0" applyFont="0" applyFill="0" applyBorder="0" applyAlignment="0" applyProtection="0">
      <alignment vertical="top"/>
    </xf>
    <xf numFmtId="2" fontId="2" fillId="0" borderId="0" applyFont="0" applyFill="0" applyBorder="0" applyAlignment="0" applyProtection="0">
      <alignment vertical="top"/>
    </xf>
    <xf numFmtId="2" fontId="2" fillId="0" borderId="0" applyFont="0" applyFill="0" applyBorder="0" applyAlignment="0" applyProtection="0">
      <alignment vertical="top"/>
    </xf>
    <xf numFmtId="0" fontId="38" fillId="45" borderId="0" applyNumberFormat="0" applyBorder="0" applyAlignment="0" applyProtection="0"/>
    <xf numFmtId="0" fontId="39" fillId="0" borderId="44" applyNumberFormat="0" applyFill="0" applyAlignment="0" applyProtection="0"/>
    <xf numFmtId="0" fontId="40" fillId="0" borderId="0" applyNumberFormat="0" applyFill="0" applyBorder="0" applyAlignment="0" applyProtection="0">
      <alignment vertical="top"/>
    </xf>
    <xf numFmtId="0" fontId="40" fillId="0" borderId="0" applyNumberFormat="0" applyFill="0" applyBorder="0" applyAlignment="0" applyProtection="0">
      <alignment vertical="top"/>
    </xf>
    <xf numFmtId="0" fontId="40" fillId="0" borderId="0" applyNumberFormat="0" applyFill="0" applyBorder="0" applyAlignment="0" applyProtection="0">
      <alignment vertical="top"/>
    </xf>
    <xf numFmtId="0" fontId="41" fillId="0" borderId="45" applyNumberFormat="0" applyFill="0" applyAlignment="0" applyProtection="0"/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42" fillId="0" borderId="46" applyNumberFormat="0" applyFill="0" applyAlignment="0" applyProtection="0"/>
    <xf numFmtId="0" fontId="42" fillId="0" borderId="0" applyNumberFormat="0" applyFill="0" applyBorder="0" applyAlignment="0" applyProtection="0"/>
    <xf numFmtId="0" fontId="43" fillId="46" borderId="42" applyNumberFormat="0" applyAlignment="0" applyProtection="0"/>
    <xf numFmtId="0" fontId="44" fillId="0" borderId="47" applyNumberFormat="0" applyFill="0" applyAlignment="0" applyProtection="0"/>
    <xf numFmtId="0" fontId="45" fillId="46" borderId="0" applyNumberFormat="0" applyBorder="0" applyAlignment="0" applyProtection="0"/>
    <xf numFmtId="0" fontId="1" fillId="0" borderId="0"/>
    <xf numFmtId="0" fontId="7" fillId="43" borderId="48" applyNumberFormat="0" applyFont="0" applyAlignment="0" applyProtection="0"/>
    <xf numFmtId="0" fontId="2" fillId="43" borderId="48" applyNumberFormat="0" applyFont="0" applyAlignment="0" applyProtection="0"/>
    <xf numFmtId="0" fontId="2" fillId="43" borderId="48" applyNumberFormat="0" applyFont="0" applyAlignment="0" applyProtection="0"/>
    <xf numFmtId="0" fontId="1" fillId="16" borderId="40" applyNumberFormat="0" applyFont="0" applyAlignment="0" applyProtection="0"/>
    <xf numFmtId="0" fontId="46" fillId="55" borderId="49" applyNumberFormat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50" applyNumberFormat="0" applyFill="0" applyAlignment="0" applyProtection="0"/>
    <xf numFmtId="0" fontId="2" fillId="0" borderId="51" applyNumberFormat="0" applyFont="0" applyFill="0" applyAlignment="0" applyProtection="0">
      <alignment vertical="top"/>
    </xf>
    <xf numFmtId="0" fontId="2" fillId="0" borderId="51" applyNumberFormat="0" applyFont="0" applyFill="0" applyAlignment="0" applyProtection="0">
      <alignment vertical="top"/>
    </xf>
    <xf numFmtId="0" fontId="2" fillId="0" borderId="51" applyNumberFormat="0" applyFont="0" applyFill="0" applyAlignment="0" applyProtection="0">
      <alignment vertical="top"/>
    </xf>
    <xf numFmtId="0" fontId="44" fillId="0" borderId="0" applyNumberFormat="0" applyFill="0" applyBorder="0" applyAlignment="0" applyProtection="0"/>
    <xf numFmtId="37" fontId="7" fillId="0" borderId="0"/>
    <xf numFmtId="9" fontId="2" fillId="0" borderId="0" applyFont="0" applyFill="0" applyBorder="0" applyAlignment="0" applyProtection="0"/>
    <xf numFmtId="37" fontId="7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43" borderId="48" applyNumberFormat="0" applyFont="0" applyAlignment="0" applyProtection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3" borderId="48" applyNumberFormat="0" applyFont="0" applyAlignment="0" applyProtection="0"/>
    <xf numFmtId="0" fontId="2" fillId="0" borderId="0"/>
    <xf numFmtId="44" fontId="3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9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49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7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37" fontId="7" fillId="0" borderId="0"/>
    <xf numFmtId="37" fontId="7" fillId="0" borderId="0"/>
    <xf numFmtId="0" fontId="2" fillId="0" borderId="0"/>
  </cellStyleXfs>
  <cellXfs count="375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12" fillId="0" borderId="0" xfId="2" applyNumberFormat="1" applyAlignment="1" applyProtection="1"/>
    <xf numFmtId="37" fontId="4" fillId="7" borderId="0" xfId="0" applyFont="1" applyFill="1" applyProtection="1"/>
    <xf numFmtId="38" fontId="4" fillId="7" borderId="0" xfId="0" applyNumberFormat="1" applyFont="1" applyFill="1" applyProtection="1"/>
    <xf numFmtId="37" fontId="4" fillId="8" borderId="0" xfId="0" applyFont="1" applyFill="1" applyProtection="1"/>
    <xf numFmtId="37" fontId="4" fillId="8" borderId="0" xfId="0" quotePrefix="1" applyFont="1" applyFill="1" applyAlignment="1" applyProtection="1">
      <alignment horizontal="left"/>
    </xf>
    <xf numFmtId="38" fontId="4" fillId="8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9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49" fontId="10" fillId="4" borderId="1" xfId="0" quotePrefix="1" applyNumberFormat="1" applyFont="1" applyFill="1" applyBorder="1" applyAlignment="1" applyProtection="1">
      <protection locked="0"/>
    </xf>
    <xf numFmtId="37" fontId="4" fillId="2" borderId="0" xfId="0" applyFont="1" applyFill="1" applyProtection="1"/>
    <xf numFmtId="37" fontId="4" fillId="2" borderId="0" xfId="0" quotePrefix="1" applyFont="1" applyFill="1" applyAlignment="1" applyProtection="1">
      <alignment horizontal="center"/>
    </xf>
    <xf numFmtId="37" fontId="4" fillId="2" borderId="0" xfId="0" quotePrefix="1" applyFont="1" applyFill="1" applyAlignment="1" applyProtection="1"/>
    <xf numFmtId="4" fontId="4" fillId="2" borderId="0" xfId="0" applyNumberFormat="1" applyFont="1" applyFill="1" applyProtection="1"/>
    <xf numFmtId="39" fontId="4" fillId="2" borderId="0" xfId="0" applyNumberFormat="1" applyFont="1" applyFill="1" applyProtection="1"/>
    <xf numFmtId="37" fontId="13" fillId="0" borderId="0" xfId="2" applyNumberFormat="1" applyFont="1" applyAlignment="1" applyProtection="1"/>
    <xf numFmtId="38" fontId="4" fillId="9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37" fontId="4" fillId="3" borderId="0" xfId="1" applyNumberFormat="1" applyFont="1" applyFill="1" applyProtection="1"/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9" fontId="10" fillId="0" borderId="1" xfId="1" quotePrefix="1" applyNumberFormat="1" applyFont="1" applyBorder="1" applyProtection="1"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4" fillId="3" borderId="0" xfId="0" quotePrefix="1" applyNumberFormat="1" applyFont="1" applyFill="1" applyAlignment="1" applyProtection="1">
      <alignment horizontal="fill"/>
    </xf>
    <xf numFmtId="37" fontId="10" fillId="0" borderId="1" xfId="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49" fontId="10" fillId="4" borderId="1" xfId="0" quotePrefix="1" applyNumberFormat="1" applyFont="1" applyFill="1" applyBorder="1" applyAlignment="1" applyProtection="1"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4" xfId="0" applyNumberFormat="1" applyFont="1" applyFill="1" applyBorder="1" applyProtection="1">
      <protection locked="0"/>
    </xf>
    <xf numFmtId="49" fontId="10" fillId="4" borderId="1" xfId="0" applyNumberFormat="1" applyFont="1" applyFill="1" applyBorder="1" applyAlignment="1" applyProtection="1">
      <alignment horizontal="left"/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392">
    <cellStyle name="20% - Accent1" xfId="21" builtinId="30" customBuiltin="1"/>
    <cellStyle name="20% - Accent1 2" xfId="52"/>
    <cellStyle name="20% - Accent1 3" xfId="140"/>
    <cellStyle name="20% - Accent1 3 2" xfId="209"/>
    <cellStyle name="20% - Accent1 3 2 2" xfId="346"/>
    <cellStyle name="20% - Accent1 3 3" xfId="279"/>
    <cellStyle name="20% - Accent1 4" xfId="159"/>
    <cellStyle name="20% - Accent1 4 2" xfId="228"/>
    <cellStyle name="20% - Accent1 4 2 2" xfId="365"/>
    <cellStyle name="20% - Accent1 4 3" xfId="298"/>
    <cellStyle name="20% - Accent1 5" xfId="185"/>
    <cellStyle name="20% - Accent1 5 2" xfId="322"/>
    <cellStyle name="20% - Accent1 6" xfId="255"/>
    <cellStyle name="20% - Accent2" xfId="25" builtinId="34" customBuiltin="1"/>
    <cellStyle name="20% - Accent2 2" xfId="53"/>
    <cellStyle name="20% - Accent2 3" xfId="142"/>
    <cellStyle name="20% - Accent2 3 2" xfId="211"/>
    <cellStyle name="20% - Accent2 3 2 2" xfId="348"/>
    <cellStyle name="20% - Accent2 3 3" xfId="281"/>
    <cellStyle name="20% - Accent2 4" xfId="161"/>
    <cellStyle name="20% - Accent2 4 2" xfId="230"/>
    <cellStyle name="20% - Accent2 4 2 2" xfId="367"/>
    <cellStyle name="20% - Accent2 4 3" xfId="300"/>
    <cellStyle name="20% - Accent2 5" xfId="187"/>
    <cellStyle name="20% - Accent2 5 2" xfId="324"/>
    <cellStyle name="20% - Accent2 6" xfId="257"/>
    <cellStyle name="20% - Accent3" xfId="29" builtinId="38" customBuiltin="1"/>
    <cellStyle name="20% - Accent3 2" xfId="54"/>
    <cellStyle name="20% - Accent3 3" xfId="144"/>
    <cellStyle name="20% - Accent3 3 2" xfId="213"/>
    <cellStyle name="20% - Accent3 3 2 2" xfId="350"/>
    <cellStyle name="20% - Accent3 3 3" xfId="283"/>
    <cellStyle name="20% - Accent3 4" xfId="163"/>
    <cellStyle name="20% - Accent3 4 2" xfId="232"/>
    <cellStyle name="20% - Accent3 4 2 2" xfId="369"/>
    <cellStyle name="20% - Accent3 4 3" xfId="302"/>
    <cellStyle name="20% - Accent3 5" xfId="189"/>
    <cellStyle name="20% - Accent3 5 2" xfId="326"/>
    <cellStyle name="20% - Accent3 6" xfId="259"/>
    <cellStyle name="20% - Accent4" xfId="33" builtinId="42" customBuiltin="1"/>
    <cellStyle name="20% - Accent4 2" xfId="55"/>
    <cellStyle name="20% - Accent4 3" xfId="146"/>
    <cellStyle name="20% - Accent4 3 2" xfId="215"/>
    <cellStyle name="20% - Accent4 3 2 2" xfId="352"/>
    <cellStyle name="20% - Accent4 3 3" xfId="285"/>
    <cellStyle name="20% - Accent4 4" xfId="166"/>
    <cellStyle name="20% - Accent4 4 2" xfId="234"/>
    <cellStyle name="20% - Accent4 4 2 2" xfId="371"/>
    <cellStyle name="20% - Accent4 4 3" xfId="304"/>
    <cellStyle name="20% - Accent4 5" xfId="191"/>
    <cellStyle name="20% - Accent4 5 2" xfId="328"/>
    <cellStyle name="20% - Accent4 6" xfId="261"/>
    <cellStyle name="20% - Accent5" xfId="37" builtinId="46" customBuiltin="1"/>
    <cellStyle name="20% - Accent5 2" xfId="56"/>
    <cellStyle name="20% - Accent5 3" xfId="148"/>
    <cellStyle name="20% - Accent5 3 2" xfId="217"/>
    <cellStyle name="20% - Accent5 3 2 2" xfId="354"/>
    <cellStyle name="20% - Accent5 3 3" xfId="287"/>
    <cellStyle name="20% - Accent5 4" xfId="168"/>
    <cellStyle name="20% - Accent5 4 2" xfId="236"/>
    <cellStyle name="20% - Accent5 4 2 2" xfId="373"/>
    <cellStyle name="20% - Accent5 4 3" xfId="306"/>
    <cellStyle name="20% - Accent5 5" xfId="193"/>
    <cellStyle name="20% - Accent5 5 2" xfId="330"/>
    <cellStyle name="20% - Accent5 6" xfId="263"/>
    <cellStyle name="20% - Accent6" xfId="41" builtinId="50" customBuiltin="1"/>
    <cellStyle name="20% - Accent6 2" xfId="57"/>
    <cellStyle name="20% - Accent6 3" xfId="150"/>
    <cellStyle name="20% - Accent6 3 2" xfId="219"/>
    <cellStyle name="20% - Accent6 3 2 2" xfId="356"/>
    <cellStyle name="20% - Accent6 3 3" xfId="289"/>
    <cellStyle name="20% - Accent6 4" xfId="170"/>
    <cellStyle name="20% - Accent6 4 2" xfId="238"/>
    <cellStyle name="20% - Accent6 4 2 2" xfId="375"/>
    <cellStyle name="20% - Accent6 4 3" xfId="308"/>
    <cellStyle name="20% - Accent6 5" xfId="195"/>
    <cellStyle name="20% - Accent6 5 2" xfId="332"/>
    <cellStyle name="20% - Accent6 6" xfId="265"/>
    <cellStyle name="40% - Accent1" xfId="22" builtinId="31" customBuiltin="1"/>
    <cellStyle name="40% - Accent1 2" xfId="58"/>
    <cellStyle name="40% - Accent1 3" xfId="141"/>
    <cellStyle name="40% - Accent1 3 2" xfId="210"/>
    <cellStyle name="40% - Accent1 3 2 2" xfId="347"/>
    <cellStyle name="40% - Accent1 3 3" xfId="280"/>
    <cellStyle name="40% - Accent1 4" xfId="160"/>
    <cellStyle name="40% - Accent1 4 2" xfId="229"/>
    <cellStyle name="40% - Accent1 4 2 2" xfId="366"/>
    <cellStyle name="40% - Accent1 4 3" xfId="299"/>
    <cellStyle name="40% - Accent1 5" xfId="186"/>
    <cellStyle name="40% - Accent1 5 2" xfId="323"/>
    <cellStyle name="40% - Accent1 6" xfId="256"/>
    <cellStyle name="40% - Accent2" xfId="26" builtinId="35" customBuiltin="1"/>
    <cellStyle name="40% - Accent2 2" xfId="59"/>
    <cellStyle name="40% - Accent2 3" xfId="143"/>
    <cellStyle name="40% - Accent2 3 2" xfId="212"/>
    <cellStyle name="40% - Accent2 3 2 2" xfId="349"/>
    <cellStyle name="40% - Accent2 3 3" xfId="282"/>
    <cellStyle name="40% - Accent2 4" xfId="162"/>
    <cellStyle name="40% - Accent2 4 2" xfId="231"/>
    <cellStyle name="40% - Accent2 4 2 2" xfId="368"/>
    <cellStyle name="40% - Accent2 4 3" xfId="301"/>
    <cellStyle name="40% - Accent2 5" xfId="188"/>
    <cellStyle name="40% - Accent2 5 2" xfId="325"/>
    <cellStyle name="40% - Accent2 6" xfId="258"/>
    <cellStyle name="40% - Accent3" xfId="30" builtinId="39" customBuiltin="1"/>
    <cellStyle name="40% - Accent3 2" xfId="60"/>
    <cellStyle name="40% - Accent3 3" xfId="145"/>
    <cellStyle name="40% - Accent3 3 2" xfId="214"/>
    <cellStyle name="40% - Accent3 3 2 2" xfId="351"/>
    <cellStyle name="40% - Accent3 3 3" xfId="284"/>
    <cellStyle name="40% - Accent3 4" xfId="164"/>
    <cellStyle name="40% - Accent3 4 2" xfId="233"/>
    <cellStyle name="40% - Accent3 4 2 2" xfId="370"/>
    <cellStyle name="40% - Accent3 4 3" xfId="303"/>
    <cellStyle name="40% - Accent3 5" xfId="190"/>
    <cellStyle name="40% - Accent3 5 2" xfId="327"/>
    <cellStyle name="40% - Accent3 6" xfId="260"/>
    <cellStyle name="40% - Accent4" xfId="34" builtinId="43" customBuiltin="1"/>
    <cellStyle name="40% - Accent4 2" xfId="61"/>
    <cellStyle name="40% - Accent4 3" xfId="147"/>
    <cellStyle name="40% - Accent4 3 2" xfId="216"/>
    <cellStyle name="40% - Accent4 3 2 2" xfId="353"/>
    <cellStyle name="40% - Accent4 3 3" xfId="286"/>
    <cellStyle name="40% - Accent4 4" xfId="167"/>
    <cellStyle name="40% - Accent4 4 2" xfId="235"/>
    <cellStyle name="40% - Accent4 4 2 2" xfId="372"/>
    <cellStyle name="40% - Accent4 4 3" xfId="305"/>
    <cellStyle name="40% - Accent4 5" xfId="192"/>
    <cellStyle name="40% - Accent4 5 2" xfId="329"/>
    <cellStyle name="40% - Accent4 6" xfId="262"/>
    <cellStyle name="40% - Accent5" xfId="38" builtinId="47" customBuiltin="1"/>
    <cellStyle name="40% - Accent5 2" xfId="62"/>
    <cellStyle name="40% - Accent5 3" xfId="149"/>
    <cellStyle name="40% - Accent5 3 2" xfId="218"/>
    <cellStyle name="40% - Accent5 3 2 2" xfId="355"/>
    <cellStyle name="40% - Accent5 3 3" xfId="288"/>
    <cellStyle name="40% - Accent5 4" xfId="169"/>
    <cellStyle name="40% - Accent5 4 2" xfId="237"/>
    <cellStyle name="40% - Accent5 4 2 2" xfId="374"/>
    <cellStyle name="40% - Accent5 4 3" xfId="307"/>
    <cellStyle name="40% - Accent5 5" xfId="194"/>
    <cellStyle name="40% - Accent5 5 2" xfId="331"/>
    <cellStyle name="40% - Accent5 6" xfId="264"/>
    <cellStyle name="40% - Accent6" xfId="42" builtinId="51" customBuiltin="1"/>
    <cellStyle name="40% - Accent6 2" xfId="63"/>
    <cellStyle name="40% - Accent6 3" xfId="151"/>
    <cellStyle name="40% - Accent6 3 2" xfId="220"/>
    <cellStyle name="40% - Accent6 3 2 2" xfId="357"/>
    <cellStyle name="40% - Accent6 3 3" xfId="290"/>
    <cellStyle name="40% - Accent6 4" xfId="171"/>
    <cellStyle name="40% - Accent6 4 2" xfId="239"/>
    <cellStyle name="40% - Accent6 4 2 2" xfId="376"/>
    <cellStyle name="40% - Accent6 4 3" xfId="309"/>
    <cellStyle name="40% - Accent6 5" xfId="196"/>
    <cellStyle name="40% - Accent6 5 2" xfId="333"/>
    <cellStyle name="40% - Accent6 6" xfId="266"/>
    <cellStyle name="60% - Accent1" xfId="23" builtinId="32" customBuiltin="1"/>
    <cellStyle name="60% - Accent1 2" xfId="64"/>
    <cellStyle name="60% - Accent2" xfId="27" builtinId="36" customBuiltin="1"/>
    <cellStyle name="60% - Accent2 2" xfId="65"/>
    <cellStyle name="60% - Accent3" xfId="31" builtinId="40" customBuiltin="1"/>
    <cellStyle name="60% - Accent3 2" xfId="66"/>
    <cellStyle name="60% - Accent4" xfId="35" builtinId="44" customBuiltin="1"/>
    <cellStyle name="60% - Accent4 2" xfId="67"/>
    <cellStyle name="60% - Accent5" xfId="39" builtinId="48" customBuiltin="1"/>
    <cellStyle name="60% - Accent5 2" xfId="68"/>
    <cellStyle name="60% - Accent6" xfId="43" builtinId="52" customBuiltin="1"/>
    <cellStyle name="60% - Accent6 2" xfId="69"/>
    <cellStyle name="Accent1" xfId="20" builtinId="29" customBuiltin="1"/>
    <cellStyle name="Accent1 2" xfId="70"/>
    <cellStyle name="Accent2" xfId="24" builtinId="33" customBuiltin="1"/>
    <cellStyle name="Accent2 2" xfId="71"/>
    <cellStyle name="Accent3" xfId="28" builtinId="37" customBuiltin="1"/>
    <cellStyle name="Accent3 2" xfId="72"/>
    <cellStyle name="Accent4" xfId="32" builtinId="41" customBuiltin="1"/>
    <cellStyle name="Accent4 2" xfId="73"/>
    <cellStyle name="Accent5" xfId="36" builtinId="45" customBuiltin="1"/>
    <cellStyle name="Accent5 2" xfId="74"/>
    <cellStyle name="Accent6" xfId="40" builtinId="49" customBuiltin="1"/>
    <cellStyle name="Accent6 2" xfId="75"/>
    <cellStyle name="Bad" xfId="10" builtinId="27" customBuiltin="1"/>
    <cellStyle name="Bad 2" xfId="76"/>
    <cellStyle name="Calculation" xfId="14" builtinId="22" customBuiltin="1"/>
    <cellStyle name="Calculation 2" xfId="77"/>
    <cellStyle name="Check Cell" xfId="16" builtinId="23" customBuiltin="1"/>
    <cellStyle name="Check Cell 2" xfId="78"/>
    <cellStyle name="Comma" xfId="1" builtinId="3"/>
    <cellStyle name="Comma 2" xfId="79"/>
    <cellStyle name="Comma 3" xfId="80"/>
    <cellStyle name="Comma 3 2" xfId="81"/>
    <cellStyle name="Comma 4" xfId="82"/>
    <cellStyle name="Comma 4 2" xfId="153"/>
    <cellStyle name="Comma 4 2 2" xfId="222"/>
    <cellStyle name="Comma 4 2 2 2" xfId="359"/>
    <cellStyle name="Comma 4 2 3" xfId="292"/>
    <cellStyle name="Comma 4 3" xfId="174"/>
    <cellStyle name="Comma 4 3 2" xfId="241"/>
    <cellStyle name="Comma 4 3 2 2" xfId="378"/>
    <cellStyle name="Comma 4 3 3" xfId="311"/>
    <cellStyle name="Comma 4 4" xfId="129"/>
    <cellStyle name="Comma 4 4 2" xfId="203"/>
    <cellStyle name="Comma 4 4 2 2" xfId="340"/>
    <cellStyle name="Comma 4 4 3" xfId="273"/>
    <cellStyle name="Comma 4 5" xfId="248"/>
    <cellStyle name="Comma 4 5 2" xfId="385"/>
    <cellStyle name="Comma 4 6" xfId="198"/>
    <cellStyle name="Comma 4 6 2" xfId="335"/>
    <cellStyle name="Comma 4 7" xfId="181"/>
    <cellStyle name="Comma 4 7 2" xfId="318"/>
    <cellStyle name="Comma 4 8" xfId="268"/>
    <cellStyle name="Comma 5" xfId="139"/>
    <cellStyle name="Comma 5 2" xfId="158"/>
    <cellStyle name="Comma 5 2 2" xfId="227"/>
    <cellStyle name="Comma 5 2 2 2" xfId="364"/>
    <cellStyle name="Comma 5 2 3" xfId="297"/>
    <cellStyle name="Comma 5 3" xfId="179"/>
    <cellStyle name="Comma 5 3 2" xfId="246"/>
    <cellStyle name="Comma 5 3 2 2" xfId="383"/>
    <cellStyle name="Comma 5 3 3" xfId="316"/>
    <cellStyle name="Comma 5 4" xfId="208"/>
    <cellStyle name="Comma 5 4 2" xfId="345"/>
    <cellStyle name="Comma 5 5" xfId="278"/>
    <cellStyle name="Comma 6" xfId="252"/>
    <cellStyle name="Comma 7" xfId="253"/>
    <cellStyle name="Comma0" xfId="83"/>
    <cellStyle name="Comma0 2" xfId="84"/>
    <cellStyle name="Comma0 2 2" xfId="85"/>
    <cellStyle name="Currency 2" xfId="137"/>
    <cellStyle name="Currency0" xfId="86"/>
    <cellStyle name="Currency0 2" xfId="87"/>
    <cellStyle name="Currency0 2 2" xfId="88"/>
    <cellStyle name="Date" xfId="89"/>
    <cellStyle name="Date 2" xfId="90"/>
    <cellStyle name="Date 2 2" xfId="91"/>
    <cellStyle name="Explanatory Text" xfId="18" builtinId="53" customBuiltin="1"/>
    <cellStyle name="Explanatory Text 2" xfId="92"/>
    <cellStyle name="Fixed" xfId="93"/>
    <cellStyle name="Fixed 2" xfId="94"/>
    <cellStyle name="Fixed 2 2" xfId="95"/>
    <cellStyle name="Good" xfId="9" builtinId="26" customBuiltin="1"/>
    <cellStyle name="Good 2" xfId="96"/>
    <cellStyle name="Heading 1" xfId="5" builtinId="16" customBuiltin="1"/>
    <cellStyle name="Heading 1 2" xfId="97"/>
    <cellStyle name="Heading 1 2 2" xfId="98"/>
    <cellStyle name="Heading 1 3" xfId="99"/>
    <cellStyle name="Heading 1 3 2" xfId="100"/>
    <cellStyle name="Heading 2" xfId="6" builtinId="17" customBuiltin="1"/>
    <cellStyle name="Heading 2 2" xfId="101"/>
    <cellStyle name="Heading 2 2 2" xfId="102"/>
    <cellStyle name="Heading 2 3" xfId="103"/>
    <cellStyle name="Heading 2 3 2" xfId="104"/>
    <cellStyle name="Heading 3" xfId="7" builtinId="18" customBuiltin="1"/>
    <cellStyle name="Heading 3 2" xfId="105"/>
    <cellStyle name="Heading 4" xfId="8" builtinId="19" customBuiltin="1"/>
    <cellStyle name="Heading 4 2" xfId="106"/>
    <cellStyle name="Hyperlink" xfId="2" builtinId="8"/>
    <cellStyle name="Input" xfId="12" builtinId="20" customBuiltin="1"/>
    <cellStyle name="Input 2" xfId="107"/>
    <cellStyle name="Linked Cell" xfId="15" builtinId="24" customBuiltin="1"/>
    <cellStyle name="Linked Cell 2" xfId="108"/>
    <cellStyle name="Neutral" xfId="11" builtinId="28" customBuiltin="1"/>
    <cellStyle name="Neutral 2" xfId="109"/>
    <cellStyle name="Normal" xfId="0" builtinId="0"/>
    <cellStyle name="Normal 10" xfId="45"/>
    <cellStyle name="Normal 11" xfId="391"/>
    <cellStyle name="Normal 12" xfId="44"/>
    <cellStyle name="Normal 2" xfId="47"/>
    <cellStyle name="Normal 2 2" xfId="127"/>
    <cellStyle name="Normal 2 3" xfId="173"/>
    <cellStyle name="Normal 2 4" xfId="125"/>
    <cellStyle name="Normal 3" xfId="50"/>
    <cellStyle name="Normal 3 10" xfId="267"/>
    <cellStyle name="Normal 3 2" xfId="51"/>
    <cellStyle name="Normal 3 3" xfId="128"/>
    <cellStyle name="Normal 3 3 2" xfId="136"/>
    <cellStyle name="Normal 3 3 3" xfId="202"/>
    <cellStyle name="Normal 3 3 3 2" xfId="339"/>
    <cellStyle name="Normal 3 3 4" xfId="272"/>
    <cellStyle name="Normal 3 4" xfId="152"/>
    <cellStyle name="Normal 3 4 2" xfId="221"/>
    <cellStyle name="Normal 3 4 2 2" xfId="358"/>
    <cellStyle name="Normal 3 4 3" xfId="291"/>
    <cellStyle name="Normal 3 5" xfId="172"/>
    <cellStyle name="Normal 3 5 2" xfId="240"/>
    <cellStyle name="Normal 3 5 2 2" xfId="377"/>
    <cellStyle name="Normal 3 5 3" xfId="310"/>
    <cellStyle name="Normal 3 6" xfId="165"/>
    <cellStyle name="Normal 3 7" xfId="247"/>
    <cellStyle name="Normal 3 7 2" xfId="384"/>
    <cellStyle name="Normal 3 8" xfId="197"/>
    <cellStyle name="Normal 3 8 2" xfId="334"/>
    <cellStyle name="Normal 3 9" xfId="180"/>
    <cellStyle name="Normal 3 9 2" xfId="317"/>
    <cellStyle name="Normal 4" xfId="110"/>
    <cellStyle name="Normal 4 2" xfId="154"/>
    <cellStyle name="Normal 4 2 2" xfId="223"/>
    <cellStyle name="Normal 4 2 2 2" xfId="360"/>
    <cellStyle name="Normal 4 2 3" xfId="293"/>
    <cellStyle name="Normal 4 3" xfId="175"/>
    <cellStyle name="Normal 4 3 2" xfId="242"/>
    <cellStyle name="Normal 4 3 2 2" xfId="379"/>
    <cellStyle name="Normal 4 3 3" xfId="312"/>
    <cellStyle name="Normal 4 4" xfId="130"/>
    <cellStyle name="Normal 4 4 2" xfId="204"/>
    <cellStyle name="Normal 4 4 2 2" xfId="341"/>
    <cellStyle name="Normal 4 4 3" xfId="274"/>
    <cellStyle name="Normal 4 5" xfId="249"/>
    <cellStyle name="Normal 4 5 2" xfId="386"/>
    <cellStyle name="Normal 4 6" xfId="199"/>
    <cellStyle name="Normal 4 6 2" xfId="336"/>
    <cellStyle name="Normal 4 7" xfId="182"/>
    <cellStyle name="Normal 4 7 2" xfId="319"/>
    <cellStyle name="Normal 4 8" xfId="269"/>
    <cellStyle name="Normal 5" xfId="123"/>
    <cellStyle name="Normal 5 2" xfId="138"/>
    <cellStyle name="Normal 5 2 2" xfId="157"/>
    <cellStyle name="Normal 5 2 2 2" xfId="226"/>
    <cellStyle name="Normal 5 2 2 2 2" xfId="363"/>
    <cellStyle name="Normal 5 2 2 3" xfId="296"/>
    <cellStyle name="Normal 5 2 3" xfId="178"/>
    <cellStyle name="Normal 5 2 3 2" xfId="245"/>
    <cellStyle name="Normal 5 2 3 2 2" xfId="382"/>
    <cellStyle name="Normal 5 2 3 3" xfId="315"/>
    <cellStyle name="Normal 5 2 4" xfId="207"/>
    <cellStyle name="Normal 5 2 4 2" xfId="344"/>
    <cellStyle name="Normal 5 2 5" xfId="277"/>
    <cellStyle name="Normal 6" xfId="49"/>
    <cellStyle name="Normal 7" xfId="48"/>
    <cellStyle name="Normal 8" xfId="254"/>
    <cellStyle name="Normal 8 2" xfId="389"/>
    <cellStyle name="Normal 8 2 2" xfId="390"/>
    <cellStyle name="Normal 9" xfId="46"/>
    <cellStyle name="Note 2" xfId="111"/>
    <cellStyle name="Note 2 2" xfId="112"/>
    <cellStyle name="Note 2 3" xfId="113"/>
    <cellStyle name="Note 2 3 2" xfId="135"/>
    <cellStyle name="Note 2 3 3" xfId="131"/>
    <cellStyle name="Note 3" xfId="114"/>
    <cellStyle name="Note 3 2" xfId="155"/>
    <cellStyle name="Note 3 2 2" xfId="224"/>
    <cellStyle name="Note 3 2 2 2" xfId="361"/>
    <cellStyle name="Note 3 2 3" xfId="294"/>
    <cellStyle name="Note 3 3" xfId="176"/>
    <cellStyle name="Note 3 3 2" xfId="243"/>
    <cellStyle name="Note 3 3 2 2" xfId="380"/>
    <cellStyle name="Note 3 3 3" xfId="313"/>
    <cellStyle name="Note 3 4" xfId="132"/>
    <cellStyle name="Note 3 4 2" xfId="205"/>
    <cellStyle name="Note 3 4 2 2" xfId="342"/>
    <cellStyle name="Note 3 4 3" xfId="275"/>
    <cellStyle name="Note 3 5" xfId="250"/>
    <cellStyle name="Note 3 5 2" xfId="387"/>
    <cellStyle name="Note 3 6" xfId="200"/>
    <cellStyle name="Note 3 6 2" xfId="337"/>
    <cellStyle name="Note 3 7" xfId="183"/>
    <cellStyle name="Note 3 7 2" xfId="320"/>
    <cellStyle name="Note 3 8" xfId="270"/>
    <cellStyle name="Output" xfId="13" builtinId="21" customBuiltin="1"/>
    <cellStyle name="Output 2" xfId="115"/>
    <cellStyle name="Percent" xfId="3" builtinId="5"/>
    <cellStyle name="Percent 2" xfId="116"/>
    <cellStyle name="Percent 2 2" xfId="133"/>
    <cellStyle name="Percent 2 2 2" xfId="156"/>
    <cellStyle name="Percent 2 2 2 2" xfId="225"/>
    <cellStyle name="Percent 2 2 2 2 2" xfId="362"/>
    <cellStyle name="Percent 2 2 2 3" xfId="295"/>
    <cellStyle name="Percent 2 2 3" xfId="177"/>
    <cellStyle name="Percent 2 2 3 2" xfId="244"/>
    <cellStyle name="Percent 2 2 3 2 2" xfId="381"/>
    <cellStyle name="Percent 2 2 3 3" xfId="314"/>
    <cellStyle name="Percent 2 2 4" xfId="206"/>
    <cellStyle name="Percent 2 2 4 2" xfId="343"/>
    <cellStyle name="Percent 2 2 5" xfId="276"/>
    <cellStyle name="Percent 2 3" xfId="126"/>
    <cellStyle name="Percent 2 4" xfId="251"/>
    <cellStyle name="Percent 2 4 2" xfId="388"/>
    <cellStyle name="Percent 2 5" xfId="201"/>
    <cellStyle name="Percent 2 5 2" xfId="338"/>
    <cellStyle name="Percent 2 6" xfId="184"/>
    <cellStyle name="Percent 2 6 2" xfId="321"/>
    <cellStyle name="Percent 2 7" xfId="271"/>
    <cellStyle name="Percent 3" xfId="124"/>
    <cellStyle name="Percent 3 2" xfId="134"/>
    <cellStyle name="Title" xfId="4" builtinId="15" customBuiltin="1"/>
    <cellStyle name="Title 2" xfId="117"/>
    <cellStyle name="Total" xfId="19" builtinId="25" customBuiltin="1"/>
    <cellStyle name="Total 2" xfId="118"/>
    <cellStyle name="Total 2 2" xfId="119"/>
    <cellStyle name="Total 3" xfId="120"/>
    <cellStyle name="Total 3 2" xfId="121"/>
    <cellStyle name="Warning Text" xfId="17" builtinId="11" customBuiltin="1"/>
    <cellStyle name="Warning Text 2" xfId="1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>
      <selection activeCell="I727" sqref="I72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1259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1265</v>
      </c>
      <c r="C16" s="236"/>
      <c r="F16" s="285" t="s">
        <v>1260</v>
      </c>
    </row>
    <row r="17" spans="1:6" ht="12.75" customHeight="1" x14ac:dyDescent="0.25">
      <c r="A17" s="180" t="s">
        <v>1230</v>
      </c>
      <c r="C17" s="285" t="s">
        <v>1260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6" t="s">
        <v>1234</v>
      </c>
      <c r="B20" s="276"/>
      <c r="C20" s="286"/>
      <c r="D20" s="276"/>
      <c r="E20" s="276"/>
      <c r="F20" s="276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3689488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108583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426277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51485</v>
      </c>
      <c r="P48" s="195">
        <f>ROUND(((B48/CE61)*P61),0)</f>
        <v>106188</v>
      </c>
      <c r="Q48" s="195">
        <f>ROUND(((B48/CE61)*Q61),0)</f>
        <v>0</v>
      </c>
      <c r="R48" s="195">
        <f>ROUND(((B48/CE61)*R61),0)</f>
        <v>159348</v>
      </c>
      <c r="S48" s="195">
        <f>ROUND(((B48/CE61)*S61),0)</f>
        <v>17495</v>
      </c>
      <c r="T48" s="195">
        <f>ROUND(((B48/CE61)*T61),0)</f>
        <v>49122</v>
      </c>
      <c r="U48" s="195">
        <f>ROUND(((B48/CE61)*U61),0)</f>
        <v>138696</v>
      </c>
      <c r="V48" s="195">
        <f>ROUND(((B48/CE61)*V61),0)</f>
        <v>0</v>
      </c>
      <c r="W48" s="195">
        <f>ROUND(((B48/CE61)*W61),0)</f>
        <v>9976</v>
      </c>
      <c r="X48" s="195">
        <f>ROUND(((B48/CE61)*X61),0)</f>
        <v>37122</v>
      </c>
      <c r="Y48" s="195">
        <f>ROUND(((B48/CE61)*Y61),0)</f>
        <v>98794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20049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58856</v>
      </c>
      <c r="AF48" s="195">
        <f>ROUND(((B48/CE61)*AF61),0)</f>
        <v>0</v>
      </c>
      <c r="AG48" s="195">
        <f>ROUND(((B48/CE61)*AG61),0)</f>
        <v>545016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920406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20993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78914</v>
      </c>
      <c r="AZ48" s="195">
        <f>ROUND(((B48/CE61)*AZ61),0)</f>
        <v>0</v>
      </c>
      <c r="BA48" s="195">
        <f>ROUND(((B48/CE61)*BA61),0)</f>
        <v>12990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23884</v>
      </c>
      <c r="BE48" s="195">
        <f>ROUND(((B48/CE61)*BE61),0)</f>
        <v>49381</v>
      </c>
      <c r="BF48" s="195">
        <f>ROUND(((B48/CE61)*BF61),0)</f>
        <v>63989</v>
      </c>
      <c r="BG48" s="195">
        <f>ROUND(((B48/CE61)*BG61),0)</f>
        <v>0</v>
      </c>
      <c r="BH48" s="195">
        <f>ROUND(((B48/CE61)*BH61),0)</f>
        <v>83796</v>
      </c>
      <c r="BI48" s="195">
        <f>ROUND(((B48/CE61)*BI61),0)</f>
        <v>0</v>
      </c>
      <c r="BJ48" s="195">
        <f>ROUND(((B48/CE61)*BJ61),0)</f>
        <v>42120</v>
      </c>
      <c r="BK48" s="195">
        <f>ROUND(((B48/CE61)*BK61),0)</f>
        <v>128152</v>
      </c>
      <c r="BL48" s="195">
        <f>ROUND(((B48/CE61)*BL61),0)</f>
        <v>153255</v>
      </c>
      <c r="BM48" s="195">
        <f>ROUND(((B48/CE61)*BM61),0)</f>
        <v>0</v>
      </c>
      <c r="BN48" s="195">
        <f>ROUND(((B48/CE61)*BN61),0)</f>
        <v>137204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31368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93011</v>
      </c>
      <c r="BW48" s="195">
        <f>ROUND(((B48/CE61)*BW61),0)</f>
        <v>0</v>
      </c>
      <c r="BX48" s="195">
        <f>ROUND(((B48/CE61)*BX61),0)</f>
        <v>23020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3689490</v>
      </c>
    </row>
    <row r="49" spans="1:84" ht="12.6" customHeight="1" x14ac:dyDescent="0.25">
      <c r="A49" s="175" t="s">
        <v>206</v>
      </c>
      <c r="B49" s="195">
        <f>B47+B48</f>
        <v>3689488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1504069.6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58888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231177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1281</v>
      </c>
      <c r="P52" s="195">
        <f>ROUND((B52/(CE76+CF76)*P76),0)</f>
        <v>88672</v>
      </c>
      <c r="Q52" s="195">
        <f>ROUND((B52/(CE76+CF76)*Q76),0)</f>
        <v>0</v>
      </c>
      <c r="R52" s="195">
        <f>ROUND((B52/(CE76+CF76)*R76),0)</f>
        <v>3326</v>
      </c>
      <c r="S52" s="195">
        <f>ROUND((B52/(CE76+CF76)*S76),0)</f>
        <v>0</v>
      </c>
      <c r="T52" s="195">
        <f>ROUND((B52/(CE76+CF76)*T76),0)</f>
        <v>24480</v>
      </c>
      <c r="U52" s="195">
        <f>ROUND((B52/(CE76+CF76)*U76),0)</f>
        <v>39181</v>
      </c>
      <c r="V52" s="195">
        <f>ROUND((B52/(CE76+CF76)*V76),0)</f>
        <v>0</v>
      </c>
      <c r="W52" s="195">
        <f>ROUND((B52/(CE76+CF76)*W76),0)</f>
        <v>4091</v>
      </c>
      <c r="X52" s="195">
        <f>ROUND((B52/(CE76+CF76)*X76),0)</f>
        <v>15217</v>
      </c>
      <c r="Y52" s="195">
        <f>ROUND((B52/(CE76+CF76)*Y76),0)</f>
        <v>40478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27739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46415</v>
      </c>
      <c r="AF52" s="195">
        <f>ROUND((B52/(CE76+CF76)*AF76),0)</f>
        <v>0</v>
      </c>
      <c r="AG52" s="195">
        <f>ROUND((B52/(CE76+CF76)*AG76),0)</f>
        <v>72774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204152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11392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54214</v>
      </c>
      <c r="AZ52" s="195">
        <f>ROUND((B52/(CE76+CF76)*AZ76),0)</f>
        <v>0</v>
      </c>
      <c r="BA52" s="195">
        <f>ROUND((B52/(CE76+CF76)*BA76),0)</f>
        <v>46565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20971</v>
      </c>
      <c r="BE52" s="195">
        <f>ROUND((B52/(CE76+CF76)*BE76),0)</f>
        <v>129267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14119</v>
      </c>
      <c r="BL52" s="195">
        <f>ROUND((B52/(CE76+CF76)*BL76),0)</f>
        <v>105136</v>
      </c>
      <c r="BM52" s="195">
        <f>ROUND((B52/(CE76+CF76)*BM76),0)</f>
        <v>0</v>
      </c>
      <c r="BN52" s="195">
        <f>ROUND((B52/(CE76+CF76)*BN76),0)</f>
        <v>233555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30982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1504072</v>
      </c>
    </row>
    <row r="53" spans="1:84" ht="12.6" customHeight="1" x14ac:dyDescent="0.25">
      <c r="A53" s="175" t="s">
        <v>206</v>
      </c>
      <c r="B53" s="195">
        <f>B51+B52</f>
        <v>1504069.6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1200</v>
      </c>
      <c r="F59" s="184"/>
      <c r="G59" s="184"/>
      <c r="H59" s="184"/>
      <c r="I59" s="184"/>
      <c r="J59" s="184">
        <v>125</v>
      </c>
      <c r="K59" s="184"/>
      <c r="L59" s="184">
        <v>4711</v>
      </c>
      <c r="M59" s="184"/>
      <c r="N59" s="184"/>
      <c r="O59" s="184">
        <v>77</v>
      </c>
      <c r="P59" s="185">
        <v>20121</v>
      </c>
      <c r="Q59" s="185">
        <v>7715</v>
      </c>
      <c r="R59" s="185">
        <v>31750</v>
      </c>
      <c r="S59" s="251"/>
      <c r="T59" s="251"/>
      <c r="U59" s="224">
        <v>135796</v>
      </c>
      <c r="V59" s="185"/>
      <c r="W59" s="185">
        <v>423</v>
      </c>
      <c r="X59" s="185">
        <v>1574</v>
      </c>
      <c r="Y59" s="185">
        <v>4189</v>
      </c>
      <c r="Z59" s="185"/>
      <c r="AA59" s="185"/>
      <c r="AB59" s="251"/>
      <c r="AC59" s="185">
        <v>6</v>
      </c>
      <c r="AD59" s="185"/>
      <c r="AE59" s="185">
        <v>4522</v>
      </c>
      <c r="AF59" s="185"/>
      <c r="AG59" s="185">
        <v>4024</v>
      </c>
      <c r="AH59" s="185"/>
      <c r="AI59" s="185"/>
      <c r="AJ59" s="185">
        <v>19875</v>
      </c>
      <c r="AK59" s="185"/>
      <c r="AL59" s="185"/>
      <c r="AM59" s="185"/>
      <c r="AN59" s="185"/>
      <c r="AO59" s="185">
        <v>5568</v>
      </c>
      <c r="AP59" s="185"/>
      <c r="AQ59" s="185"/>
      <c r="AR59" s="185"/>
      <c r="AS59" s="185"/>
      <c r="AT59" s="185"/>
      <c r="AU59" s="185"/>
      <c r="AV59" s="251"/>
      <c r="AW59" s="251"/>
      <c r="AX59" s="251"/>
      <c r="AY59" s="185">
        <v>18474</v>
      </c>
      <c r="AZ59" s="185"/>
      <c r="BA59" s="251"/>
      <c r="BB59" s="251"/>
      <c r="BC59" s="251"/>
      <c r="BD59" s="251"/>
      <c r="BE59" s="185">
        <v>90442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/>
      <c r="D60" s="187"/>
      <c r="E60" s="187">
        <v>6.37</v>
      </c>
      <c r="F60" s="223"/>
      <c r="G60" s="187"/>
      <c r="H60" s="187"/>
      <c r="I60" s="187"/>
      <c r="J60" s="223"/>
      <c r="K60" s="187"/>
      <c r="L60" s="187">
        <v>25.02</v>
      </c>
      <c r="M60" s="187"/>
      <c r="N60" s="187"/>
      <c r="O60" s="187">
        <v>1.36</v>
      </c>
      <c r="P60" s="221">
        <v>4.1100000000000003</v>
      </c>
      <c r="Q60" s="221"/>
      <c r="R60" s="221">
        <v>2.16</v>
      </c>
      <c r="S60" s="221">
        <v>1.97</v>
      </c>
      <c r="T60" s="221">
        <v>2.87</v>
      </c>
      <c r="U60" s="221">
        <v>9.2100000000000009</v>
      </c>
      <c r="V60" s="221"/>
      <c r="W60" s="221">
        <v>0.54</v>
      </c>
      <c r="X60" s="221">
        <v>2.0099999999999998</v>
      </c>
      <c r="Y60" s="221">
        <v>5.36</v>
      </c>
      <c r="Z60" s="221"/>
      <c r="AA60" s="221"/>
      <c r="AB60" s="221">
        <v>1.29</v>
      </c>
      <c r="AC60" s="221"/>
      <c r="AD60" s="221"/>
      <c r="AE60" s="221">
        <v>3.79</v>
      </c>
      <c r="AF60" s="221"/>
      <c r="AG60" s="221">
        <v>10.51</v>
      </c>
      <c r="AH60" s="221"/>
      <c r="AI60" s="221"/>
      <c r="AJ60" s="221">
        <v>26.11</v>
      </c>
      <c r="AK60" s="221"/>
      <c r="AL60" s="221"/>
      <c r="AM60" s="221"/>
      <c r="AN60" s="221"/>
      <c r="AO60" s="221">
        <v>1.23</v>
      </c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8.4600000000000009</v>
      </c>
      <c r="AZ60" s="221"/>
      <c r="BA60" s="221">
        <v>1.81</v>
      </c>
      <c r="BB60" s="221"/>
      <c r="BC60" s="221"/>
      <c r="BD60" s="221">
        <v>1.96</v>
      </c>
      <c r="BE60" s="221">
        <v>3.05</v>
      </c>
      <c r="BF60" s="221">
        <v>7.43</v>
      </c>
      <c r="BG60" s="221"/>
      <c r="BH60" s="221">
        <v>4.8499999999999996</v>
      </c>
      <c r="BI60" s="221"/>
      <c r="BJ60" s="221">
        <v>2.48</v>
      </c>
      <c r="BK60" s="221">
        <v>12.39</v>
      </c>
      <c r="BL60" s="221">
        <v>13.54</v>
      </c>
      <c r="BM60" s="221"/>
      <c r="BN60" s="221">
        <v>5.64</v>
      </c>
      <c r="BO60" s="221"/>
      <c r="BP60" s="221"/>
      <c r="BQ60" s="221"/>
      <c r="BR60" s="221">
        <v>4.84</v>
      </c>
      <c r="BS60" s="221"/>
      <c r="BT60" s="221"/>
      <c r="BU60" s="221"/>
      <c r="BV60" s="221">
        <v>9.7799999999999994</v>
      </c>
      <c r="BW60" s="221"/>
      <c r="BX60" s="221">
        <v>0.79</v>
      </c>
      <c r="BY60" s="221"/>
      <c r="BZ60" s="221"/>
      <c r="CA60" s="221"/>
      <c r="CB60" s="221"/>
      <c r="CC60" s="221"/>
      <c r="CD60" s="252" t="s">
        <v>221</v>
      </c>
      <c r="CE60" s="254">
        <f t="shared" ref="CE60:CE70" si="0">SUM(C60:CD60)</f>
        <v>180.92999999999995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400308</v>
      </c>
      <c r="F61" s="185"/>
      <c r="G61" s="184"/>
      <c r="H61" s="184"/>
      <c r="I61" s="185"/>
      <c r="J61" s="185"/>
      <c r="K61" s="185"/>
      <c r="L61" s="185">
        <v>1571542</v>
      </c>
      <c r="M61" s="184"/>
      <c r="N61" s="184"/>
      <c r="O61" s="184">
        <v>189807</v>
      </c>
      <c r="P61" s="185">
        <v>391479</v>
      </c>
      <c r="Q61" s="185"/>
      <c r="R61" s="185">
        <v>587463</v>
      </c>
      <c r="S61" s="185">
        <v>64499</v>
      </c>
      <c r="T61" s="185">
        <v>181097</v>
      </c>
      <c r="U61" s="185">
        <v>511325</v>
      </c>
      <c r="V61" s="185"/>
      <c r="W61" s="185">
        <v>36779</v>
      </c>
      <c r="X61" s="185">
        <v>136855</v>
      </c>
      <c r="Y61" s="185">
        <v>364221</v>
      </c>
      <c r="Z61" s="185"/>
      <c r="AA61" s="185"/>
      <c r="AB61" s="185">
        <v>73913</v>
      </c>
      <c r="AC61" s="185"/>
      <c r="AD61" s="185"/>
      <c r="AE61" s="185">
        <v>216984</v>
      </c>
      <c r="AF61" s="185"/>
      <c r="AG61" s="185">
        <v>2009294</v>
      </c>
      <c r="AH61" s="185"/>
      <c r="AI61" s="185"/>
      <c r="AJ61" s="185">
        <v>3393234</v>
      </c>
      <c r="AK61" s="185"/>
      <c r="AL61" s="185"/>
      <c r="AM61" s="185"/>
      <c r="AN61" s="185"/>
      <c r="AO61" s="185">
        <v>77393</v>
      </c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290931</v>
      </c>
      <c r="AZ61" s="185"/>
      <c r="BA61" s="185">
        <v>47889</v>
      </c>
      <c r="BB61" s="185"/>
      <c r="BC61" s="185"/>
      <c r="BD61" s="185">
        <v>88054</v>
      </c>
      <c r="BE61" s="185">
        <v>182050</v>
      </c>
      <c r="BF61" s="185">
        <v>235905</v>
      </c>
      <c r="BG61" s="185"/>
      <c r="BH61" s="185">
        <v>308930</v>
      </c>
      <c r="BI61" s="185"/>
      <c r="BJ61" s="185">
        <v>155284</v>
      </c>
      <c r="BK61" s="185">
        <v>472454</v>
      </c>
      <c r="BL61" s="185">
        <v>564999</v>
      </c>
      <c r="BM61" s="185"/>
      <c r="BN61" s="185">
        <v>505826</v>
      </c>
      <c r="BO61" s="185"/>
      <c r="BP61" s="185"/>
      <c r="BQ61" s="185"/>
      <c r="BR61" s="185">
        <v>115645</v>
      </c>
      <c r="BS61" s="185"/>
      <c r="BT61" s="185"/>
      <c r="BU61" s="185"/>
      <c r="BV61" s="185">
        <v>342902</v>
      </c>
      <c r="BW61" s="185"/>
      <c r="BX61" s="185">
        <v>84867</v>
      </c>
      <c r="BY61" s="185"/>
      <c r="BZ61" s="185"/>
      <c r="CA61" s="185"/>
      <c r="CB61" s="185"/>
      <c r="CC61" s="185"/>
      <c r="CD61" s="252" t="s">
        <v>221</v>
      </c>
      <c r="CE61" s="195">
        <f t="shared" si="0"/>
        <v>13601929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108583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426277</v>
      </c>
      <c r="M62" s="195">
        <f t="shared" si="1"/>
        <v>0</v>
      </c>
      <c r="N62" s="195">
        <f t="shared" si="1"/>
        <v>0</v>
      </c>
      <c r="O62" s="195">
        <f t="shared" si="1"/>
        <v>51485</v>
      </c>
      <c r="P62" s="195">
        <f t="shared" si="1"/>
        <v>106188</v>
      </c>
      <c r="Q62" s="195">
        <f t="shared" si="1"/>
        <v>0</v>
      </c>
      <c r="R62" s="195">
        <f t="shared" si="1"/>
        <v>159348</v>
      </c>
      <c r="S62" s="195">
        <f t="shared" si="1"/>
        <v>17495</v>
      </c>
      <c r="T62" s="195">
        <f t="shared" si="1"/>
        <v>49122</v>
      </c>
      <c r="U62" s="195">
        <f t="shared" si="1"/>
        <v>138696</v>
      </c>
      <c r="V62" s="195">
        <f t="shared" si="1"/>
        <v>0</v>
      </c>
      <c r="W62" s="195">
        <f t="shared" si="1"/>
        <v>9976</v>
      </c>
      <c r="X62" s="195">
        <f t="shared" si="1"/>
        <v>37122</v>
      </c>
      <c r="Y62" s="195">
        <f t="shared" si="1"/>
        <v>98794</v>
      </c>
      <c r="Z62" s="195">
        <f t="shared" si="1"/>
        <v>0</v>
      </c>
      <c r="AA62" s="195">
        <f t="shared" si="1"/>
        <v>0</v>
      </c>
      <c r="AB62" s="195">
        <f t="shared" si="1"/>
        <v>20049</v>
      </c>
      <c r="AC62" s="195">
        <f t="shared" si="1"/>
        <v>0</v>
      </c>
      <c r="AD62" s="195">
        <f t="shared" si="1"/>
        <v>0</v>
      </c>
      <c r="AE62" s="195">
        <f t="shared" si="1"/>
        <v>58856</v>
      </c>
      <c r="AF62" s="195">
        <f t="shared" si="1"/>
        <v>0</v>
      </c>
      <c r="AG62" s="195">
        <f t="shared" si="1"/>
        <v>545016</v>
      </c>
      <c r="AH62" s="195">
        <f t="shared" si="1"/>
        <v>0</v>
      </c>
      <c r="AI62" s="195">
        <f t="shared" si="1"/>
        <v>0</v>
      </c>
      <c r="AJ62" s="195">
        <f t="shared" si="1"/>
        <v>920406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20993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78914</v>
      </c>
      <c r="AZ62" s="195">
        <f>ROUND(AZ47+AZ48,0)</f>
        <v>0</v>
      </c>
      <c r="BA62" s="195">
        <f>ROUND(BA47+BA48,0)</f>
        <v>12990</v>
      </c>
      <c r="BB62" s="195">
        <f t="shared" si="1"/>
        <v>0</v>
      </c>
      <c r="BC62" s="195">
        <f t="shared" si="1"/>
        <v>0</v>
      </c>
      <c r="BD62" s="195">
        <f t="shared" si="1"/>
        <v>23884</v>
      </c>
      <c r="BE62" s="195">
        <f t="shared" si="1"/>
        <v>49381</v>
      </c>
      <c r="BF62" s="195">
        <f t="shared" si="1"/>
        <v>63989</v>
      </c>
      <c r="BG62" s="195">
        <f t="shared" si="1"/>
        <v>0</v>
      </c>
      <c r="BH62" s="195">
        <f t="shared" si="1"/>
        <v>83796</v>
      </c>
      <c r="BI62" s="195">
        <f t="shared" si="1"/>
        <v>0</v>
      </c>
      <c r="BJ62" s="195">
        <f t="shared" si="1"/>
        <v>42120</v>
      </c>
      <c r="BK62" s="195">
        <f t="shared" si="1"/>
        <v>128152</v>
      </c>
      <c r="BL62" s="195">
        <f t="shared" si="1"/>
        <v>153255</v>
      </c>
      <c r="BM62" s="195">
        <f t="shared" si="1"/>
        <v>0</v>
      </c>
      <c r="BN62" s="195">
        <f t="shared" si="1"/>
        <v>137204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31368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93011</v>
      </c>
      <c r="BW62" s="195">
        <f t="shared" si="2"/>
        <v>0</v>
      </c>
      <c r="BX62" s="195">
        <f t="shared" si="2"/>
        <v>23020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52" t="s">
        <v>221</v>
      </c>
      <c r="CE62" s="195">
        <f t="shared" si="0"/>
        <v>3689490</v>
      </c>
      <c r="CF62" s="255"/>
    </row>
    <row r="63" spans="1:84" ht="12.6" customHeight="1" x14ac:dyDescent="0.25">
      <c r="A63" s="171" t="s">
        <v>236</v>
      </c>
      <c r="B63" s="175"/>
      <c r="C63" s="184"/>
      <c r="D63" s="184"/>
      <c r="E63" s="184">
        <v>2599</v>
      </c>
      <c r="F63" s="185"/>
      <c r="G63" s="184"/>
      <c r="H63" s="184"/>
      <c r="I63" s="185"/>
      <c r="J63" s="185"/>
      <c r="K63" s="185"/>
      <c r="L63" s="185">
        <v>10202</v>
      </c>
      <c r="M63" s="184"/>
      <c r="N63" s="184"/>
      <c r="O63" s="184"/>
      <c r="P63" s="185">
        <v>85086</v>
      </c>
      <c r="Q63" s="185"/>
      <c r="R63" s="185"/>
      <c r="S63" s="185"/>
      <c r="T63" s="185"/>
      <c r="U63" s="185">
        <v>159408</v>
      </c>
      <c r="V63" s="185"/>
      <c r="W63" s="185">
        <v>20300</v>
      </c>
      <c r="X63" s="185">
        <v>56700</v>
      </c>
      <c r="Y63" s="185">
        <v>72435</v>
      </c>
      <c r="Z63" s="185"/>
      <c r="AA63" s="185"/>
      <c r="AB63" s="185">
        <v>111862</v>
      </c>
      <c r="AC63" s="185"/>
      <c r="AD63" s="185"/>
      <c r="AE63" s="185"/>
      <c r="AF63" s="185"/>
      <c r="AG63" s="185">
        <v>17012</v>
      </c>
      <c r="AH63" s="185"/>
      <c r="AI63" s="185"/>
      <c r="AJ63" s="185">
        <v>23132</v>
      </c>
      <c r="AK63" s="185"/>
      <c r="AL63" s="185"/>
      <c r="AM63" s="185"/>
      <c r="AN63" s="185"/>
      <c r="AO63" s="185">
        <v>502</v>
      </c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108673</v>
      </c>
      <c r="BK63" s="185"/>
      <c r="BL63" s="185"/>
      <c r="BM63" s="185"/>
      <c r="BN63" s="185">
        <v>147500</v>
      </c>
      <c r="BO63" s="185"/>
      <c r="BP63" s="185"/>
      <c r="BQ63" s="185"/>
      <c r="BR63" s="185">
        <v>0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815411</v>
      </c>
      <c r="CF63" s="255"/>
    </row>
    <row r="64" spans="1:84" ht="12.6" customHeight="1" x14ac:dyDescent="0.25">
      <c r="A64" s="171" t="s">
        <v>237</v>
      </c>
      <c r="B64" s="175"/>
      <c r="C64" s="184"/>
      <c r="D64" s="184"/>
      <c r="E64" s="185">
        <v>35489</v>
      </c>
      <c r="F64" s="185"/>
      <c r="G64" s="184"/>
      <c r="H64" s="184"/>
      <c r="I64" s="185"/>
      <c r="J64" s="185">
        <v>2978</v>
      </c>
      <c r="K64" s="185"/>
      <c r="L64" s="185">
        <v>139323</v>
      </c>
      <c r="M64" s="184"/>
      <c r="N64" s="184"/>
      <c r="O64" s="184">
        <v>17684</v>
      </c>
      <c r="P64" s="185">
        <v>393554</v>
      </c>
      <c r="Q64" s="185">
        <v>4050</v>
      </c>
      <c r="R64" s="185">
        <v>18127</v>
      </c>
      <c r="S64" s="185">
        <v>18709</v>
      </c>
      <c r="T64" s="185">
        <v>330132</v>
      </c>
      <c r="U64" s="185">
        <v>449313</v>
      </c>
      <c r="V64" s="185"/>
      <c r="W64" s="185"/>
      <c r="X64" s="185">
        <v>1189</v>
      </c>
      <c r="Y64" s="185">
        <v>35225</v>
      </c>
      <c r="Z64" s="185"/>
      <c r="AA64" s="185"/>
      <c r="AB64" s="185">
        <v>873584</v>
      </c>
      <c r="AC64" s="185">
        <v>13292</v>
      </c>
      <c r="AD64" s="185"/>
      <c r="AE64" s="185">
        <v>3322</v>
      </c>
      <c r="AF64" s="185"/>
      <c r="AG64" s="185">
        <v>63571</v>
      </c>
      <c r="AH64" s="185"/>
      <c r="AI64" s="185"/>
      <c r="AJ64" s="185">
        <v>262190</v>
      </c>
      <c r="AK64" s="185"/>
      <c r="AL64" s="185"/>
      <c r="AM64" s="185"/>
      <c r="AN64" s="185"/>
      <c r="AO64" s="185">
        <v>6861</v>
      </c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216893</v>
      </c>
      <c r="AZ64" s="185"/>
      <c r="BA64" s="185">
        <v>10618</v>
      </c>
      <c r="BB64" s="185"/>
      <c r="BC64" s="185"/>
      <c r="BD64" s="185">
        <v>15950</v>
      </c>
      <c r="BE64" s="185">
        <v>37698</v>
      </c>
      <c r="BF64" s="185">
        <v>72658</v>
      </c>
      <c r="BG64" s="185"/>
      <c r="BH64" s="185">
        <v>54032</v>
      </c>
      <c r="BI64" s="185"/>
      <c r="BJ64" s="185">
        <v>1193</v>
      </c>
      <c r="BK64" s="185">
        <v>11079</v>
      </c>
      <c r="BL64" s="185">
        <v>66837</v>
      </c>
      <c r="BM64" s="185"/>
      <c r="BN64" s="185">
        <v>76727</v>
      </c>
      <c r="BO64" s="185"/>
      <c r="BP64" s="185"/>
      <c r="BQ64" s="185"/>
      <c r="BR64" s="185">
        <v>51459</v>
      </c>
      <c r="BS64" s="185"/>
      <c r="BT64" s="185"/>
      <c r="BU64" s="185"/>
      <c r="BV64" s="185">
        <v>64669</v>
      </c>
      <c r="BW64" s="185"/>
      <c r="BX64" s="185">
        <v>2429</v>
      </c>
      <c r="BY64" s="185"/>
      <c r="BZ64" s="185"/>
      <c r="CA64" s="185"/>
      <c r="CB64" s="185"/>
      <c r="CC64" s="185"/>
      <c r="CD64" s="252" t="s">
        <v>221</v>
      </c>
      <c r="CE64" s="195">
        <f t="shared" si="0"/>
        <v>3350835</v>
      </c>
      <c r="CF64" s="255"/>
    </row>
    <row r="65" spans="1:84" ht="12.6" customHeight="1" x14ac:dyDescent="0.25">
      <c r="A65" s="171" t="s">
        <v>238</v>
      </c>
      <c r="B65" s="175"/>
      <c r="C65" s="184"/>
      <c r="D65" s="184"/>
      <c r="E65" s="184">
        <v>790</v>
      </c>
      <c r="F65" s="184"/>
      <c r="G65" s="184"/>
      <c r="H65" s="184"/>
      <c r="I65" s="185"/>
      <c r="J65" s="184"/>
      <c r="K65" s="185"/>
      <c r="L65" s="185">
        <v>3102</v>
      </c>
      <c r="M65" s="184"/>
      <c r="N65" s="184"/>
      <c r="O65" s="184">
        <v>1321</v>
      </c>
      <c r="P65" s="185">
        <v>4997</v>
      </c>
      <c r="Q65" s="185"/>
      <c r="R65" s="185">
        <v>192</v>
      </c>
      <c r="S65" s="185"/>
      <c r="T65" s="185">
        <v>58</v>
      </c>
      <c r="U65" s="185">
        <v>1169</v>
      </c>
      <c r="V65" s="185"/>
      <c r="W65" s="185">
        <v>141</v>
      </c>
      <c r="X65" s="185">
        <v>525</v>
      </c>
      <c r="Y65" s="185">
        <v>1400</v>
      </c>
      <c r="Z65" s="185"/>
      <c r="AA65" s="185"/>
      <c r="AB65" s="185"/>
      <c r="AC65" s="185"/>
      <c r="AD65" s="185"/>
      <c r="AE65" s="185">
        <v>8420</v>
      </c>
      <c r="AF65" s="185"/>
      <c r="AG65" s="185">
        <v>3734</v>
      </c>
      <c r="AH65" s="185"/>
      <c r="AI65" s="185"/>
      <c r="AJ65" s="185">
        <v>33786</v>
      </c>
      <c r="AK65" s="185"/>
      <c r="AL65" s="185"/>
      <c r="AM65" s="185"/>
      <c r="AN65" s="185"/>
      <c r="AO65" s="185">
        <v>153</v>
      </c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702</v>
      </c>
      <c r="AZ65" s="185"/>
      <c r="BA65" s="185">
        <v>15949</v>
      </c>
      <c r="BB65" s="185"/>
      <c r="BC65" s="185"/>
      <c r="BD65" s="185"/>
      <c r="BE65" s="185">
        <v>165461</v>
      </c>
      <c r="BF65" s="185">
        <v>1652</v>
      </c>
      <c r="BG65" s="185"/>
      <c r="BH65" s="185">
        <v>67238</v>
      </c>
      <c r="BI65" s="185"/>
      <c r="BJ65" s="185">
        <v>48</v>
      </c>
      <c r="BK65" s="185"/>
      <c r="BL65" s="185">
        <v>4062</v>
      </c>
      <c r="BM65" s="185"/>
      <c r="BN65" s="185">
        <v>24675</v>
      </c>
      <c r="BO65" s="185"/>
      <c r="BP65" s="185"/>
      <c r="BQ65" s="185"/>
      <c r="BR65" s="185"/>
      <c r="BS65" s="185"/>
      <c r="BT65" s="185"/>
      <c r="BU65" s="185"/>
      <c r="BV65" s="185">
        <v>1022</v>
      </c>
      <c r="BW65" s="185"/>
      <c r="BX65" s="185">
        <v>1284</v>
      </c>
      <c r="BY65" s="185"/>
      <c r="BZ65" s="185"/>
      <c r="CA65" s="185"/>
      <c r="CB65" s="185"/>
      <c r="CC65" s="185"/>
      <c r="CD65" s="252" t="s">
        <v>221</v>
      </c>
      <c r="CE65" s="195">
        <f t="shared" si="0"/>
        <v>341881</v>
      </c>
      <c r="CF65" s="255"/>
    </row>
    <row r="66" spans="1:84" ht="12.6" customHeight="1" x14ac:dyDescent="0.25">
      <c r="A66" s="171" t="s">
        <v>239</v>
      </c>
      <c r="B66" s="175"/>
      <c r="C66" s="184"/>
      <c r="D66" s="184"/>
      <c r="E66" s="184">
        <v>75306</v>
      </c>
      <c r="F66" s="184"/>
      <c r="G66" s="184"/>
      <c r="H66" s="184"/>
      <c r="I66" s="184"/>
      <c r="J66" s="184"/>
      <c r="K66" s="185"/>
      <c r="L66" s="185">
        <v>295638</v>
      </c>
      <c r="M66" s="184"/>
      <c r="N66" s="184"/>
      <c r="O66" s="185">
        <v>62084</v>
      </c>
      <c r="P66" s="185">
        <v>285018</v>
      </c>
      <c r="Q66" s="185"/>
      <c r="R66" s="185"/>
      <c r="S66" s="184"/>
      <c r="T66" s="184"/>
      <c r="U66" s="185">
        <v>12532</v>
      </c>
      <c r="V66" s="185"/>
      <c r="W66" s="185">
        <v>253095</v>
      </c>
      <c r="X66" s="185">
        <v>49438</v>
      </c>
      <c r="Y66" s="185">
        <v>94502</v>
      </c>
      <c r="Z66" s="185"/>
      <c r="AA66" s="185"/>
      <c r="AB66" s="185">
        <v>521823</v>
      </c>
      <c r="AC66" s="185">
        <v>148</v>
      </c>
      <c r="AD66" s="185"/>
      <c r="AE66" s="185">
        <v>61836</v>
      </c>
      <c r="AF66" s="185"/>
      <c r="AG66" s="185"/>
      <c r="AH66" s="185"/>
      <c r="AI66" s="185"/>
      <c r="AJ66" s="185">
        <v>14789</v>
      </c>
      <c r="AK66" s="185"/>
      <c r="AL66" s="185"/>
      <c r="AM66" s="185"/>
      <c r="AN66" s="185"/>
      <c r="AO66" s="185">
        <v>14559</v>
      </c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757</v>
      </c>
      <c r="AZ66" s="185"/>
      <c r="BA66" s="185"/>
      <c r="BB66" s="185"/>
      <c r="BC66" s="185"/>
      <c r="BD66" s="185"/>
      <c r="BE66" s="185">
        <v>3624</v>
      </c>
      <c r="BF66" s="185">
        <v>24751</v>
      </c>
      <c r="BG66" s="185"/>
      <c r="BH66" s="185">
        <v>802381</v>
      </c>
      <c r="BI66" s="185"/>
      <c r="BJ66" s="185"/>
      <c r="BK66" s="185">
        <v>123224</v>
      </c>
      <c r="BL66" s="185">
        <v>28687</v>
      </c>
      <c r="BM66" s="185"/>
      <c r="BN66" s="185">
        <v>18695</v>
      </c>
      <c r="BO66" s="185"/>
      <c r="BP66" s="185"/>
      <c r="BQ66" s="185"/>
      <c r="BR66" s="185">
        <v>5421</v>
      </c>
      <c r="BS66" s="185"/>
      <c r="BT66" s="185"/>
      <c r="BU66" s="185"/>
      <c r="BV66" s="185">
        <v>39952</v>
      </c>
      <c r="BW66" s="185"/>
      <c r="BX66" s="185">
        <v>877</v>
      </c>
      <c r="BY66" s="185"/>
      <c r="BZ66" s="185"/>
      <c r="CA66" s="185"/>
      <c r="CB66" s="185"/>
      <c r="CC66" s="185"/>
      <c r="CD66" s="252" t="s">
        <v>221</v>
      </c>
      <c r="CE66" s="195">
        <f t="shared" si="0"/>
        <v>2789137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58888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231177</v>
      </c>
      <c r="M67" s="195">
        <f t="shared" si="3"/>
        <v>0</v>
      </c>
      <c r="N67" s="195">
        <f t="shared" si="3"/>
        <v>0</v>
      </c>
      <c r="O67" s="195">
        <f t="shared" si="3"/>
        <v>1281</v>
      </c>
      <c r="P67" s="195">
        <f t="shared" si="3"/>
        <v>88672</v>
      </c>
      <c r="Q67" s="195">
        <f t="shared" si="3"/>
        <v>0</v>
      </c>
      <c r="R67" s="195">
        <f t="shared" si="3"/>
        <v>3326</v>
      </c>
      <c r="S67" s="195">
        <f t="shared" si="3"/>
        <v>0</v>
      </c>
      <c r="T67" s="195">
        <f t="shared" si="3"/>
        <v>24480</v>
      </c>
      <c r="U67" s="195">
        <f t="shared" si="3"/>
        <v>39181</v>
      </c>
      <c r="V67" s="195">
        <f t="shared" si="3"/>
        <v>0</v>
      </c>
      <c r="W67" s="195">
        <f t="shared" si="3"/>
        <v>4091</v>
      </c>
      <c r="X67" s="195">
        <f t="shared" si="3"/>
        <v>15217</v>
      </c>
      <c r="Y67" s="195">
        <f t="shared" si="3"/>
        <v>40478</v>
      </c>
      <c r="Z67" s="195">
        <f t="shared" si="3"/>
        <v>0</v>
      </c>
      <c r="AA67" s="195">
        <f t="shared" si="3"/>
        <v>0</v>
      </c>
      <c r="AB67" s="195">
        <f t="shared" si="3"/>
        <v>27739</v>
      </c>
      <c r="AC67" s="195">
        <f t="shared" si="3"/>
        <v>0</v>
      </c>
      <c r="AD67" s="195">
        <f t="shared" si="3"/>
        <v>0</v>
      </c>
      <c r="AE67" s="195">
        <f t="shared" si="3"/>
        <v>46415</v>
      </c>
      <c r="AF67" s="195">
        <f t="shared" si="3"/>
        <v>0</v>
      </c>
      <c r="AG67" s="195">
        <f t="shared" si="3"/>
        <v>72774</v>
      </c>
      <c r="AH67" s="195">
        <f t="shared" si="3"/>
        <v>0</v>
      </c>
      <c r="AI67" s="195">
        <f t="shared" si="3"/>
        <v>0</v>
      </c>
      <c r="AJ67" s="195">
        <f t="shared" si="3"/>
        <v>204152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11392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54214</v>
      </c>
      <c r="AZ67" s="195">
        <f>ROUND(AZ51+AZ52,0)</f>
        <v>0</v>
      </c>
      <c r="BA67" s="195">
        <f>ROUND(BA51+BA52,0)</f>
        <v>46565</v>
      </c>
      <c r="BB67" s="195">
        <f t="shared" si="3"/>
        <v>0</v>
      </c>
      <c r="BC67" s="195">
        <f t="shared" si="3"/>
        <v>0</v>
      </c>
      <c r="BD67" s="195">
        <f t="shared" si="3"/>
        <v>20971</v>
      </c>
      <c r="BE67" s="195">
        <f t="shared" si="3"/>
        <v>129267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14119</v>
      </c>
      <c r="BL67" s="195">
        <f t="shared" si="3"/>
        <v>105136</v>
      </c>
      <c r="BM67" s="195">
        <f t="shared" si="3"/>
        <v>0</v>
      </c>
      <c r="BN67" s="195">
        <f t="shared" si="3"/>
        <v>233555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30982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1504072</v>
      </c>
      <c r="CF67" s="255"/>
    </row>
    <row r="68" spans="1:84" ht="12.6" customHeight="1" x14ac:dyDescent="0.25">
      <c r="A68" s="171" t="s">
        <v>240</v>
      </c>
      <c r="B68" s="175"/>
      <c r="C68" s="184"/>
      <c r="D68" s="184"/>
      <c r="E68" s="184">
        <v>5024</v>
      </c>
      <c r="F68" s="184"/>
      <c r="G68" s="184"/>
      <c r="H68" s="184"/>
      <c r="I68" s="184"/>
      <c r="J68" s="184"/>
      <c r="K68" s="185"/>
      <c r="L68" s="185">
        <v>19723</v>
      </c>
      <c r="M68" s="184"/>
      <c r="N68" s="184"/>
      <c r="O68" s="184">
        <v>697</v>
      </c>
      <c r="P68" s="185">
        <v>63190</v>
      </c>
      <c r="Q68" s="185"/>
      <c r="R68" s="185">
        <v>10653</v>
      </c>
      <c r="S68" s="185"/>
      <c r="T68" s="185"/>
      <c r="U68" s="185">
        <v>66140</v>
      </c>
      <c r="V68" s="185"/>
      <c r="W68" s="185">
        <v>6585</v>
      </c>
      <c r="X68" s="185">
        <v>24504</v>
      </c>
      <c r="Y68" s="185">
        <v>65213</v>
      </c>
      <c r="Z68" s="185"/>
      <c r="AA68" s="185"/>
      <c r="AB68" s="185">
        <v>6700</v>
      </c>
      <c r="AC68" s="185">
        <v>10839</v>
      </c>
      <c r="AD68" s="185"/>
      <c r="AE68" s="185">
        <v>30917</v>
      </c>
      <c r="AF68" s="185"/>
      <c r="AG68" s="185">
        <v>16058</v>
      </c>
      <c r="AH68" s="185"/>
      <c r="AI68" s="185"/>
      <c r="AJ68" s="185">
        <v>2779</v>
      </c>
      <c r="AK68" s="185"/>
      <c r="AL68" s="185"/>
      <c r="AM68" s="185"/>
      <c r="AN68" s="185"/>
      <c r="AO68" s="185">
        <v>971</v>
      </c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879</v>
      </c>
      <c r="AZ68" s="185"/>
      <c r="BA68" s="185">
        <v>329</v>
      </c>
      <c r="BB68" s="185"/>
      <c r="BC68" s="185"/>
      <c r="BD68" s="185">
        <v>771</v>
      </c>
      <c r="BE68" s="185">
        <v>1834</v>
      </c>
      <c r="BF68" s="185"/>
      <c r="BG68" s="185"/>
      <c r="BH68" s="185">
        <v>150108</v>
      </c>
      <c r="BI68" s="185"/>
      <c r="BJ68" s="185"/>
      <c r="BK68" s="185">
        <v>2156</v>
      </c>
      <c r="BL68" s="185">
        <v>7949</v>
      </c>
      <c r="BM68" s="185"/>
      <c r="BN68" s="185">
        <v>2360311</v>
      </c>
      <c r="BO68" s="185"/>
      <c r="BP68" s="185"/>
      <c r="BQ68" s="185"/>
      <c r="BR68" s="185">
        <v>626</v>
      </c>
      <c r="BS68" s="185"/>
      <c r="BT68" s="185"/>
      <c r="BU68" s="185"/>
      <c r="BV68" s="185">
        <v>3394</v>
      </c>
      <c r="BW68" s="185"/>
      <c r="BX68" s="185">
        <v>832</v>
      </c>
      <c r="BY68" s="185"/>
      <c r="BZ68" s="185"/>
      <c r="CA68" s="185"/>
      <c r="CB68" s="185"/>
      <c r="CC68" s="185"/>
      <c r="CD68" s="252" t="s">
        <v>221</v>
      </c>
      <c r="CE68" s="195">
        <f t="shared" si="0"/>
        <v>2859182</v>
      </c>
      <c r="CF68" s="255"/>
    </row>
    <row r="69" spans="1:84" ht="12.6" customHeight="1" x14ac:dyDescent="0.25">
      <c r="A69" s="171" t="s">
        <v>241</v>
      </c>
      <c r="B69" s="175"/>
      <c r="C69" s="184"/>
      <c r="D69" s="184"/>
      <c r="E69" s="185">
        <v>11749</v>
      </c>
      <c r="F69" s="185"/>
      <c r="G69" s="184"/>
      <c r="H69" s="184"/>
      <c r="I69" s="185"/>
      <c r="J69" s="185"/>
      <c r="K69" s="185"/>
      <c r="L69" s="185">
        <v>46123</v>
      </c>
      <c r="M69" s="184"/>
      <c r="N69" s="184"/>
      <c r="O69" s="184">
        <v>16952</v>
      </c>
      <c r="P69" s="185">
        <v>83566</v>
      </c>
      <c r="Q69" s="185">
        <v>1872</v>
      </c>
      <c r="R69" s="224">
        <v>28290</v>
      </c>
      <c r="S69" s="185">
        <v>7898</v>
      </c>
      <c r="T69" s="184">
        <v>86</v>
      </c>
      <c r="U69" s="185">
        <v>61127</v>
      </c>
      <c r="V69" s="185"/>
      <c r="W69" s="184">
        <v>17797</v>
      </c>
      <c r="X69" s="185">
        <v>176241</v>
      </c>
      <c r="Y69" s="185">
        <v>66222</v>
      </c>
      <c r="Z69" s="185"/>
      <c r="AA69" s="185"/>
      <c r="AB69" s="185">
        <v>2013</v>
      </c>
      <c r="AC69" s="185"/>
      <c r="AD69" s="185"/>
      <c r="AE69" s="185">
        <v>13034</v>
      </c>
      <c r="AF69" s="185"/>
      <c r="AG69" s="185">
        <v>24808</v>
      </c>
      <c r="AH69" s="185"/>
      <c r="AI69" s="185"/>
      <c r="AJ69" s="185">
        <v>102855</v>
      </c>
      <c r="AK69" s="185"/>
      <c r="AL69" s="185"/>
      <c r="AM69" s="185"/>
      <c r="AN69" s="185"/>
      <c r="AO69" s="184">
        <v>2271</v>
      </c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17167</v>
      </c>
      <c r="AZ69" s="185"/>
      <c r="BA69" s="185">
        <v>2553</v>
      </c>
      <c r="BB69" s="185"/>
      <c r="BC69" s="185"/>
      <c r="BD69" s="185">
        <v>1204</v>
      </c>
      <c r="BE69" s="185">
        <v>91379</v>
      </c>
      <c r="BF69" s="185">
        <v>1633</v>
      </c>
      <c r="BG69" s="185"/>
      <c r="BH69" s="224">
        <v>13227</v>
      </c>
      <c r="BI69" s="185"/>
      <c r="BJ69" s="185">
        <v>46259</v>
      </c>
      <c r="BK69" s="185">
        <v>15889</v>
      </c>
      <c r="BL69" s="185">
        <v>3005</v>
      </c>
      <c r="BM69" s="185"/>
      <c r="BN69" s="185">
        <v>139624</v>
      </c>
      <c r="BO69" s="185"/>
      <c r="BP69" s="185"/>
      <c r="BQ69" s="185"/>
      <c r="BR69" s="185">
        <v>33511</v>
      </c>
      <c r="BS69" s="185"/>
      <c r="BT69" s="185"/>
      <c r="BU69" s="185"/>
      <c r="BV69" s="185">
        <v>14657</v>
      </c>
      <c r="BW69" s="185"/>
      <c r="BX69" s="185">
        <v>6740</v>
      </c>
      <c r="BY69" s="185"/>
      <c r="BZ69" s="185"/>
      <c r="CA69" s="185"/>
      <c r="CB69" s="185"/>
      <c r="CC69" s="185"/>
      <c r="CD69" s="188">
        <v>1900411</v>
      </c>
      <c r="CE69" s="195">
        <f t="shared" si="0"/>
        <v>2950163</v>
      </c>
      <c r="CF69" s="255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2889077</v>
      </c>
      <c r="CE70" s="195">
        <f t="shared" si="0"/>
        <v>2889077</v>
      </c>
      <c r="CF70" s="255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698736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2978</v>
      </c>
      <c r="K71" s="195">
        <f t="shared" si="5"/>
        <v>0</v>
      </c>
      <c r="L71" s="195">
        <f t="shared" si="5"/>
        <v>2743107</v>
      </c>
      <c r="M71" s="195">
        <f t="shared" si="5"/>
        <v>0</v>
      </c>
      <c r="N71" s="195">
        <f t="shared" si="5"/>
        <v>0</v>
      </c>
      <c r="O71" s="195">
        <f t="shared" si="5"/>
        <v>341311</v>
      </c>
      <c r="P71" s="195">
        <f t="shared" si="5"/>
        <v>1501750</v>
      </c>
      <c r="Q71" s="195">
        <f t="shared" si="5"/>
        <v>5922</v>
      </c>
      <c r="R71" s="195">
        <f t="shared" si="5"/>
        <v>807399</v>
      </c>
      <c r="S71" s="195">
        <f t="shared" si="5"/>
        <v>108601</v>
      </c>
      <c r="T71" s="195">
        <f t="shared" si="5"/>
        <v>584975</v>
      </c>
      <c r="U71" s="195">
        <f t="shared" si="5"/>
        <v>1438891</v>
      </c>
      <c r="V71" s="195">
        <f t="shared" si="5"/>
        <v>0</v>
      </c>
      <c r="W71" s="195">
        <f t="shared" si="5"/>
        <v>348764</v>
      </c>
      <c r="X71" s="195">
        <f t="shared" si="5"/>
        <v>497791</v>
      </c>
      <c r="Y71" s="195">
        <f t="shared" si="5"/>
        <v>838490</v>
      </c>
      <c r="Z71" s="195">
        <f t="shared" si="5"/>
        <v>0</v>
      </c>
      <c r="AA71" s="195">
        <f t="shared" si="5"/>
        <v>0</v>
      </c>
      <c r="AB71" s="195">
        <f t="shared" si="5"/>
        <v>1637683</v>
      </c>
      <c r="AC71" s="195">
        <f t="shared" si="5"/>
        <v>24279</v>
      </c>
      <c r="AD71" s="195">
        <f t="shared" si="5"/>
        <v>0</v>
      </c>
      <c r="AE71" s="195">
        <f t="shared" si="5"/>
        <v>439784</v>
      </c>
      <c r="AF71" s="195">
        <f t="shared" si="5"/>
        <v>0</v>
      </c>
      <c r="AG71" s="195">
        <f t="shared" si="5"/>
        <v>2752267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4957323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135095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660457</v>
      </c>
      <c r="AZ71" s="195">
        <f t="shared" si="6"/>
        <v>0</v>
      </c>
      <c r="BA71" s="195">
        <f t="shared" si="6"/>
        <v>136893</v>
      </c>
      <c r="BB71" s="195">
        <f t="shared" si="6"/>
        <v>0</v>
      </c>
      <c r="BC71" s="195">
        <f t="shared" si="6"/>
        <v>0</v>
      </c>
      <c r="BD71" s="195">
        <f t="shared" si="6"/>
        <v>150834</v>
      </c>
      <c r="BE71" s="195">
        <f t="shared" si="6"/>
        <v>660694</v>
      </c>
      <c r="BF71" s="195">
        <f t="shared" si="6"/>
        <v>400588</v>
      </c>
      <c r="BG71" s="195">
        <f t="shared" si="6"/>
        <v>0</v>
      </c>
      <c r="BH71" s="195">
        <f t="shared" si="6"/>
        <v>1479712</v>
      </c>
      <c r="BI71" s="195">
        <f t="shared" si="6"/>
        <v>0</v>
      </c>
      <c r="BJ71" s="195">
        <f t="shared" si="6"/>
        <v>353577</v>
      </c>
      <c r="BK71" s="195">
        <f t="shared" si="6"/>
        <v>767073</v>
      </c>
      <c r="BL71" s="195">
        <f t="shared" si="6"/>
        <v>933930</v>
      </c>
      <c r="BM71" s="195">
        <f t="shared" si="6"/>
        <v>0</v>
      </c>
      <c r="BN71" s="195">
        <f t="shared" si="6"/>
        <v>3644117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238030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590589</v>
      </c>
      <c r="BW71" s="195">
        <f t="shared" si="7"/>
        <v>0</v>
      </c>
      <c r="BX71" s="195">
        <f t="shared" si="7"/>
        <v>120049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8">
        <f>CD69-CD70</f>
        <v>-988666</v>
      </c>
      <c r="CE71" s="195">
        <f>SUM(CE61:CE69)-CE70</f>
        <v>29013023</v>
      </c>
      <c r="CF71" s="255"/>
    </row>
    <row r="72" spans="1:84" ht="12.6" customHeight="1" x14ac:dyDescent="0.2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>
        <v>185969</v>
      </c>
      <c r="CF72" s="255"/>
    </row>
    <row r="73" spans="1:84" ht="12.6" customHeight="1" x14ac:dyDescent="0.25">
      <c r="A73" s="171" t="s">
        <v>245</v>
      </c>
      <c r="B73" s="175"/>
      <c r="C73" s="184"/>
      <c r="D73" s="184"/>
      <c r="E73" s="185">
        <v>6450183</v>
      </c>
      <c r="F73" s="185"/>
      <c r="G73" s="184"/>
      <c r="H73" s="184"/>
      <c r="I73" s="185"/>
      <c r="J73" s="185">
        <v>232364</v>
      </c>
      <c r="K73" s="185"/>
      <c r="L73" s="185">
        <v>4310872</v>
      </c>
      <c r="M73" s="184"/>
      <c r="N73" s="184"/>
      <c r="O73" s="184">
        <v>416573</v>
      </c>
      <c r="P73" s="185">
        <v>1230392</v>
      </c>
      <c r="Q73" s="185"/>
      <c r="R73" s="185">
        <v>912191</v>
      </c>
      <c r="S73" s="185">
        <v>14039</v>
      </c>
      <c r="T73" s="185">
        <v>14285</v>
      </c>
      <c r="U73" s="185">
        <v>800466</v>
      </c>
      <c r="V73" s="185"/>
      <c r="W73" s="185">
        <v>32124</v>
      </c>
      <c r="X73" s="185">
        <v>119534</v>
      </c>
      <c r="Y73" s="185">
        <v>318126</v>
      </c>
      <c r="Z73" s="185"/>
      <c r="AA73" s="185"/>
      <c r="AB73" s="185">
        <v>884436</v>
      </c>
      <c r="AC73" s="185"/>
      <c r="AD73" s="185"/>
      <c r="AE73" s="185">
        <v>167435</v>
      </c>
      <c r="AF73" s="185"/>
      <c r="AG73" s="185">
        <v>174628</v>
      </c>
      <c r="AH73" s="185"/>
      <c r="AI73" s="185"/>
      <c r="AJ73" s="185">
        <v>6423</v>
      </c>
      <c r="AK73" s="185"/>
      <c r="AL73" s="185"/>
      <c r="AM73" s="185"/>
      <c r="AN73" s="185"/>
      <c r="AO73" s="185">
        <v>186015</v>
      </c>
      <c r="AP73" s="185"/>
      <c r="AQ73" s="185"/>
      <c r="AR73" s="185"/>
      <c r="AS73" s="185"/>
      <c r="AT73" s="185"/>
      <c r="AU73" s="185"/>
      <c r="AV73" s="185"/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16270086</v>
      </c>
      <c r="CF73" s="255"/>
    </row>
    <row r="74" spans="1:84" ht="12.6" customHeight="1" x14ac:dyDescent="0.25">
      <c r="A74" s="171" t="s">
        <v>246</v>
      </c>
      <c r="B74" s="175"/>
      <c r="C74" s="184"/>
      <c r="D74" s="184"/>
      <c r="E74" s="185">
        <v>572914</v>
      </c>
      <c r="F74" s="185"/>
      <c r="G74" s="184"/>
      <c r="H74" s="184"/>
      <c r="I74" s="184"/>
      <c r="J74" s="185">
        <v>228</v>
      </c>
      <c r="K74" s="185"/>
      <c r="L74" s="185">
        <v>382897</v>
      </c>
      <c r="M74" s="184"/>
      <c r="N74" s="184"/>
      <c r="O74" s="184">
        <v>79109</v>
      </c>
      <c r="P74" s="185">
        <v>5468337</v>
      </c>
      <c r="Q74" s="185"/>
      <c r="R74" s="185">
        <v>1710630</v>
      </c>
      <c r="S74" s="185">
        <v>877792</v>
      </c>
      <c r="T74" s="185">
        <v>29611</v>
      </c>
      <c r="U74" s="185">
        <v>4560098</v>
      </c>
      <c r="V74" s="185"/>
      <c r="W74" s="185">
        <v>494615</v>
      </c>
      <c r="X74" s="185">
        <v>1840484</v>
      </c>
      <c r="Y74" s="185">
        <v>4898213</v>
      </c>
      <c r="Z74" s="185"/>
      <c r="AA74" s="185"/>
      <c r="AB74" s="185">
        <v>3876229</v>
      </c>
      <c r="AC74" s="185"/>
      <c r="AD74" s="185"/>
      <c r="AE74" s="185">
        <v>885555</v>
      </c>
      <c r="AF74" s="185"/>
      <c r="AG74" s="185">
        <v>4399501</v>
      </c>
      <c r="AH74" s="185"/>
      <c r="AI74" s="185"/>
      <c r="AJ74" s="185">
        <v>4825591</v>
      </c>
      <c r="AK74" s="185"/>
      <c r="AL74" s="185"/>
      <c r="AM74" s="185"/>
      <c r="AN74" s="185"/>
      <c r="AO74" s="185">
        <v>1693053</v>
      </c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36594857</v>
      </c>
      <c r="CF74" s="25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7023097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232592</v>
      </c>
      <c r="K75" s="195">
        <f t="shared" si="9"/>
        <v>0</v>
      </c>
      <c r="L75" s="195">
        <f t="shared" si="9"/>
        <v>4693769</v>
      </c>
      <c r="M75" s="195">
        <f t="shared" si="9"/>
        <v>0</v>
      </c>
      <c r="N75" s="195">
        <f t="shared" si="9"/>
        <v>0</v>
      </c>
      <c r="O75" s="195">
        <f t="shared" si="9"/>
        <v>495682</v>
      </c>
      <c r="P75" s="195">
        <f t="shared" si="9"/>
        <v>6698729</v>
      </c>
      <c r="Q75" s="195">
        <f t="shared" si="9"/>
        <v>0</v>
      </c>
      <c r="R75" s="195">
        <f t="shared" si="9"/>
        <v>2622821</v>
      </c>
      <c r="S75" s="195">
        <f t="shared" si="9"/>
        <v>891831</v>
      </c>
      <c r="T75" s="195">
        <f t="shared" si="9"/>
        <v>43896</v>
      </c>
      <c r="U75" s="195">
        <f t="shared" si="9"/>
        <v>5360564</v>
      </c>
      <c r="V75" s="195">
        <f t="shared" si="9"/>
        <v>0</v>
      </c>
      <c r="W75" s="195">
        <f t="shared" si="9"/>
        <v>526739</v>
      </c>
      <c r="X75" s="195">
        <f t="shared" si="9"/>
        <v>1960018</v>
      </c>
      <c r="Y75" s="195">
        <f t="shared" si="9"/>
        <v>5216339</v>
      </c>
      <c r="Z75" s="195">
        <f t="shared" si="9"/>
        <v>0</v>
      </c>
      <c r="AA75" s="195">
        <f t="shared" si="9"/>
        <v>0</v>
      </c>
      <c r="AB75" s="195">
        <f t="shared" si="9"/>
        <v>4760665</v>
      </c>
      <c r="AC75" s="195">
        <f t="shared" si="9"/>
        <v>0</v>
      </c>
      <c r="AD75" s="195">
        <f t="shared" si="9"/>
        <v>0</v>
      </c>
      <c r="AE75" s="195">
        <f t="shared" si="9"/>
        <v>1052990</v>
      </c>
      <c r="AF75" s="195">
        <f t="shared" si="9"/>
        <v>0</v>
      </c>
      <c r="AG75" s="195">
        <f t="shared" si="9"/>
        <v>4574129</v>
      </c>
      <c r="AH75" s="195">
        <f t="shared" si="9"/>
        <v>0</v>
      </c>
      <c r="AI75" s="195">
        <f t="shared" si="9"/>
        <v>0</v>
      </c>
      <c r="AJ75" s="195">
        <f t="shared" si="9"/>
        <v>4832014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1879068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52864943</v>
      </c>
      <c r="CF75" s="255"/>
    </row>
    <row r="76" spans="1:84" ht="12.6" customHeight="1" x14ac:dyDescent="0.25">
      <c r="A76" s="171" t="s">
        <v>248</v>
      </c>
      <c r="B76" s="175"/>
      <c r="C76" s="184"/>
      <c r="D76" s="184"/>
      <c r="E76" s="185">
        <v>3541</v>
      </c>
      <c r="F76" s="185"/>
      <c r="G76" s="184"/>
      <c r="H76" s="184"/>
      <c r="I76" s="185"/>
      <c r="J76" s="185"/>
      <c r="K76" s="185"/>
      <c r="L76" s="185">
        <v>13901</v>
      </c>
      <c r="M76" s="185"/>
      <c r="N76" s="185"/>
      <c r="O76" s="185">
        <v>77</v>
      </c>
      <c r="P76" s="185">
        <v>5332</v>
      </c>
      <c r="Q76" s="185"/>
      <c r="R76" s="185">
        <v>200</v>
      </c>
      <c r="S76" s="185"/>
      <c r="T76" s="185">
        <v>1472</v>
      </c>
      <c r="U76" s="185">
        <v>2356</v>
      </c>
      <c r="V76" s="185"/>
      <c r="W76" s="185">
        <v>246</v>
      </c>
      <c r="X76" s="185">
        <v>915</v>
      </c>
      <c r="Y76" s="185">
        <v>2434</v>
      </c>
      <c r="Z76" s="185"/>
      <c r="AA76" s="185"/>
      <c r="AB76" s="185">
        <v>1668</v>
      </c>
      <c r="AC76" s="185"/>
      <c r="AD76" s="185"/>
      <c r="AE76" s="185">
        <v>2791</v>
      </c>
      <c r="AF76" s="185"/>
      <c r="AG76" s="185">
        <v>4376</v>
      </c>
      <c r="AH76" s="185"/>
      <c r="AI76" s="185"/>
      <c r="AJ76" s="185">
        <v>12276</v>
      </c>
      <c r="AK76" s="185"/>
      <c r="AL76" s="185"/>
      <c r="AM76" s="185"/>
      <c r="AN76" s="185"/>
      <c r="AO76" s="185">
        <v>685</v>
      </c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3260</v>
      </c>
      <c r="AZ76" s="185"/>
      <c r="BA76" s="185">
        <v>2800</v>
      </c>
      <c r="BB76" s="185"/>
      <c r="BC76" s="185"/>
      <c r="BD76" s="185">
        <v>1261</v>
      </c>
      <c r="BE76" s="185">
        <v>7773</v>
      </c>
      <c r="BF76" s="185"/>
      <c r="BG76" s="185"/>
      <c r="BH76" s="185">
        <v>0</v>
      </c>
      <c r="BI76" s="185"/>
      <c r="BJ76" s="185">
        <v>0</v>
      </c>
      <c r="BK76" s="185">
        <v>849</v>
      </c>
      <c r="BL76" s="185">
        <v>6322</v>
      </c>
      <c r="BM76" s="185"/>
      <c r="BN76" s="185">
        <v>14044</v>
      </c>
      <c r="BO76" s="185"/>
      <c r="BP76" s="185"/>
      <c r="BQ76" s="185"/>
      <c r="BR76" s="185"/>
      <c r="BS76" s="185"/>
      <c r="BT76" s="185"/>
      <c r="BU76" s="185"/>
      <c r="BV76" s="185">
        <v>1863</v>
      </c>
      <c r="BW76" s="185"/>
      <c r="BX76" s="185"/>
      <c r="BY76" s="185"/>
      <c r="BZ76" s="185"/>
      <c r="CA76" s="185"/>
      <c r="CB76" s="185"/>
      <c r="CC76" s="185"/>
      <c r="CD76" s="252" t="s">
        <v>221</v>
      </c>
      <c r="CE76" s="195">
        <f t="shared" si="8"/>
        <v>90442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3609</v>
      </c>
      <c r="F77" s="184"/>
      <c r="G77" s="184"/>
      <c r="H77" s="184"/>
      <c r="I77" s="184"/>
      <c r="J77" s="184"/>
      <c r="K77" s="184"/>
      <c r="L77" s="184">
        <v>14168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>
        <v>697</v>
      </c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18474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548</v>
      </c>
      <c r="F78" s="184"/>
      <c r="G78" s="184"/>
      <c r="H78" s="184"/>
      <c r="I78" s="184"/>
      <c r="J78" s="184"/>
      <c r="K78" s="184"/>
      <c r="L78" s="184">
        <v>2153</v>
      </c>
      <c r="M78" s="184"/>
      <c r="N78" s="184"/>
      <c r="O78" s="184">
        <v>117</v>
      </c>
      <c r="P78" s="184">
        <v>521</v>
      </c>
      <c r="Q78" s="184"/>
      <c r="R78" s="184">
        <v>185</v>
      </c>
      <c r="S78" s="184"/>
      <c r="T78" s="184">
        <v>322</v>
      </c>
      <c r="U78" s="184">
        <v>790</v>
      </c>
      <c r="V78" s="184"/>
      <c r="W78" s="184">
        <v>46</v>
      </c>
      <c r="X78" s="184">
        <v>173</v>
      </c>
      <c r="Y78" s="184">
        <v>459</v>
      </c>
      <c r="Z78" s="184"/>
      <c r="AA78" s="184"/>
      <c r="AB78" s="184">
        <v>111</v>
      </c>
      <c r="AC78" s="184"/>
      <c r="AD78" s="184"/>
      <c r="AE78" s="184">
        <v>325</v>
      </c>
      <c r="AF78" s="184"/>
      <c r="AG78" s="184">
        <v>901</v>
      </c>
      <c r="AH78" s="184"/>
      <c r="AI78" s="184"/>
      <c r="AJ78" s="184">
        <v>2238</v>
      </c>
      <c r="AK78" s="184"/>
      <c r="AL78" s="184"/>
      <c r="AM78" s="184"/>
      <c r="AN78" s="184"/>
      <c r="AO78" s="184">
        <v>106</v>
      </c>
      <c r="AP78" s="184"/>
      <c r="AQ78" s="184"/>
      <c r="AR78" s="184"/>
      <c r="AS78" s="184"/>
      <c r="AT78" s="184"/>
      <c r="AU78" s="184"/>
      <c r="AV78" s="184"/>
      <c r="AW78" s="184"/>
      <c r="AX78" s="252" t="s">
        <v>221</v>
      </c>
      <c r="AY78" s="252" t="s">
        <v>221</v>
      </c>
      <c r="AZ78" s="252" t="s">
        <v>221</v>
      </c>
      <c r="BA78" s="184">
        <v>155</v>
      </c>
      <c r="BB78" s="184"/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416</v>
      </c>
      <c r="BI78" s="184"/>
      <c r="BJ78" s="252" t="s">
        <v>221</v>
      </c>
      <c r="BK78" s="184">
        <v>1062</v>
      </c>
      <c r="BL78" s="184">
        <v>1161</v>
      </c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>
        <v>840</v>
      </c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 t="shared" si="8"/>
        <v>12629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20567</v>
      </c>
      <c r="F79" s="184"/>
      <c r="G79" s="184"/>
      <c r="H79" s="184"/>
      <c r="I79" s="184"/>
      <c r="J79" s="184">
        <v>5173</v>
      </c>
      <c r="K79" s="184"/>
      <c r="L79" s="184">
        <v>80742</v>
      </c>
      <c r="M79" s="184"/>
      <c r="N79" s="184"/>
      <c r="O79" s="184">
        <v>952</v>
      </c>
      <c r="P79" s="184">
        <v>7320</v>
      </c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>
        <v>7200</v>
      </c>
      <c r="AH79" s="184"/>
      <c r="AI79" s="184"/>
      <c r="AJ79" s="184"/>
      <c r="AK79" s="184"/>
      <c r="AL79" s="184"/>
      <c r="AM79" s="184"/>
      <c r="AN79" s="184"/>
      <c r="AO79" s="184">
        <v>3976</v>
      </c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125930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6.4</v>
      </c>
      <c r="F80" s="187"/>
      <c r="G80" s="187"/>
      <c r="H80" s="187"/>
      <c r="I80" s="187"/>
      <c r="J80" s="187"/>
      <c r="K80" s="187"/>
      <c r="L80" s="187">
        <v>25.11</v>
      </c>
      <c r="M80" s="187"/>
      <c r="N80" s="187"/>
      <c r="O80" s="187">
        <v>1.36</v>
      </c>
      <c r="P80" s="187">
        <v>6.08</v>
      </c>
      <c r="Q80" s="187"/>
      <c r="R80" s="187"/>
      <c r="S80" s="187"/>
      <c r="T80" s="187">
        <v>2.87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10.51</v>
      </c>
      <c r="AH80" s="187"/>
      <c r="AI80" s="187"/>
      <c r="AJ80" s="187"/>
      <c r="AK80" s="187"/>
      <c r="AL80" s="187"/>
      <c r="AM80" s="187"/>
      <c r="AN80" s="187"/>
      <c r="AO80" s="187">
        <v>1.24</v>
      </c>
      <c r="AP80" s="187"/>
      <c r="AQ80" s="187"/>
      <c r="AR80" s="187"/>
      <c r="AS80" s="187"/>
      <c r="AT80" s="187"/>
      <c r="AU80" s="187"/>
      <c r="AV80" s="187"/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53.569999999999993</v>
      </c>
      <c r="CF80" s="258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1270</v>
      </c>
      <c r="D82" s="259"/>
      <c r="E82" s="175"/>
    </row>
    <row r="83" spans="1:5" ht="12.6" customHeight="1" x14ac:dyDescent="0.25">
      <c r="A83" s="173" t="s">
        <v>255</v>
      </c>
      <c r="B83" s="172" t="s">
        <v>256</v>
      </c>
      <c r="C83" s="335" t="s">
        <v>1281</v>
      </c>
      <c r="D83" s="259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4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1274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1278</v>
      </c>
      <c r="D92" s="259"/>
      <c r="E92" s="175"/>
    </row>
    <row r="93" spans="1:5" ht="12.6" customHeight="1" x14ac:dyDescent="0.25">
      <c r="A93" s="173" t="s">
        <v>264</v>
      </c>
      <c r="B93" s="172" t="s">
        <v>256</v>
      </c>
      <c r="C93" s="273" t="s">
        <v>1279</v>
      </c>
      <c r="D93" s="25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60" t="s">
        <v>266</v>
      </c>
      <c r="B96" s="260"/>
      <c r="C96" s="260"/>
      <c r="D96" s="260"/>
      <c r="E96" s="260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60" t="s">
        <v>269</v>
      </c>
      <c r="B100" s="260"/>
      <c r="C100" s="260"/>
      <c r="D100" s="260"/>
      <c r="E100" s="260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60" t="s">
        <v>271</v>
      </c>
      <c r="B103" s="260"/>
      <c r="C103" s="260"/>
      <c r="D103" s="260"/>
      <c r="E103" s="260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421</v>
      </c>
      <c r="D111" s="174">
        <v>1200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86</v>
      </c>
      <c r="D112" s="174">
        <v>4711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77</v>
      </c>
      <c r="D114" s="174">
        <v>125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9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181</v>
      </c>
      <c r="C138" s="189">
        <v>150</v>
      </c>
      <c r="D138" s="174">
        <v>90</v>
      </c>
      <c r="E138" s="175">
        <f>SUM(B138:D138)</f>
        <v>421</v>
      </c>
    </row>
    <row r="139" spans="1:6" ht="12.6" customHeight="1" x14ac:dyDescent="0.25">
      <c r="A139" s="173" t="s">
        <v>215</v>
      </c>
      <c r="B139" s="174">
        <v>563</v>
      </c>
      <c r="C139" s="189">
        <v>455</v>
      </c>
      <c r="D139" s="174">
        <v>182</v>
      </c>
      <c r="E139" s="175">
        <f>SUM(B139:D139)</f>
        <v>1200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4984460</v>
      </c>
      <c r="C141" s="189">
        <v>6053138</v>
      </c>
      <c r="D141" s="174">
        <v>2405293</v>
      </c>
      <c r="E141" s="175">
        <f>SUM(B141:D141)</f>
        <v>13442891</v>
      </c>
      <c r="F141" s="199"/>
    </row>
    <row r="142" spans="1:6" ht="12.6" customHeight="1" x14ac:dyDescent="0.25">
      <c r="A142" s="173" t="s">
        <v>246</v>
      </c>
      <c r="B142" s="174">
        <v>8987479</v>
      </c>
      <c r="C142" s="189">
        <v>14466398</v>
      </c>
      <c r="D142" s="174">
        <v>13140980</v>
      </c>
      <c r="E142" s="175">
        <f>SUM(B142:D142)</f>
        <v>36594857</v>
      </c>
      <c r="F142" s="199"/>
    </row>
    <row r="143" spans="1:6" ht="12.6" customHeight="1" x14ac:dyDescent="0.2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62</v>
      </c>
      <c r="C144" s="189">
        <v>4</v>
      </c>
      <c r="D144" s="174">
        <v>20</v>
      </c>
      <c r="E144" s="175">
        <f>SUM(B144:D144)</f>
        <v>86</v>
      </c>
    </row>
    <row r="145" spans="1:5" ht="12.6" customHeight="1" x14ac:dyDescent="0.25">
      <c r="A145" s="173" t="s">
        <v>215</v>
      </c>
      <c r="B145" s="174">
        <v>786</v>
      </c>
      <c r="C145" s="189">
        <v>2380</v>
      </c>
      <c r="D145" s="174">
        <v>1545</v>
      </c>
      <c r="E145" s="175">
        <f>SUM(B145:D145)</f>
        <v>4711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1048289</v>
      </c>
      <c r="C147" s="189">
        <v>1273045</v>
      </c>
      <c r="D147" s="174">
        <v>505861</v>
      </c>
      <c r="E147" s="175">
        <f>SUM(B147:D147)</f>
        <v>2827195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4453905</v>
      </c>
      <c r="C157" s="174">
        <v>1384756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60" t="s">
        <v>306</v>
      </c>
      <c r="B164" s="260"/>
      <c r="C164" s="260"/>
      <c r="D164" s="260"/>
      <c r="E164" s="260"/>
    </row>
    <row r="165" spans="1:5" ht="11.4" customHeight="1" x14ac:dyDescent="0.25">
      <c r="A165" s="173" t="s">
        <v>307</v>
      </c>
      <c r="B165" s="172" t="s">
        <v>256</v>
      </c>
      <c r="C165" s="189">
        <v>898192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4534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74366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1861552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237622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858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612364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3689488</v>
      </c>
      <c r="E173" s="175"/>
    </row>
    <row r="174" spans="1:5" ht="11.4" customHeight="1" x14ac:dyDescent="0.25">
      <c r="A174" s="260" t="s">
        <v>314</v>
      </c>
      <c r="B174" s="260"/>
      <c r="C174" s="260"/>
      <c r="D174" s="260"/>
      <c r="E174" s="260"/>
    </row>
    <row r="175" spans="1:5" ht="11.4" customHeight="1" x14ac:dyDescent="0.25">
      <c r="A175" s="173" t="s">
        <v>315</v>
      </c>
      <c r="B175" s="172" t="s">
        <v>256</v>
      </c>
      <c r="C175" s="189">
        <v>2386520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472662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2859182</v>
      </c>
      <c r="E177" s="175"/>
    </row>
    <row r="178" spans="1:5" ht="11.4" customHeight="1" x14ac:dyDescent="0.25">
      <c r="A178" s="260" t="s">
        <v>317</v>
      </c>
      <c r="B178" s="260"/>
      <c r="C178" s="260"/>
      <c r="D178" s="260"/>
      <c r="E178" s="260"/>
    </row>
    <row r="179" spans="1:5" ht="11.4" customHeight="1" x14ac:dyDescent="0.25">
      <c r="A179" s="173" t="s">
        <v>318</v>
      </c>
      <c r="B179" s="172" t="s">
        <v>256</v>
      </c>
      <c r="C179" s="189">
        <v>185987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79491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265478</v>
      </c>
      <c r="E181" s="175"/>
    </row>
    <row r="182" spans="1:5" ht="11.4" customHeight="1" x14ac:dyDescent="0.25">
      <c r="A182" s="260" t="s">
        <v>320</v>
      </c>
      <c r="B182" s="260"/>
      <c r="C182" s="260"/>
      <c r="D182" s="260"/>
      <c r="E182" s="260"/>
    </row>
    <row r="183" spans="1:5" ht="11.4" customHeight="1" x14ac:dyDescent="0.25">
      <c r="A183" s="173" t="s">
        <v>321</v>
      </c>
      <c r="B183" s="172" t="s">
        <v>256</v>
      </c>
      <c r="C183" s="189">
        <v>112168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164957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277125</v>
      </c>
      <c r="E186" s="175"/>
    </row>
    <row r="187" spans="1:5" ht="11.4" customHeight="1" x14ac:dyDescent="0.25">
      <c r="A187" s="260" t="s">
        <v>323</v>
      </c>
      <c r="B187" s="260"/>
      <c r="C187" s="260"/>
      <c r="D187" s="260"/>
      <c r="E187" s="260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1357808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1357808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147805</v>
      </c>
      <c r="C195" s="189"/>
      <c r="D195" s="174"/>
      <c r="E195" s="175">
        <f t="shared" ref="E195:E203" si="10">SUM(B195:C195)-D195</f>
        <v>147805</v>
      </c>
    </row>
    <row r="196" spans="1:8" ht="12.6" customHeight="1" x14ac:dyDescent="0.25">
      <c r="A196" s="173" t="s">
        <v>333</v>
      </c>
      <c r="B196" s="174">
        <v>2700469</v>
      </c>
      <c r="C196" s="189"/>
      <c r="D196" s="174"/>
      <c r="E196" s="175">
        <f t="shared" si="10"/>
        <v>2700469</v>
      </c>
    </row>
    <row r="197" spans="1:8" ht="12.6" customHeight="1" x14ac:dyDescent="0.25">
      <c r="A197" s="173" t="s">
        <v>334</v>
      </c>
      <c r="B197" s="174">
        <v>21913644</v>
      </c>
      <c r="C197" s="189"/>
      <c r="D197" s="174"/>
      <c r="E197" s="175">
        <f t="shared" si="10"/>
        <v>21913644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714858</v>
      </c>
      <c r="C199" s="189"/>
      <c r="D199" s="174"/>
      <c r="E199" s="175">
        <f t="shared" si="10"/>
        <v>714858</v>
      </c>
    </row>
    <row r="200" spans="1:8" ht="12.6" customHeight="1" x14ac:dyDescent="0.25">
      <c r="A200" s="173" t="s">
        <v>337</v>
      </c>
      <c r="B200" s="174">
        <v>8443952</v>
      </c>
      <c r="C200" s="189">
        <v>52582</v>
      </c>
      <c r="D200" s="174">
        <v>91890</v>
      </c>
      <c r="E200" s="175">
        <f t="shared" si="10"/>
        <v>8404644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33920728</v>
      </c>
      <c r="C204" s="191">
        <f>SUM(C195:C203)</f>
        <v>52582</v>
      </c>
      <c r="D204" s="175">
        <f>SUM(D195:D203)</f>
        <v>91890</v>
      </c>
      <c r="E204" s="175">
        <f>SUM(E195:E203)</f>
        <v>33881420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2"/>
    </row>
    <row r="209" spans="1:8" ht="12.6" customHeight="1" x14ac:dyDescent="0.25">
      <c r="A209" s="173" t="s">
        <v>333</v>
      </c>
      <c r="B209" s="174">
        <v>1556386</v>
      </c>
      <c r="C209" s="189">
        <v>138167</v>
      </c>
      <c r="D209" s="174"/>
      <c r="E209" s="175">
        <f t="shared" ref="E209:E216" si="11">SUM(B209:C209)-D209</f>
        <v>1694553</v>
      </c>
      <c r="H209" s="262"/>
    </row>
    <row r="210" spans="1:8" ht="12.6" customHeight="1" x14ac:dyDescent="0.25">
      <c r="A210" s="173" t="s">
        <v>334</v>
      </c>
      <c r="B210" s="174">
        <v>8294485</v>
      </c>
      <c r="C210" s="189">
        <v>1041136</v>
      </c>
      <c r="D210" s="174"/>
      <c r="E210" s="175">
        <f t="shared" si="11"/>
        <v>9335621</v>
      </c>
      <c r="H210" s="262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62"/>
    </row>
    <row r="212" spans="1:8" ht="12.6" customHeight="1" x14ac:dyDescent="0.25">
      <c r="A212" s="173" t="s">
        <v>336</v>
      </c>
      <c r="B212" s="174">
        <v>544924</v>
      </c>
      <c r="C212" s="189">
        <v>50336</v>
      </c>
      <c r="D212" s="174"/>
      <c r="E212" s="175">
        <f t="shared" si="11"/>
        <v>595260</v>
      </c>
      <c r="H212" s="262"/>
    </row>
    <row r="213" spans="1:8" ht="12.6" customHeight="1" x14ac:dyDescent="0.25">
      <c r="A213" s="173" t="s">
        <v>337</v>
      </c>
      <c r="B213" s="174">
        <v>7422488</v>
      </c>
      <c r="C213" s="189">
        <v>274431</v>
      </c>
      <c r="D213" s="174">
        <v>87179</v>
      </c>
      <c r="E213" s="175">
        <f t="shared" si="11"/>
        <v>7609740</v>
      </c>
      <c r="H213" s="262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62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62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62"/>
    </row>
    <row r="217" spans="1:8" ht="12.6" customHeight="1" x14ac:dyDescent="0.25">
      <c r="A217" s="173" t="s">
        <v>203</v>
      </c>
      <c r="B217" s="175">
        <f>SUM(B208:B216)</f>
        <v>17818283</v>
      </c>
      <c r="C217" s="191">
        <f>SUM(C208:C216)</f>
        <v>1504070</v>
      </c>
      <c r="D217" s="175">
        <f>SUM(D208:D216)</f>
        <v>87179</v>
      </c>
      <c r="E217" s="175">
        <f>SUM(E208:E216)</f>
        <v>19235174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74" t="s">
        <v>1257</v>
      </c>
      <c r="C220" s="374"/>
      <c r="D220" s="208"/>
      <c r="E220" s="208"/>
    </row>
    <row r="221" spans="1:8" ht="12.6" customHeight="1" x14ac:dyDescent="0.25">
      <c r="A221" s="275" t="s">
        <v>1257</v>
      </c>
      <c r="B221" s="208"/>
      <c r="C221" s="189">
        <v>828820</v>
      </c>
      <c r="D221" s="172">
        <f>C221</f>
        <v>828820</v>
      </c>
      <c r="E221" s="208"/>
    </row>
    <row r="222" spans="1:8" ht="12.6" customHeight="1" x14ac:dyDescent="0.25">
      <c r="A222" s="260" t="s">
        <v>343</v>
      </c>
      <c r="B222" s="260"/>
      <c r="C222" s="260"/>
      <c r="D222" s="260"/>
      <c r="E222" s="260"/>
    </row>
    <row r="223" spans="1:8" ht="12.6" customHeight="1" x14ac:dyDescent="0.25">
      <c r="A223" s="173" t="s">
        <v>344</v>
      </c>
      <c r="B223" s="172" t="s">
        <v>256</v>
      </c>
      <c r="C223" s="189">
        <v>11060122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5746476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6155526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22962124</v>
      </c>
      <c r="E229" s="175"/>
    </row>
    <row r="230" spans="1:5" ht="12.6" customHeight="1" x14ac:dyDescent="0.25">
      <c r="A230" s="260" t="s">
        <v>351</v>
      </c>
      <c r="B230" s="260"/>
      <c r="C230" s="260"/>
      <c r="D230" s="260"/>
      <c r="E230" s="260"/>
    </row>
    <row r="231" spans="1:5" ht="12.6" customHeight="1" x14ac:dyDescent="0.25">
      <c r="A231" s="171" t="s">
        <v>352</v>
      </c>
      <c r="B231" s="172" t="s">
        <v>256</v>
      </c>
      <c r="C231" s="189">
        <v>59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56695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183323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240018</v>
      </c>
      <c r="E236" s="175"/>
    </row>
    <row r="237" spans="1:5" ht="12.6" customHeight="1" x14ac:dyDescent="0.25">
      <c r="A237" s="260" t="s">
        <v>356</v>
      </c>
      <c r="B237" s="260"/>
      <c r="C237" s="260"/>
      <c r="D237" s="260"/>
      <c r="E237" s="260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24030962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60" t="s">
        <v>361</v>
      </c>
      <c r="B249" s="260"/>
      <c r="C249" s="260"/>
      <c r="D249" s="260"/>
      <c r="E249" s="260"/>
    </row>
    <row r="250" spans="1:5" ht="12.45" customHeight="1" x14ac:dyDescent="0.25">
      <c r="A250" s="173" t="s">
        <v>362</v>
      </c>
      <c r="B250" s="172" t="s">
        <v>256</v>
      </c>
      <c r="C250" s="189">
        <v>1487326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7961476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5062926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290094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571931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502763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5750664</v>
      </c>
      <c r="E260" s="175"/>
    </row>
    <row r="261" spans="1:5" ht="11.25" customHeight="1" x14ac:dyDescent="0.25">
      <c r="A261" s="260" t="s">
        <v>372</v>
      </c>
      <c r="B261" s="260"/>
      <c r="C261" s="260"/>
      <c r="D261" s="260"/>
      <c r="E261" s="260"/>
    </row>
    <row r="262" spans="1:5" ht="12.45" customHeight="1" x14ac:dyDescent="0.25">
      <c r="A262" s="173" t="s">
        <v>362</v>
      </c>
      <c r="B262" s="172" t="s">
        <v>256</v>
      </c>
      <c r="C262" s="189">
        <v>3203726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152085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3355811</v>
      </c>
      <c r="E265" s="175"/>
    </row>
    <row r="266" spans="1:5" ht="11.25" customHeight="1" x14ac:dyDescent="0.25">
      <c r="A266" s="260" t="s">
        <v>375</v>
      </c>
      <c r="B266" s="260"/>
      <c r="C266" s="260"/>
      <c r="D266" s="260"/>
      <c r="E266" s="260"/>
    </row>
    <row r="267" spans="1:5" ht="12.45" customHeight="1" x14ac:dyDescent="0.25">
      <c r="A267" s="173" t="s">
        <v>332</v>
      </c>
      <c r="B267" s="172" t="s">
        <v>256</v>
      </c>
      <c r="C267" s="189">
        <v>147805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2700469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21913644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714858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8404644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33881420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19235174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14646246</v>
      </c>
      <c r="E277" s="175"/>
    </row>
    <row r="278" spans="1:5" ht="12.6" customHeight="1" x14ac:dyDescent="0.25">
      <c r="A278" s="260" t="s">
        <v>382</v>
      </c>
      <c r="B278" s="260"/>
      <c r="C278" s="260"/>
      <c r="D278" s="260"/>
      <c r="E278" s="260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60" t="s">
        <v>387</v>
      </c>
      <c r="B285" s="260"/>
      <c r="C285" s="260"/>
      <c r="D285" s="260"/>
      <c r="E285" s="260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23752721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60" t="s">
        <v>395</v>
      </c>
      <c r="B303" s="260"/>
      <c r="C303" s="260"/>
      <c r="D303" s="260"/>
      <c r="E303" s="260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884646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1213037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3570974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4020769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601969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10291395</v>
      </c>
      <c r="E314" s="175"/>
    </row>
    <row r="315" spans="1:5" ht="12.6" customHeight="1" x14ac:dyDescent="0.25">
      <c r="A315" s="260" t="s">
        <v>406</v>
      </c>
      <c r="B315" s="260"/>
      <c r="C315" s="260"/>
      <c r="D315" s="260"/>
      <c r="E315" s="260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60" t="s">
        <v>411</v>
      </c>
      <c r="B320" s="260"/>
      <c r="C320" s="260"/>
      <c r="D320" s="260"/>
      <c r="E320" s="260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18982187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18982187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601969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18380218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-4918892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23752721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23752721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60" t="s">
        <v>427</v>
      </c>
      <c r="B358" s="260"/>
      <c r="C358" s="260"/>
      <c r="D358" s="260"/>
      <c r="E358" s="260"/>
    </row>
    <row r="359" spans="1:5" ht="12.6" customHeight="1" x14ac:dyDescent="0.25">
      <c r="A359" s="173" t="s">
        <v>428</v>
      </c>
      <c r="B359" s="172" t="s">
        <v>256</v>
      </c>
      <c r="C359" s="189">
        <v>16270086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36594857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52864943</v>
      </c>
      <c r="E361" s="175"/>
    </row>
    <row r="362" spans="1:5" ht="12.6" customHeight="1" x14ac:dyDescent="0.25">
      <c r="A362" s="260" t="s">
        <v>431</v>
      </c>
      <c r="B362" s="260"/>
      <c r="C362" s="260"/>
      <c r="D362" s="260"/>
      <c r="E362" s="260"/>
    </row>
    <row r="363" spans="1:5" ht="12.6" customHeight="1" x14ac:dyDescent="0.25">
      <c r="A363" s="173" t="s">
        <v>1257</v>
      </c>
      <c r="B363" s="260"/>
      <c r="C363" s="189">
        <v>828820</v>
      </c>
      <c r="D363" s="175"/>
      <c r="E363" s="260"/>
    </row>
    <row r="364" spans="1:5" ht="12.6" customHeight="1" x14ac:dyDescent="0.25">
      <c r="A364" s="173" t="s">
        <v>432</v>
      </c>
      <c r="B364" s="172" t="s">
        <v>256</v>
      </c>
      <c r="C364" s="189">
        <v>22962124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240018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24030962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28833981</v>
      </c>
      <c r="E368" s="175"/>
    </row>
    <row r="369" spans="1:5" ht="12.6" customHeight="1" x14ac:dyDescent="0.25">
      <c r="A369" s="260" t="s">
        <v>436</v>
      </c>
      <c r="B369" s="260"/>
      <c r="C369" s="260"/>
      <c r="D369" s="260"/>
      <c r="E369" s="260"/>
    </row>
    <row r="370" spans="1:5" ht="12.6" customHeight="1" x14ac:dyDescent="0.25">
      <c r="A370" s="173" t="s">
        <v>437</v>
      </c>
      <c r="B370" s="172" t="s">
        <v>256</v>
      </c>
      <c r="C370" s="189">
        <v>2889077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185969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3075046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31909027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60" t="s">
        <v>441</v>
      </c>
      <c r="B377" s="260"/>
      <c r="C377" s="260"/>
      <c r="D377" s="260"/>
      <c r="E377" s="260"/>
    </row>
    <row r="378" spans="1:5" ht="12.6" customHeight="1" x14ac:dyDescent="0.25">
      <c r="A378" s="173" t="s">
        <v>442</v>
      </c>
      <c r="B378" s="172" t="s">
        <v>256</v>
      </c>
      <c r="C378" s="189">
        <v>13601929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3689488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815411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3350835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341881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2789137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1504070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2859182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265478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277125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1357808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1049752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31902096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6931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474774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481705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481705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3"/>
    </row>
    <row r="412" spans="1:5" ht="12.6" customHeight="1" x14ac:dyDescent="0.25">
      <c r="A412" s="179" t="str">
        <f>C84&amp;"   "&amp;"H-"&amp;FIXED(C83,0,TRUE)&amp;"     FYE "&amp;C82</f>
        <v>Douglas, Grant, Lincoln and Okanogan Counties Public Hospital District No. 6   H-0     FYE 12/31/2018</v>
      </c>
      <c r="B412" s="179"/>
      <c r="C412" s="179"/>
      <c r="D412" s="179"/>
      <c r="E412" s="263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421</v>
      </c>
      <c r="C414" s="194">
        <f>E138</f>
        <v>421</v>
      </c>
      <c r="D414" s="179"/>
    </row>
    <row r="415" spans="1:5" ht="12.6" customHeight="1" x14ac:dyDescent="0.25">
      <c r="A415" s="179" t="s">
        <v>464</v>
      </c>
      <c r="B415" s="179">
        <f>D111</f>
        <v>1200</v>
      </c>
      <c r="C415" s="179">
        <f>E139</f>
        <v>1200</v>
      </c>
      <c r="D415" s="194">
        <f>SUM(C59:H59)+N59</f>
        <v>1200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86</v>
      </c>
      <c r="C417" s="194">
        <f>E144</f>
        <v>86</v>
      </c>
      <c r="D417" s="179"/>
    </row>
    <row r="418" spans="1:7" ht="12.6" customHeight="1" x14ac:dyDescent="0.25">
      <c r="A418" s="179" t="s">
        <v>466</v>
      </c>
      <c r="B418" s="179">
        <f>D112</f>
        <v>4711</v>
      </c>
      <c r="C418" s="179">
        <f>E145</f>
        <v>4711</v>
      </c>
      <c r="D418" s="179">
        <f>K59+L59</f>
        <v>4711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77</v>
      </c>
    </row>
    <row r="424" spans="1:7" ht="12.6" customHeight="1" x14ac:dyDescent="0.25">
      <c r="A424" s="179" t="s">
        <v>1244</v>
      </c>
      <c r="B424" s="179">
        <f>D114</f>
        <v>125</v>
      </c>
      <c r="D424" s="179">
        <f>J59</f>
        <v>125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13601929</v>
      </c>
      <c r="C427" s="179">
        <f t="shared" ref="C427:C434" si="13">CE61</f>
        <v>13601929</v>
      </c>
      <c r="D427" s="179"/>
    </row>
    <row r="428" spans="1:7" ht="12.6" customHeight="1" x14ac:dyDescent="0.25">
      <c r="A428" s="179" t="s">
        <v>3</v>
      </c>
      <c r="B428" s="179">
        <f t="shared" si="12"/>
        <v>3689488</v>
      </c>
      <c r="C428" s="179">
        <f t="shared" si="13"/>
        <v>3689490</v>
      </c>
      <c r="D428" s="179">
        <f>D173</f>
        <v>3689488</v>
      </c>
    </row>
    <row r="429" spans="1:7" ht="12.6" customHeight="1" x14ac:dyDescent="0.25">
      <c r="A429" s="179" t="s">
        <v>236</v>
      </c>
      <c r="B429" s="179">
        <f t="shared" si="12"/>
        <v>815411</v>
      </c>
      <c r="C429" s="179">
        <f t="shared" si="13"/>
        <v>815411</v>
      </c>
      <c r="D429" s="179"/>
    </row>
    <row r="430" spans="1:7" ht="12.6" customHeight="1" x14ac:dyDescent="0.25">
      <c r="A430" s="179" t="s">
        <v>237</v>
      </c>
      <c r="B430" s="179">
        <f t="shared" si="12"/>
        <v>3350835</v>
      </c>
      <c r="C430" s="179">
        <f t="shared" si="13"/>
        <v>3350835</v>
      </c>
      <c r="D430" s="179"/>
    </row>
    <row r="431" spans="1:7" ht="12.6" customHeight="1" x14ac:dyDescent="0.25">
      <c r="A431" s="179" t="s">
        <v>444</v>
      </c>
      <c r="B431" s="179">
        <f t="shared" si="12"/>
        <v>341881</v>
      </c>
      <c r="C431" s="179">
        <f t="shared" si="13"/>
        <v>341881</v>
      </c>
      <c r="D431" s="179"/>
    </row>
    <row r="432" spans="1:7" ht="12.6" customHeight="1" x14ac:dyDescent="0.25">
      <c r="A432" s="179" t="s">
        <v>445</v>
      </c>
      <c r="B432" s="179">
        <f t="shared" si="12"/>
        <v>2789137</v>
      </c>
      <c r="C432" s="179">
        <f t="shared" si="13"/>
        <v>2789137</v>
      </c>
      <c r="D432" s="179"/>
    </row>
    <row r="433" spans="1:7" ht="12.6" customHeight="1" x14ac:dyDescent="0.25">
      <c r="A433" s="179" t="s">
        <v>6</v>
      </c>
      <c r="B433" s="179">
        <f t="shared" si="12"/>
        <v>1504070</v>
      </c>
      <c r="C433" s="179">
        <f t="shared" si="13"/>
        <v>1504072</v>
      </c>
      <c r="D433" s="179">
        <f>C217</f>
        <v>1504070</v>
      </c>
    </row>
    <row r="434" spans="1:7" ht="12.6" customHeight="1" x14ac:dyDescent="0.25">
      <c r="A434" s="179" t="s">
        <v>474</v>
      </c>
      <c r="B434" s="179">
        <f t="shared" si="12"/>
        <v>2859182</v>
      </c>
      <c r="C434" s="179">
        <f t="shared" si="13"/>
        <v>2859182</v>
      </c>
      <c r="D434" s="179">
        <f>D177</f>
        <v>2859182</v>
      </c>
    </row>
    <row r="435" spans="1:7" ht="12.6" customHeight="1" x14ac:dyDescent="0.25">
      <c r="A435" s="179" t="s">
        <v>447</v>
      </c>
      <c r="B435" s="179">
        <f t="shared" si="12"/>
        <v>265478</v>
      </c>
      <c r="C435" s="179"/>
      <c r="D435" s="179">
        <f>D181</f>
        <v>265478</v>
      </c>
    </row>
    <row r="436" spans="1:7" ht="12.6" customHeight="1" x14ac:dyDescent="0.25">
      <c r="A436" s="179" t="s">
        <v>475</v>
      </c>
      <c r="B436" s="179">
        <f t="shared" si="12"/>
        <v>277125</v>
      </c>
      <c r="C436" s="179"/>
      <c r="D436" s="179">
        <f>D186</f>
        <v>277125</v>
      </c>
    </row>
    <row r="437" spans="1:7" ht="12.6" customHeight="1" x14ac:dyDescent="0.25">
      <c r="A437" s="194" t="s">
        <v>449</v>
      </c>
      <c r="B437" s="194">
        <f t="shared" si="12"/>
        <v>1357808</v>
      </c>
      <c r="C437" s="194"/>
      <c r="D437" s="194">
        <f>D190</f>
        <v>1357808</v>
      </c>
    </row>
    <row r="438" spans="1:7" ht="12.6" customHeight="1" x14ac:dyDescent="0.25">
      <c r="A438" s="194" t="s">
        <v>476</v>
      </c>
      <c r="B438" s="194">
        <f>C386+C387+C388</f>
        <v>1900411</v>
      </c>
      <c r="C438" s="194">
        <f>CD69</f>
        <v>1900411</v>
      </c>
      <c r="D438" s="194">
        <f>D181+D186+D190</f>
        <v>1900411</v>
      </c>
    </row>
    <row r="439" spans="1:7" ht="12.6" customHeight="1" x14ac:dyDescent="0.25">
      <c r="A439" s="179" t="s">
        <v>451</v>
      </c>
      <c r="B439" s="194">
        <f>C389</f>
        <v>1049752</v>
      </c>
      <c r="C439" s="194">
        <f>SUM(C69:CC69)</f>
        <v>1049752</v>
      </c>
      <c r="D439" s="179"/>
    </row>
    <row r="440" spans="1:7" ht="12.6" customHeight="1" x14ac:dyDescent="0.25">
      <c r="A440" s="179" t="s">
        <v>477</v>
      </c>
      <c r="B440" s="194">
        <f>B438+B439</f>
        <v>2950163</v>
      </c>
      <c r="C440" s="194">
        <f>CE69</f>
        <v>2950163</v>
      </c>
      <c r="D440" s="179"/>
    </row>
    <row r="441" spans="1:7" ht="12.6" customHeight="1" x14ac:dyDescent="0.25">
      <c r="A441" s="179" t="s">
        <v>478</v>
      </c>
      <c r="B441" s="179">
        <f>D390</f>
        <v>31902096</v>
      </c>
      <c r="C441" s="179">
        <f>SUM(C427:C437)+C440</f>
        <v>31902100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828820</v>
      </c>
      <c r="C444" s="179">
        <f>C363</f>
        <v>828820</v>
      </c>
      <c r="D444" s="179"/>
    </row>
    <row r="445" spans="1:7" ht="12.6" customHeight="1" x14ac:dyDescent="0.25">
      <c r="A445" s="179" t="s">
        <v>343</v>
      </c>
      <c r="B445" s="179">
        <f>D229</f>
        <v>22962124</v>
      </c>
      <c r="C445" s="179">
        <f>C364</f>
        <v>22962124</v>
      </c>
      <c r="D445" s="179"/>
    </row>
    <row r="446" spans="1:7" ht="12.6" customHeight="1" x14ac:dyDescent="0.25">
      <c r="A446" s="179" t="s">
        <v>351</v>
      </c>
      <c r="B446" s="179">
        <f>D236</f>
        <v>240018</v>
      </c>
      <c r="C446" s="179">
        <f>C365</f>
        <v>240018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24030962</v>
      </c>
      <c r="C448" s="179">
        <f>D367</f>
        <v>24030962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59</v>
      </c>
    </row>
    <row r="454" spans="1:7" ht="12.6" customHeight="1" x14ac:dyDescent="0.25">
      <c r="A454" s="179" t="s">
        <v>168</v>
      </c>
      <c r="B454" s="179">
        <f>C233</f>
        <v>56695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183323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2889077</v>
      </c>
      <c r="C458" s="194">
        <f>CE70</f>
        <v>2889077</v>
      </c>
      <c r="D458" s="194"/>
    </row>
    <row r="459" spans="1:7" ht="12.6" customHeight="1" x14ac:dyDescent="0.25">
      <c r="A459" s="179" t="s">
        <v>244</v>
      </c>
      <c r="B459" s="194">
        <f>C371</f>
        <v>185969</v>
      </c>
      <c r="C459" s="194">
        <f>CE72</f>
        <v>185969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16270086</v>
      </c>
      <c r="C463" s="194">
        <f>CE73</f>
        <v>16270086</v>
      </c>
      <c r="D463" s="194">
        <f>E141+E147+E153</f>
        <v>16270086</v>
      </c>
    </row>
    <row r="464" spans="1:7" ht="12.6" customHeight="1" x14ac:dyDescent="0.25">
      <c r="A464" s="179" t="s">
        <v>246</v>
      </c>
      <c r="B464" s="194">
        <f>C360</f>
        <v>36594857</v>
      </c>
      <c r="C464" s="194">
        <f>CE74</f>
        <v>36594857</v>
      </c>
      <c r="D464" s="194">
        <f>E142+E148+E154</f>
        <v>36594857</v>
      </c>
    </row>
    <row r="465" spans="1:7" ht="12.6" customHeight="1" x14ac:dyDescent="0.25">
      <c r="A465" s="179" t="s">
        <v>247</v>
      </c>
      <c r="B465" s="194">
        <f>D361</f>
        <v>52864943</v>
      </c>
      <c r="C465" s="194">
        <f>CE75</f>
        <v>52864943</v>
      </c>
      <c r="D465" s="194">
        <f>D463+D464</f>
        <v>52864943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147805</v>
      </c>
      <c r="C468" s="179">
        <f>E195</f>
        <v>147805</v>
      </c>
      <c r="D468" s="179"/>
    </row>
    <row r="469" spans="1:7" ht="12.6" customHeight="1" x14ac:dyDescent="0.25">
      <c r="A469" s="179" t="s">
        <v>333</v>
      </c>
      <c r="B469" s="179">
        <f t="shared" si="14"/>
        <v>2700469</v>
      </c>
      <c r="C469" s="179">
        <f>E196</f>
        <v>2700469</v>
      </c>
      <c r="D469" s="179"/>
    </row>
    <row r="470" spans="1:7" ht="12.6" customHeight="1" x14ac:dyDescent="0.25">
      <c r="A470" s="179" t="s">
        <v>334</v>
      </c>
      <c r="B470" s="179">
        <f t="shared" si="14"/>
        <v>21913644</v>
      </c>
      <c r="C470" s="179">
        <f>E197</f>
        <v>21913644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714858</v>
      </c>
      <c r="C472" s="179">
        <f>E199</f>
        <v>714858</v>
      </c>
      <c r="D472" s="179"/>
    </row>
    <row r="473" spans="1:7" ht="12.6" customHeight="1" x14ac:dyDescent="0.25">
      <c r="A473" s="179" t="s">
        <v>495</v>
      </c>
      <c r="B473" s="179">
        <f t="shared" si="14"/>
        <v>8404644</v>
      </c>
      <c r="C473" s="179">
        <f>SUM(E200:E201)</f>
        <v>8404644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33881420</v>
      </c>
      <c r="C476" s="179">
        <f>E204</f>
        <v>33881420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19235174</v>
      </c>
      <c r="C478" s="179">
        <f>E217</f>
        <v>19235174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23752721</v>
      </c>
    </row>
    <row r="482" spans="1:12" ht="12.6" customHeight="1" x14ac:dyDescent="0.25">
      <c r="A482" s="180" t="s">
        <v>499</v>
      </c>
      <c r="C482" s="180">
        <f>D339</f>
        <v>23752721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150</v>
      </c>
      <c r="B493" s="264" t="str">
        <f>RIGHT('Prior Year'!C83,4)</f>
        <v>2017</v>
      </c>
      <c r="C493" s="264" t="str">
        <f>RIGHT(C82,4)</f>
        <v>2018</v>
      </c>
      <c r="D493" s="264" t="str">
        <f>RIGHT('Prior Year'!C83,4)</f>
        <v>2017</v>
      </c>
      <c r="E493" s="264" t="str">
        <f>RIGHT(C82,4)</f>
        <v>2018</v>
      </c>
      <c r="F493" s="264" t="str">
        <f>RIGHT('Prior Year'!C83,4)</f>
        <v>2017</v>
      </c>
      <c r="G493" s="264" t="str">
        <f>RIGHT(C82,4)</f>
        <v>2018</v>
      </c>
      <c r="H493" s="264"/>
      <c r="K493" s="264"/>
      <c r="L493" s="264"/>
    </row>
    <row r="494" spans="1:12" ht="12.6" customHeight="1" x14ac:dyDescent="0.2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" customHeight="1" x14ac:dyDescent="0.25">
      <c r="A496" s="180" t="s">
        <v>512</v>
      </c>
      <c r="B496" s="243">
        <f>'Prior Year'!C72</f>
        <v>0</v>
      </c>
      <c r="C496" s="243">
        <f>C71</f>
        <v>0</v>
      </c>
      <c r="D496" s="243">
        <f>'Prior Year'!C59</f>
        <v>0</v>
      </c>
      <c r="E496" s="180">
        <f>C59</f>
        <v>0</v>
      </c>
      <c r="F496" s="266" t="str">
        <f t="shared" ref="F496:G511" si="15">IF(B496=0,"",IF(D496=0,"",B496/D496))</f>
        <v/>
      </c>
      <c r="G496" s="267" t="str">
        <f t="shared" si="15"/>
        <v/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513</v>
      </c>
      <c r="B497" s="243">
        <f>'Prior Year'!D72</f>
        <v>0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str">
        <f t="shared" si="15"/>
        <v/>
      </c>
      <c r="G497" s="266" t="str">
        <f t="shared" si="15"/>
        <v/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" customHeight="1" x14ac:dyDescent="0.25">
      <c r="A498" s="180" t="s">
        <v>514</v>
      </c>
      <c r="B498" s="243">
        <f>'Prior Year'!E72</f>
        <v>1753759</v>
      </c>
      <c r="C498" s="243">
        <f>E71</f>
        <v>698736</v>
      </c>
      <c r="D498" s="243">
        <f>'Prior Year'!E59</f>
        <v>1137</v>
      </c>
      <c r="E498" s="180">
        <f>E59</f>
        <v>1200</v>
      </c>
      <c r="F498" s="266">
        <f t="shared" si="15"/>
        <v>1542.4441512752858</v>
      </c>
      <c r="G498" s="266">
        <f t="shared" si="15"/>
        <v>582.28</v>
      </c>
      <c r="H498" s="268">
        <f t="shared" si="16"/>
        <v>-0.62249524592603667</v>
      </c>
      <c r="I498" s="270" t="s">
        <v>1282</v>
      </c>
      <c r="K498" s="264"/>
      <c r="L498" s="264"/>
    </row>
    <row r="499" spans="1:12" ht="12.6" customHeight="1" x14ac:dyDescent="0.25">
      <c r="A499" s="180" t="s">
        <v>515</v>
      </c>
      <c r="B499" s="243">
        <f>'Prior Year'!F72</f>
        <v>0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 t="s">
        <v>1283</v>
      </c>
      <c r="K499" s="264"/>
      <c r="L499" s="264"/>
    </row>
    <row r="500" spans="1:12" ht="12.6" customHeight="1" x14ac:dyDescent="0.25">
      <c r="A500" s="180" t="s">
        <v>516</v>
      </c>
      <c r="B500" s="243">
        <f>'Prior Year'!G72</f>
        <v>0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str">
        <f t="shared" si="15"/>
        <v/>
      </c>
      <c r="G500" s="266" t="str">
        <f t="shared" si="15"/>
        <v/>
      </c>
      <c r="H500" s="268" t="str">
        <f t="shared" si="16"/>
        <v/>
      </c>
      <c r="I500" s="270" t="s">
        <v>1284</v>
      </c>
      <c r="K500" s="264"/>
      <c r="L500" s="264"/>
    </row>
    <row r="501" spans="1:12" ht="12.6" customHeight="1" x14ac:dyDescent="0.25">
      <c r="A501" s="180" t="s">
        <v>517</v>
      </c>
      <c r="B501" s="243">
        <f>'Prior Year'!H72</f>
        <v>0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str">
        <f t="shared" si="15"/>
        <v/>
      </c>
      <c r="G501" s="266" t="str">
        <f t="shared" si="15"/>
        <v/>
      </c>
      <c r="H501" s="268" t="str">
        <f t="shared" si="16"/>
        <v/>
      </c>
      <c r="I501" s="270" t="s">
        <v>1285</v>
      </c>
      <c r="K501" s="264"/>
      <c r="L501" s="264"/>
    </row>
    <row r="502" spans="1:12" ht="12.6" customHeight="1" x14ac:dyDescent="0.25">
      <c r="A502" s="180" t="s">
        <v>518</v>
      </c>
      <c r="B502" s="243">
        <f>'Prior Year'!I72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" customHeight="1" x14ac:dyDescent="0.25">
      <c r="A503" s="180" t="s">
        <v>519</v>
      </c>
      <c r="B503" s="243">
        <f>'Prior Year'!J72</f>
        <v>1380</v>
      </c>
      <c r="C503" s="243">
        <f>J71</f>
        <v>2978</v>
      </c>
      <c r="D503" s="243">
        <f>'Prior Year'!J59</f>
        <v>103</v>
      </c>
      <c r="E503" s="180">
        <f>J59</f>
        <v>125</v>
      </c>
      <c r="F503" s="266">
        <f t="shared" si="15"/>
        <v>13.398058252427184</v>
      </c>
      <c r="G503" s="266">
        <f t="shared" si="15"/>
        <v>23.824000000000002</v>
      </c>
      <c r="H503" s="268">
        <f t="shared" si="16"/>
        <v>0.77816811594202928</v>
      </c>
      <c r="I503" s="270" t="s">
        <v>1286</v>
      </c>
      <c r="K503" s="264"/>
      <c r="L503" s="264"/>
    </row>
    <row r="504" spans="1:12" ht="12.6" customHeight="1" x14ac:dyDescent="0.25">
      <c r="A504" s="180" t="s">
        <v>520</v>
      </c>
      <c r="B504" s="243">
        <f>'Prior Year'!K72</f>
        <v>0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str">
        <f t="shared" si="15"/>
        <v/>
      </c>
      <c r="G504" s="266" t="str">
        <f t="shared" si="15"/>
        <v/>
      </c>
      <c r="H504" s="268" t="str">
        <f t="shared" si="16"/>
        <v/>
      </c>
      <c r="I504" s="270" t="s">
        <v>1287</v>
      </c>
      <c r="K504" s="264"/>
      <c r="L504" s="264"/>
    </row>
    <row r="505" spans="1:12" ht="12.6" customHeight="1" x14ac:dyDescent="0.25">
      <c r="A505" s="180" t="s">
        <v>521</v>
      </c>
      <c r="B505" s="243">
        <f>'Prior Year'!L72</f>
        <v>939680</v>
      </c>
      <c r="C505" s="243">
        <f>L71</f>
        <v>2743107</v>
      </c>
      <c r="D505" s="243">
        <f>'Prior Year'!L59</f>
        <v>4113</v>
      </c>
      <c r="E505" s="180">
        <f>L59</f>
        <v>4711</v>
      </c>
      <c r="F505" s="266">
        <f t="shared" si="15"/>
        <v>228.46584001945052</v>
      </c>
      <c r="G505" s="266">
        <f t="shared" si="15"/>
        <v>582.27701125026533</v>
      </c>
      <c r="H505" s="268">
        <f t="shared" si="16"/>
        <v>1.548639267912844</v>
      </c>
      <c r="I505" s="270" t="s">
        <v>1288</v>
      </c>
      <c r="K505" s="264"/>
      <c r="L505" s="264"/>
    </row>
    <row r="506" spans="1:12" ht="12.6" customHeight="1" x14ac:dyDescent="0.25">
      <c r="A506" s="180" t="s">
        <v>522</v>
      </c>
      <c r="B506" s="243">
        <f>'Prior Year'!M72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 t="s">
        <v>1289</v>
      </c>
      <c r="K506" s="264"/>
      <c r="L506" s="264"/>
    </row>
    <row r="507" spans="1:12" ht="12.6" customHeight="1" x14ac:dyDescent="0.25">
      <c r="A507" s="180" t="s">
        <v>523</v>
      </c>
      <c r="B507" s="243">
        <f>'Prior Year'!N72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5"/>
        <v/>
      </c>
      <c r="G507" s="266" t="str">
        <f t="shared" si="15"/>
        <v/>
      </c>
      <c r="H507" s="268" t="str">
        <f t="shared" si="16"/>
        <v/>
      </c>
      <c r="I507" s="270" t="s">
        <v>1290</v>
      </c>
      <c r="K507" s="264"/>
      <c r="L507" s="264"/>
    </row>
    <row r="508" spans="1:12" ht="12.6" customHeight="1" x14ac:dyDescent="0.25">
      <c r="A508" s="180" t="s">
        <v>524</v>
      </c>
      <c r="B508" s="243">
        <f>'Prior Year'!O72</f>
        <v>646588</v>
      </c>
      <c r="C508" s="243">
        <f>O71</f>
        <v>341311</v>
      </c>
      <c r="D508" s="243">
        <f>'Prior Year'!O59</f>
        <v>69</v>
      </c>
      <c r="E508" s="180">
        <f>O59</f>
        <v>77</v>
      </c>
      <c r="F508" s="266">
        <f t="shared" si="15"/>
        <v>9370.8405797101441</v>
      </c>
      <c r="G508" s="266">
        <f t="shared" si="15"/>
        <v>4432.6103896103896</v>
      </c>
      <c r="H508" s="268">
        <f t="shared" si="16"/>
        <v>-0.52697835888832323</v>
      </c>
      <c r="I508" s="270" t="s">
        <v>1291</v>
      </c>
      <c r="K508" s="264"/>
      <c r="L508" s="264"/>
    </row>
    <row r="509" spans="1:12" ht="12.6" customHeight="1" x14ac:dyDescent="0.25">
      <c r="A509" s="180" t="s">
        <v>525</v>
      </c>
      <c r="B509" s="243">
        <f>'Prior Year'!P72</f>
        <v>1402607</v>
      </c>
      <c r="C509" s="243">
        <f>P71</f>
        <v>1501750</v>
      </c>
      <c r="D509" s="243">
        <f>'Prior Year'!P59</f>
        <v>19885</v>
      </c>
      <c r="E509" s="180">
        <f>P59</f>
        <v>20121</v>
      </c>
      <c r="F509" s="266">
        <f t="shared" si="15"/>
        <v>70.535931606738743</v>
      </c>
      <c r="G509" s="266">
        <f t="shared" si="15"/>
        <v>74.635952487450922</v>
      </c>
      <c r="H509" s="268" t="str">
        <f t="shared" si="16"/>
        <v/>
      </c>
      <c r="I509" s="270" t="s">
        <v>1292</v>
      </c>
      <c r="K509" s="264"/>
      <c r="L509" s="264"/>
    </row>
    <row r="510" spans="1:12" ht="12.6" customHeight="1" x14ac:dyDescent="0.25">
      <c r="A510" s="180" t="s">
        <v>526</v>
      </c>
      <c r="B510" s="243">
        <f>'Prior Year'!Q72</f>
        <v>0</v>
      </c>
      <c r="C510" s="243">
        <f>Q71</f>
        <v>5922</v>
      </c>
      <c r="D510" s="243">
        <f>'Prior Year'!Q59</f>
        <v>0</v>
      </c>
      <c r="E510" s="180">
        <f>Q59</f>
        <v>7715</v>
      </c>
      <c r="F510" s="266" t="str">
        <f t="shared" si="15"/>
        <v/>
      </c>
      <c r="G510" s="266">
        <f t="shared" si="15"/>
        <v>0.76759559300064806</v>
      </c>
      <c r="H510" s="268" t="str">
        <f t="shared" si="16"/>
        <v/>
      </c>
      <c r="I510" s="270" t="s">
        <v>1293</v>
      </c>
      <c r="K510" s="264"/>
      <c r="L510" s="264"/>
    </row>
    <row r="511" spans="1:12" ht="12.6" customHeight="1" x14ac:dyDescent="0.25">
      <c r="A511" s="180" t="s">
        <v>527</v>
      </c>
      <c r="B511" s="243">
        <f>'Prior Year'!R72</f>
        <v>674566</v>
      </c>
      <c r="C511" s="243">
        <f>R71</f>
        <v>807399</v>
      </c>
      <c r="D511" s="243">
        <f>'Prior Year'!R59</f>
        <v>32712</v>
      </c>
      <c r="E511" s="180">
        <f>R59</f>
        <v>31750</v>
      </c>
      <c r="F511" s="266">
        <f t="shared" si="15"/>
        <v>20.621362191244803</v>
      </c>
      <c r="G511" s="266">
        <f t="shared" si="15"/>
        <v>25.429889763779528</v>
      </c>
      <c r="H511" s="268" t="str">
        <f t="shared" si="16"/>
        <v/>
      </c>
      <c r="I511" s="270"/>
      <c r="K511" s="264"/>
      <c r="L511" s="264"/>
    </row>
    <row r="512" spans="1:12" ht="12.6" customHeight="1" x14ac:dyDescent="0.25">
      <c r="A512" s="180" t="s">
        <v>528</v>
      </c>
      <c r="B512" s="243">
        <f>'Prior Year'!S72</f>
        <v>24702</v>
      </c>
      <c r="C512" s="243">
        <f>S71</f>
        <v>108601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" customHeight="1" x14ac:dyDescent="0.25">
      <c r="A513" s="180" t="s">
        <v>1246</v>
      </c>
      <c r="B513" s="243">
        <f>'Prior Year'!T72</f>
        <v>352278</v>
      </c>
      <c r="C513" s="243">
        <f>T71</f>
        <v>584975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" customHeight="1" x14ac:dyDescent="0.25">
      <c r="A514" s="180" t="s">
        <v>530</v>
      </c>
      <c r="B514" s="243">
        <f>'Prior Year'!U72</f>
        <v>1365857</v>
      </c>
      <c r="C514" s="243">
        <f>U71</f>
        <v>1438891</v>
      </c>
      <c r="D514" s="243">
        <f>'Prior Year'!U59</f>
        <v>132767</v>
      </c>
      <c r="E514" s="180">
        <f>U59</f>
        <v>135796</v>
      </c>
      <c r="F514" s="266">
        <f t="shared" si="17"/>
        <v>10.287624183720352</v>
      </c>
      <c r="G514" s="266">
        <f t="shared" si="17"/>
        <v>10.595974844619871</v>
      </c>
      <c r="H514" s="268" t="str">
        <f t="shared" si="16"/>
        <v/>
      </c>
      <c r="I514" s="270"/>
      <c r="K514" s="264"/>
      <c r="L514" s="264"/>
    </row>
    <row r="515" spans="1:12" ht="12.6" customHeight="1" x14ac:dyDescent="0.25">
      <c r="A515" s="180" t="s">
        <v>531</v>
      </c>
      <c r="B515" s="243">
        <f>'Prior Year'!V72</f>
        <v>0</v>
      </c>
      <c r="C515" s="243">
        <f>V71</f>
        <v>0</v>
      </c>
      <c r="D515" s="243">
        <f>'Prior Year'!V59</f>
        <v>0</v>
      </c>
      <c r="E515" s="180">
        <f>V59</f>
        <v>0</v>
      </c>
      <c r="F515" s="266" t="str">
        <f t="shared" si="17"/>
        <v/>
      </c>
      <c r="G515" s="266" t="str">
        <f t="shared" si="17"/>
        <v/>
      </c>
      <c r="H515" s="268" t="str">
        <f t="shared" si="16"/>
        <v/>
      </c>
      <c r="I515" s="270"/>
      <c r="K515" s="264"/>
      <c r="L515" s="264"/>
    </row>
    <row r="516" spans="1:12" ht="12.6" customHeight="1" x14ac:dyDescent="0.25">
      <c r="A516" s="180" t="s">
        <v>532</v>
      </c>
      <c r="B516" s="243">
        <f>'Prior Year'!W72</f>
        <v>287270</v>
      </c>
      <c r="C516" s="243">
        <f>W71</f>
        <v>348764</v>
      </c>
      <c r="D516" s="243">
        <f>'Prior Year'!W59</f>
        <v>422</v>
      </c>
      <c r="E516" s="180">
        <f>W59</f>
        <v>423</v>
      </c>
      <c r="F516" s="266">
        <f t="shared" si="17"/>
        <v>680.73459715639808</v>
      </c>
      <c r="G516" s="266">
        <f t="shared" si="17"/>
        <v>824.50118203309694</v>
      </c>
      <c r="H516" s="268" t="str">
        <f t="shared" si="16"/>
        <v/>
      </c>
      <c r="I516" s="270"/>
      <c r="K516" s="264"/>
      <c r="L516" s="264"/>
    </row>
    <row r="517" spans="1:12" ht="12.6" customHeight="1" x14ac:dyDescent="0.25">
      <c r="A517" s="180" t="s">
        <v>533</v>
      </c>
      <c r="B517" s="243">
        <f>'Prior Year'!X72</f>
        <v>250557</v>
      </c>
      <c r="C517" s="243">
        <f>X71</f>
        <v>497791</v>
      </c>
      <c r="D517" s="243">
        <f>'Prior Year'!X59</f>
        <v>1544</v>
      </c>
      <c r="E517" s="180">
        <f>X59</f>
        <v>1574</v>
      </c>
      <c r="F517" s="266">
        <f t="shared" si="17"/>
        <v>162.27784974093265</v>
      </c>
      <c r="G517" s="266">
        <f t="shared" si="17"/>
        <v>316.25857687420586</v>
      </c>
      <c r="H517" s="268">
        <f t="shared" si="16"/>
        <v>0.94887088644010675</v>
      </c>
      <c r="I517" s="270" t="s">
        <v>1294</v>
      </c>
      <c r="K517" s="264"/>
      <c r="L517" s="264"/>
    </row>
    <row r="518" spans="1:12" ht="12.6" customHeight="1" x14ac:dyDescent="0.25">
      <c r="A518" s="180" t="s">
        <v>534</v>
      </c>
      <c r="B518" s="243">
        <f>'Prior Year'!Y72</f>
        <v>1266166</v>
      </c>
      <c r="C518" s="243">
        <f>Y71</f>
        <v>838490</v>
      </c>
      <c r="D518" s="243">
        <f>'Prior Year'!Y59</f>
        <v>6353</v>
      </c>
      <c r="E518" s="180">
        <f>Y59</f>
        <v>4189</v>
      </c>
      <c r="F518" s="266">
        <f t="shared" si="17"/>
        <v>199.30206201794428</v>
      </c>
      <c r="G518" s="266">
        <f t="shared" si="17"/>
        <v>200.16471711625687</v>
      </c>
      <c r="H518" s="268" t="str">
        <f t="shared" si="16"/>
        <v/>
      </c>
      <c r="I518" s="270" t="s">
        <v>1295</v>
      </c>
      <c r="K518" s="264"/>
      <c r="L518" s="264"/>
    </row>
    <row r="519" spans="1:12" ht="12.6" customHeight="1" x14ac:dyDescent="0.25">
      <c r="A519" s="180" t="s">
        <v>535</v>
      </c>
      <c r="B519" s="243">
        <f>'Prior Year'!Z72</f>
        <v>0</v>
      </c>
      <c r="C519" s="243">
        <f>Z71</f>
        <v>0</v>
      </c>
      <c r="D519" s="243">
        <f>'Prior Year'!Z59</f>
        <v>0</v>
      </c>
      <c r="E519" s="180">
        <f>Z59</f>
        <v>0</v>
      </c>
      <c r="F519" s="266" t="str">
        <f t="shared" si="17"/>
        <v/>
      </c>
      <c r="G519" s="266" t="str">
        <f t="shared" si="17"/>
        <v/>
      </c>
      <c r="H519" s="268" t="str">
        <f t="shared" si="16"/>
        <v/>
      </c>
      <c r="I519" s="270" t="s">
        <v>1296</v>
      </c>
      <c r="K519" s="264"/>
      <c r="L519" s="264"/>
    </row>
    <row r="520" spans="1:12" ht="12.6" customHeight="1" x14ac:dyDescent="0.25">
      <c r="A520" s="180" t="s">
        <v>536</v>
      </c>
      <c r="B520" s="243">
        <f>'Prior Year'!AA72</f>
        <v>0</v>
      </c>
      <c r="C520" s="243">
        <f>AA71</f>
        <v>0</v>
      </c>
      <c r="D520" s="243">
        <f>'Prior Year'!AA59</f>
        <v>0</v>
      </c>
      <c r="E520" s="180">
        <f>AA59</f>
        <v>0</v>
      </c>
      <c r="F520" s="266" t="str">
        <f t="shared" si="17"/>
        <v/>
      </c>
      <c r="G520" s="266" t="str">
        <f t="shared" si="17"/>
        <v/>
      </c>
      <c r="H520" s="268" t="str">
        <f t="shared" si="16"/>
        <v/>
      </c>
      <c r="I520" s="270" t="s">
        <v>1297</v>
      </c>
      <c r="K520" s="264"/>
      <c r="L520" s="264"/>
    </row>
    <row r="521" spans="1:12" ht="12.6" customHeight="1" x14ac:dyDescent="0.25">
      <c r="A521" s="180" t="s">
        <v>537</v>
      </c>
      <c r="B521" s="243">
        <f>'Prior Year'!AB72</f>
        <v>1459403</v>
      </c>
      <c r="C521" s="243">
        <f>AB71</f>
        <v>1637683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" customHeight="1" x14ac:dyDescent="0.25">
      <c r="A522" s="180" t="s">
        <v>538</v>
      </c>
      <c r="B522" s="243">
        <f>'Prior Year'!AC72</f>
        <v>24693</v>
      </c>
      <c r="C522" s="243">
        <f>AC71</f>
        <v>24279</v>
      </c>
      <c r="D522" s="243">
        <f>'Prior Year'!AC59</f>
        <v>0</v>
      </c>
      <c r="E522" s="180">
        <f>AC59</f>
        <v>6</v>
      </c>
      <c r="F522" s="266" t="str">
        <f t="shared" si="17"/>
        <v/>
      </c>
      <c r="G522" s="266">
        <f t="shared" si="17"/>
        <v>4046.5</v>
      </c>
      <c r="H522" s="268" t="str">
        <f t="shared" si="16"/>
        <v/>
      </c>
      <c r="I522" s="270"/>
      <c r="K522" s="264"/>
      <c r="L522" s="264"/>
    </row>
    <row r="523" spans="1:12" ht="12.6" customHeight="1" x14ac:dyDescent="0.25">
      <c r="A523" s="180" t="s">
        <v>539</v>
      </c>
      <c r="B523" s="243">
        <f>'Prior Year'!AD72</f>
        <v>0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str">
        <f t="shared" si="17"/>
        <v/>
      </c>
      <c r="G523" s="266" t="str">
        <f t="shared" si="17"/>
        <v/>
      </c>
      <c r="H523" s="268" t="str">
        <f t="shared" si="16"/>
        <v/>
      </c>
      <c r="I523" s="270"/>
      <c r="K523" s="264"/>
      <c r="L523" s="264"/>
    </row>
    <row r="524" spans="1:12" ht="12.6" customHeight="1" x14ac:dyDescent="0.25">
      <c r="A524" s="180" t="s">
        <v>540</v>
      </c>
      <c r="B524" s="243">
        <f>'Prior Year'!AE72</f>
        <v>420272</v>
      </c>
      <c r="C524" s="243">
        <f>AE71</f>
        <v>439784</v>
      </c>
      <c r="D524" s="243">
        <f>'Prior Year'!AE59</f>
        <v>4946</v>
      </c>
      <c r="E524" s="180">
        <f>AE59</f>
        <v>4522</v>
      </c>
      <c r="F524" s="266">
        <f t="shared" si="17"/>
        <v>84.972098665588348</v>
      </c>
      <c r="G524" s="266">
        <f t="shared" si="17"/>
        <v>97.254312251216277</v>
      </c>
      <c r="H524" s="268" t="str">
        <f t="shared" si="16"/>
        <v/>
      </c>
      <c r="I524" s="270"/>
      <c r="K524" s="264"/>
      <c r="L524" s="264"/>
    </row>
    <row r="525" spans="1:12" ht="12.6" customHeight="1" x14ac:dyDescent="0.25">
      <c r="A525" s="180" t="s">
        <v>541</v>
      </c>
      <c r="B525" s="243">
        <f>'Prior Year'!AF72</f>
        <v>0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str">
        <f t="shared" si="17"/>
        <v/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" customHeight="1" x14ac:dyDescent="0.25">
      <c r="A526" s="180" t="s">
        <v>542</v>
      </c>
      <c r="B526" s="243">
        <f>'Prior Year'!AG72</f>
        <v>2966966</v>
      </c>
      <c r="C526" s="243">
        <f>AG71</f>
        <v>2752267</v>
      </c>
      <c r="D526" s="243">
        <f>'Prior Year'!AG59</f>
        <v>4080</v>
      </c>
      <c r="E526" s="180">
        <f>AG59</f>
        <v>4024</v>
      </c>
      <c r="F526" s="266">
        <f t="shared" si="17"/>
        <v>727.19754901960789</v>
      </c>
      <c r="G526" s="266">
        <f t="shared" si="17"/>
        <v>683.96297216699804</v>
      </c>
      <c r="H526" s="268" t="str">
        <f t="shared" si="16"/>
        <v/>
      </c>
      <c r="I526" s="270"/>
      <c r="K526" s="264"/>
      <c r="L526" s="264"/>
    </row>
    <row r="527" spans="1:12" ht="12.6" customHeight="1" x14ac:dyDescent="0.25">
      <c r="A527" s="180" t="s">
        <v>543</v>
      </c>
      <c r="B527" s="243">
        <f>'Prior Year'!AH72</f>
        <v>0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str">
        <f t="shared" si="17"/>
        <v/>
      </c>
      <c r="G527" s="266" t="str">
        <f t="shared" si="17"/>
        <v/>
      </c>
      <c r="H527" s="268" t="str">
        <f t="shared" si="16"/>
        <v/>
      </c>
      <c r="I527" s="270"/>
      <c r="K527" s="264"/>
      <c r="L527" s="264"/>
    </row>
    <row r="528" spans="1:12" ht="12.6" customHeight="1" x14ac:dyDescent="0.25">
      <c r="A528" s="180" t="s">
        <v>544</v>
      </c>
      <c r="B528" s="243">
        <f>'Prior Year'!AI72</f>
        <v>0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str">
        <f t="shared" ref="F528:G540" si="18">IF(B528=0,"",IF(D528=0,"",B528/D528))</f>
        <v/>
      </c>
      <c r="G528" s="266" t="str">
        <f t="shared" si="18"/>
        <v/>
      </c>
      <c r="H528" s="268" t="str">
        <f t="shared" si="16"/>
        <v/>
      </c>
      <c r="I528" s="270"/>
      <c r="K528" s="264"/>
      <c r="L528" s="264"/>
    </row>
    <row r="529" spans="1:12" ht="12.6" customHeight="1" x14ac:dyDescent="0.25">
      <c r="A529" s="180" t="s">
        <v>545</v>
      </c>
      <c r="B529" s="243">
        <f>'Prior Year'!AJ72</f>
        <v>5255307</v>
      </c>
      <c r="C529" s="243">
        <f>AJ71</f>
        <v>4957323</v>
      </c>
      <c r="D529" s="243">
        <f>'Prior Year'!AJ59</f>
        <v>19947</v>
      </c>
      <c r="E529" s="180">
        <f>AJ59</f>
        <v>19875</v>
      </c>
      <c r="F529" s="266">
        <f t="shared" si="18"/>
        <v>263.46352835012783</v>
      </c>
      <c r="G529" s="266">
        <f t="shared" si="18"/>
        <v>249.42505660377358</v>
      </c>
      <c r="H529" s="268" t="str">
        <f t="shared" si="16"/>
        <v/>
      </c>
      <c r="I529" s="270"/>
      <c r="K529" s="264"/>
      <c r="L529" s="264"/>
    </row>
    <row r="530" spans="1:12" ht="12.6" customHeight="1" x14ac:dyDescent="0.25">
      <c r="A530" s="180" t="s">
        <v>546</v>
      </c>
      <c r="B530" s="243">
        <f>'Prior Year'!AK72</f>
        <v>0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str">
        <f t="shared" si="18"/>
        <v/>
      </c>
      <c r="G530" s="266" t="str">
        <f t="shared" si="18"/>
        <v/>
      </c>
      <c r="H530" s="268" t="str">
        <f t="shared" si="16"/>
        <v/>
      </c>
      <c r="I530" s="270"/>
      <c r="K530" s="264"/>
      <c r="L530" s="264"/>
    </row>
    <row r="531" spans="1:12" ht="12.6" customHeight="1" x14ac:dyDescent="0.25">
      <c r="A531" s="180" t="s">
        <v>547</v>
      </c>
      <c r="B531" s="243">
        <f>'Prior Year'!AL72</f>
        <v>0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str">
        <f t="shared" si="18"/>
        <v/>
      </c>
      <c r="G531" s="266" t="str">
        <f t="shared" si="18"/>
        <v/>
      </c>
      <c r="H531" s="268" t="str">
        <f t="shared" si="16"/>
        <v/>
      </c>
      <c r="I531" s="270"/>
      <c r="K531" s="264"/>
      <c r="L531" s="264"/>
    </row>
    <row r="532" spans="1:12" ht="12.6" customHeight="1" x14ac:dyDescent="0.25">
      <c r="A532" s="180" t="s">
        <v>548</v>
      </c>
      <c r="B532" s="243">
        <f>'Prior Year'!AM72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" customHeight="1" x14ac:dyDescent="0.25">
      <c r="A533" s="180" t="s">
        <v>1247</v>
      </c>
      <c r="B533" s="243">
        <f>'Prior Year'!AN72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" customHeight="1" x14ac:dyDescent="0.25">
      <c r="A534" s="180" t="s">
        <v>549</v>
      </c>
      <c r="B534" s="243">
        <f>'Prior Year'!AO72</f>
        <v>783245</v>
      </c>
      <c r="C534" s="243">
        <f>AO71</f>
        <v>135095</v>
      </c>
      <c r="D534" s="243">
        <f>'Prior Year'!AO59</f>
        <v>7608</v>
      </c>
      <c r="E534" s="180">
        <f>AO59</f>
        <v>5568</v>
      </c>
      <c r="F534" s="266">
        <f t="shared" si="18"/>
        <v>102.95018401682439</v>
      </c>
      <c r="G534" s="266">
        <f t="shared" si="18"/>
        <v>24.26275143678161</v>
      </c>
      <c r="H534" s="268">
        <f t="shared" si="16"/>
        <v>-0.7643253223052372</v>
      </c>
      <c r="I534" s="270" t="s">
        <v>1298</v>
      </c>
      <c r="K534" s="264"/>
      <c r="L534" s="264"/>
    </row>
    <row r="535" spans="1:12" ht="12.6" customHeight="1" x14ac:dyDescent="0.25">
      <c r="A535" s="180" t="s">
        <v>550</v>
      </c>
      <c r="B535" s="243">
        <f>'Prior Year'!AP72</f>
        <v>0</v>
      </c>
      <c r="C535" s="243">
        <f>AP71</f>
        <v>0</v>
      </c>
      <c r="D535" s="243">
        <f>'Prior Year'!AP59</f>
        <v>0</v>
      </c>
      <c r="E535" s="180">
        <f>AP59</f>
        <v>0</v>
      </c>
      <c r="F535" s="266" t="str">
        <f t="shared" si="18"/>
        <v/>
      </c>
      <c r="G535" s="266" t="str">
        <f t="shared" si="18"/>
        <v/>
      </c>
      <c r="H535" s="268" t="str">
        <f t="shared" si="16"/>
        <v/>
      </c>
      <c r="I535" s="270" t="s">
        <v>1299</v>
      </c>
      <c r="K535" s="264"/>
      <c r="L535" s="264"/>
    </row>
    <row r="536" spans="1:12" ht="12.6" customHeight="1" x14ac:dyDescent="0.25">
      <c r="A536" s="180" t="s">
        <v>551</v>
      </c>
      <c r="B536" s="243">
        <f>'Prior Year'!AQ72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 t="s">
        <v>1300</v>
      </c>
      <c r="K536" s="264"/>
      <c r="L536" s="264"/>
    </row>
    <row r="537" spans="1:12" ht="12.6" customHeight="1" x14ac:dyDescent="0.25">
      <c r="A537" s="180" t="s">
        <v>552</v>
      </c>
      <c r="B537" s="243">
        <f>'Prior Year'!AR72</f>
        <v>0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str">
        <f t="shared" si="18"/>
        <v/>
      </c>
      <c r="G537" s="266" t="str">
        <f t="shared" si="18"/>
        <v/>
      </c>
      <c r="H537" s="268" t="str">
        <f t="shared" si="16"/>
        <v/>
      </c>
      <c r="I537" s="270" t="s">
        <v>1301</v>
      </c>
      <c r="K537" s="264"/>
      <c r="L537" s="264"/>
    </row>
    <row r="538" spans="1:12" ht="12.6" customHeight="1" x14ac:dyDescent="0.25">
      <c r="A538" s="180" t="s">
        <v>553</v>
      </c>
      <c r="B538" s="243">
        <f>'Prior Year'!AS72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" customHeight="1" x14ac:dyDescent="0.25">
      <c r="A539" s="180" t="s">
        <v>554</v>
      </c>
      <c r="B539" s="243">
        <f>'Prior Year'!AT72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" customHeight="1" x14ac:dyDescent="0.25">
      <c r="A540" s="180" t="s">
        <v>555</v>
      </c>
      <c r="B540" s="243">
        <f>'Prior Year'!AU72</f>
        <v>0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str">
        <f t="shared" si="18"/>
        <v/>
      </c>
      <c r="G540" s="266" t="str">
        <f t="shared" si="18"/>
        <v/>
      </c>
      <c r="H540" s="268" t="str">
        <f t="shared" si="16"/>
        <v/>
      </c>
      <c r="I540" s="270"/>
      <c r="K540" s="264"/>
      <c r="L540" s="264"/>
    </row>
    <row r="541" spans="1:12" ht="12.6" customHeight="1" x14ac:dyDescent="0.25">
      <c r="A541" s="180" t="s">
        <v>556</v>
      </c>
      <c r="B541" s="243">
        <f>'Prior Year'!AV72</f>
        <v>0</v>
      </c>
      <c r="C541" s="243">
        <f>AV71</f>
        <v>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1248</v>
      </c>
      <c r="B542" s="243">
        <f>'Prior Year'!AW72</f>
        <v>0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557</v>
      </c>
      <c r="B543" s="243">
        <f>'Prior Year'!AX72</f>
        <v>0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" customHeight="1" x14ac:dyDescent="0.25">
      <c r="A544" s="180" t="s">
        <v>558</v>
      </c>
      <c r="B544" s="243">
        <f>'Prior Year'!AY72</f>
        <v>664040</v>
      </c>
      <c r="C544" s="243">
        <f>AY71</f>
        <v>660457</v>
      </c>
      <c r="D544" s="243">
        <f>'Prior Year'!AY59</f>
        <v>16832</v>
      </c>
      <c r="E544" s="180">
        <f>AY59</f>
        <v>18474</v>
      </c>
      <c r="F544" s="266">
        <f t="shared" ref="F544:G550" si="19">IF(B544=0,"",IF(D544=0,"",B544/D544))</f>
        <v>39.451045627376423</v>
      </c>
      <c r="G544" s="266">
        <f t="shared" si="19"/>
        <v>35.75062249648154</v>
      </c>
      <c r="H544" s="268" t="str">
        <f t="shared" si="16"/>
        <v/>
      </c>
      <c r="I544" s="270"/>
      <c r="K544" s="264"/>
      <c r="L544" s="264"/>
    </row>
    <row r="545" spans="1:13" ht="12.6" customHeight="1" x14ac:dyDescent="0.25">
      <c r="A545" s="180" t="s">
        <v>559</v>
      </c>
      <c r="B545" s="243">
        <f>'Prior Year'!AZ72</f>
        <v>0</v>
      </c>
      <c r="C545" s="243">
        <f>AZ71</f>
        <v>0</v>
      </c>
      <c r="D545" s="243">
        <f>'Prior Year'!AZ59</f>
        <v>0</v>
      </c>
      <c r="E545" s="180">
        <f>AZ59</f>
        <v>0</v>
      </c>
      <c r="F545" s="266" t="str">
        <f t="shared" si="19"/>
        <v/>
      </c>
      <c r="G545" s="266" t="str">
        <f t="shared" si="19"/>
        <v/>
      </c>
      <c r="H545" s="268" t="str">
        <f t="shared" si="16"/>
        <v/>
      </c>
      <c r="I545" s="270"/>
      <c r="K545" s="264"/>
      <c r="L545" s="264"/>
    </row>
    <row r="546" spans="1:13" ht="12.6" customHeight="1" x14ac:dyDescent="0.25">
      <c r="A546" s="180" t="s">
        <v>560</v>
      </c>
      <c r="B546" s="243">
        <f>'Prior Year'!BA72</f>
        <v>175852</v>
      </c>
      <c r="C546" s="243">
        <f>BA71</f>
        <v>136893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" customHeight="1" x14ac:dyDescent="0.25">
      <c r="A547" s="180" t="s">
        <v>561</v>
      </c>
      <c r="B547" s="243">
        <f>'Prior Year'!BB72</f>
        <v>0</v>
      </c>
      <c r="C547" s="243">
        <f>BB71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562</v>
      </c>
      <c r="B548" s="243">
        <f>'Prior Year'!BC72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563</v>
      </c>
      <c r="B549" s="243">
        <f>'Prior Year'!BD72</f>
        <v>157188</v>
      </c>
      <c r="C549" s="243">
        <f>BD71</f>
        <v>150834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" customHeight="1" x14ac:dyDescent="0.25">
      <c r="A550" s="180" t="s">
        <v>564</v>
      </c>
      <c r="B550" s="243">
        <f>'Prior Year'!BE72</f>
        <v>772946</v>
      </c>
      <c r="C550" s="243">
        <f>BE71</f>
        <v>660694</v>
      </c>
      <c r="D550" s="243">
        <f>'Prior Year'!BE59</f>
        <v>92139</v>
      </c>
      <c r="E550" s="180">
        <f>BE59</f>
        <v>90442</v>
      </c>
      <c r="F550" s="266">
        <f t="shared" si="19"/>
        <v>8.3889124040851328</v>
      </c>
      <c r="G550" s="266">
        <f t="shared" si="19"/>
        <v>7.3051679529422175</v>
      </c>
      <c r="H550" s="268" t="str">
        <f t="shared" si="16"/>
        <v/>
      </c>
      <c r="I550" s="270"/>
      <c r="K550" s="264"/>
      <c r="L550" s="264"/>
    </row>
    <row r="551" spans="1:13" ht="12.6" customHeight="1" x14ac:dyDescent="0.25">
      <c r="A551" s="180" t="s">
        <v>565</v>
      </c>
      <c r="B551" s="243">
        <f>'Prior Year'!BF72</f>
        <v>353686</v>
      </c>
      <c r="C551" s="243">
        <f>BF71</f>
        <v>400588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" customHeight="1" x14ac:dyDescent="0.25">
      <c r="A552" s="180" t="s">
        <v>566</v>
      </c>
      <c r="B552" s="243">
        <f>'Prior Year'!BG72</f>
        <v>0</v>
      </c>
      <c r="C552" s="243">
        <f>BG71</f>
        <v>0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567</v>
      </c>
      <c r="B553" s="243">
        <f>'Prior Year'!BH72</f>
        <v>1951305</v>
      </c>
      <c r="C553" s="243">
        <f>BH71</f>
        <v>1479712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568</v>
      </c>
      <c r="B554" s="243">
        <f>'Prior Year'!BI72</f>
        <v>0</v>
      </c>
      <c r="C554" s="243">
        <f>BI71</f>
        <v>0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569</v>
      </c>
      <c r="B555" s="243">
        <f>'Prior Year'!BJ72</f>
        <v>367511</v>
      </c>
      <c r="C555" s="243">
        <f>BJ71</f>
        <v>353577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570</v>
      </c>
      <c r="B556" s="243">
        <f>'Prior Year'!BK72</f>
        <v>1205843</v>
      </c>
      <c r="C556" s="243">
        <f>BK71</f>
        <v>767073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571</v>
      </c>
      <c r="B557" s="243">
        <f>'Prior Year'!BL72</f>
        <v>955398</v>
      </c>
      <c r="C557" s="243">
        <f>BL71</f>
        <v>933930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572</v>
      </c>
      <c r="B558" s="243">
        <f>'Prior Year'!BM72</f>
        <v>0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573</v>
      </c>
      <c r="B559" s="243">
        <f>'Prior Year'!BN72</f>
        <v>3204739</v>
      </c>
      <c r="C559" s="243">
        <f>BN71</f>
        <v>3644117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574</v>
      </c>
      <c r="B560" s="243">
        <f>'Prior Year'!BO72</f>
        <v>0</v>
      </c>
      <c r="C560" s="243">
        <f>BO71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575</v>
      </c>
      <c r="B561" s="243">
        <f>'Prior Year'!BP72</f>
        <v>69966</v>
      </c>
      <c r="C561" s="243">
        <f>BP71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576</v>
      </c>
      <c r="B562" s="243">
        <f>'Prior Year'!BQ72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577</v>
      </c>
      <c r="B563" s="243">
        <f>'Prior Year'!BR72</f>
        <v>76116</v>
      </c>
      <c r="C563" s="243">
        <f>BR71</f>
        <v>238030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1249</v>
      </c>
      <c r="B564" s="243">
        <f>'Prior Year'!BS72</f>
        <v>0</v>
      </c>
      <c r="C564" s="243">
        <f>BS71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578</v>
      </c>
      <c r="B565" s="243">
        <f>'Prior Year'!BT72</f>
        <v>0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579</v>
      </c>
      <c r="B566" s="243">
        <f>'Prior Year'!BU72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580</v>
      </c>
      <c r="B567" s="243">
        <f>'Prior Year'!BV72</f>
        <v>446422</v>
      </c>
      <c r="C567" s="243">
        <f>BV71</f>
        <v>590589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581</v>
      </c>
      <c r="B568" s="243">
        <f>'Prior Year'!BW72</f>
        <v>0</v>
      </c>
      <c r="C568" s="243">
        <f>BW71</f>
        <v>0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582</v>
      </c>
      <c r="B569" s="243">
        <f>'Prior Year'!BX72</f>
        <v>21347</v>
      </c>
      <c r="C569" s="243">
        <f>BX71</f>
        <v>120049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583</v>
      </c>
      <c r="B570" s="243">
        <f>'Prior Year'!BY72</f>
        <v>309762</v>
      </c>
      <c r="C570" s="243">
        <f>BY71</f>
        <v>0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584</v>
      </c>
      <c r="B571" s="243">
        <f>'Prior Year'!BZ72</f>
        <v>0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585</v>
      </c>
      <c r="B572" s="243">
        <f>'Prior Year'!CA72</f>
        <v>4114</v>
      </c>
      <c r="C572" s="243">
        <f>CA71</f>
        <v>0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586</v>
      </c>
      <c r="B573" s="243">
        <f>'Prior Year'!CB72</f>
        <v>544</v>
      </c>
      <c r="C573" s="243">
        <f>CB71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587</v>
      </c>
      <c r="B574" s="243">
        <f>'Prior Year'!CC72</f>
        <v>221857</v>
      </c>
      <c r="C574" s="243">
        <f>CC71</f>
        <v>0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" customHeight="1" x14ac:dyDescent="0.25">
      <c r="A575" s="180" t="s">
        <v>588</v>
      </c>
      <c r="B575" s="243">
        <f>'Prior Year'!CD72</f>
        <v>-1046445</v>
      </c>
      <c r="C575" s="243">
        <f>CD71</f>
        <v>-988666</v>
      </c>
      <c r="D575" s="181" t="s">
        <v>529</v>
      </c>
      <c r="E575" s="181" t="s">
        <v>529</v>
      </c>
      <c r="F575" s="266"/>
      <c r="G575" s="266"/>
      <c r="H575" s="268"/>
    </row>
    <row r="576" spans="1:13" ht="12.6" customHeight="1" x14ac:dyDescent="0.25">
      <c r="M576" s="268"/>
    </row>
    <row r="577" spans="13:13" ht="12.6" customHeight="1" x14ac:dyDescent="0.25">
      <c r="M577" s="268"/>
    </row>
    <row r="578" spans="13:13" ht="12.6" customHeight="1" x14ac:dyDescent="0.25">
      <c r="M578" s="268"/>
    </row>
    <row r="612" spans="1:14" ht="12.6" customHeight="1" x14ac:dyDescent="0.25">
      <c r="A612" s="196"/>
      <c r="C612" s="181" t="s">
        <v>589</v>
      </c>
      <c r="D612" s="180">
        <f>CE76-(BE76+CD76)</f>
        <v>82669</v>
      </c>
      <c r="E612" s="180">
        <f>SUM(C624:D647)+SUM(C668:D713)</f>
        <v>25071045.638256177</v>
      </c>
      <c r="F612" s="180">
        <f>CE64-(AX64+BD64+BE64+BG64+BJ64+BN64+BP64+BQ64+CB64+CC64+CD64)</f>
        <v>3219267</v>
      </c>
      <c r="G612" s="180">
        <f>CE77-(AX77+AY77+BD77+BE77+BG77+BJ77+BN77+BP77+BQ77+CB77+CC77+CD77)</f>
        <v>18474</v>
      </c>
      <c r="H612" s="197">
        <f>CE60-(AX60+AY60+AZ60+BD60+BE60+BG60+BJ60+BN60+BO60+BP60+BQ60+BR60+CB60+CC60+CD60)</f>
        <v>154.49999999999994</v>
      </c>
      <c r="I612" s="180">
        <f>CE78-(AX78+AY78+AZ78+BD78+BE78+BF78+BG78+BJ78+BN78+BO78+BP78+BQ78+BR78+CB78+CC78+CD78)</f>
        <v>12629</v>
      </c>
      <c r="J612" s="180">
        <f>CE79-(AX79+AY79+AZ79+BA79+BD79+BE79+BF79+BG79+BJ79+BN79+BO79+BP79+BQ79+BR79+CB79+CC79+CD79)</f>
        <v>125930</v>
      </c>
      <c r="K612" s="180">
        <f>CE75-(AW75+AX75+AY75+AZ75+BA75+BB75+BC75+BD75+BE75+BF75+BG75+BH75+BI75+BJ75+BK75+BL75+BM75+BN75+BO75+BP75+BQ75+BR75+BS75+BT75+BU75+BV75+BW75+BX75+CB75+CC75+CD75)</f>
        <v>52864943</v>
      </c>
      <c r="L612" s="197">
        <f>CE80-(AW80+AX80+AY80+AZ80+BA80+BB80+BC80+BD80+BE80+BF80+BG80+BH80+BI80+BJ80+BK80+BL80+BM80+BN80+BO80+BP80+BQ80+BR80+BS80+BT80+BU80+BV80+BW80+BX80+BY80+BZ80+CA80+CB80+CC80+CD80)</f>
        <v>53.569999999999993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660694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6">
        <f>CD69-CD70</f>
        <v>-988666</v>
      </c>
      <c r="D615" s="269">
        <f>SUM(C614:C615)</f>
        <v>-327972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353577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3644117</v>
      </c>
      <c r="D619" s="180">
        <f>(D615/D612)*BN76</f>
        <v>-55716.638256178252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3941977.3617438218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150834</v>
      </c>
      <c r="D624" s="180">
        <f>(D615/D612)*BD76</f>
        <v>-5002.7542609684406</v>
      </c>
      <c r="E624" s="180">
        <f>(E623/E612)*SUM(C624:D624)</f>
        <v>22929.377483202064</v>
      </c>
      <c r="F624" s="180">
        <f>SUM(C624:E624)</f>
        <v>168760.62322223361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660457</v>
      </c>
      <c r="D625" s="180">
        <f>(D615/D612)*AY76</f>
        <v>-12933.369461345848</v>
      </c>
      <c r="E625" s="180">
        <f>(E623/E612)*SUM(C625:D625)</f>
        <v>101811.60888170624</v>
      </c>
      <c r="F625" s="180">
        <f>(F624/F612)*AY64</f>
        <v>11369.978896605939</v>
      </c>
      <c r="G625" s="180">
        <f>SUM(C625:F625)</f>
        <v>760705.21831696632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238030</v>
      </c>
      <c r="D626" s="180">
        <f>(D615/D612)*BR76</f>
        <v>0</v>
      </c>
      <c r="E626" s="180">
        <f>(E623/E612)*SUM(C626:D626)</f>
        <v>37425.996703707737</v>
      </c>
      <c r="F626" s="180">
        <f>(F624/F612)*BR64</f>
        <v>2697.5870315798343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278153.58373528754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400588</v>
      </c>
      <c r="D629" s="180">
        <f>(D615/D612)*BF76</f>
        <v>0</v>
      </c>
      <c r="E629" s="180">
        <f>(E623/E612)*SUM(C629:D629)</f>
        <v>62985.359692244143</v>
      </c>
      <c r="F629" s="180">
        <f>(F624/F612)*BF64</f>
        <v>3808.8823828781674</v>
      </c>
      <c r="G629" s="180">
        <f>(G625/G612)*BF77</f>
        <v>0</v>
      </c>
      <c r="H629" s="180">
        <f>(H628/H612)*BF60</f>
        <v>13376.576874777911</v>
      </c>
      <c r="I629" s="180">
        <f>SUM(C629:H629)</f>
        <v>480758.81894990022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136893</v>
      </c>
      <c r="D630" s="180">
        <f>(D615/D612)*BA76</f>
        <v>-11108.415488272509</v>
      </c>
      <c r="E630" s="180">
        <f>(E623/E612)*SUM(C630:D630)</f>
        <v>19777.39547667588</v>
      </c>
      <c r="F630" s="180">
        <f>(F624/F612)*BA64</f>
        <v>556.61748384762006</v>
      </c>
      <c r="G630" s="180">
        <f>(G625/G612)*BA77</f>
        <v>0</v>
      </c>
      <c r="H630" s="180">
        <f>(H628/H612)*BA60</f>
        <v>3258.6277447305547</v>
      </c>
      <c r="I630" s="180">
        <f>(I629/I612)*BA78</f>
        <v>5900.5160295537671</v>
      </c>
      <c r="J630" s="180">
        <f>SUM(C630:I630)</f>
        <v>155277.74124653533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767073</v>
      </c>
      <c r="D635" s="180">
        <f>(D615/D612)*BK76</f>
        <v>-3368.2302676940571</v>
      </c>
      <c r="E635" s="180">
        <f>(E623/E612)*SUM(C635:D635)</f>
        <v>120079.03287235707</v>
      </c>
      <c r="F635" s="180">
        <f>(F624/F612)*BK64</f>
        <v>580.78405571178973</v>
      </c>
      <c r="G635" s="180">
        <f>(G625/G612)*BK77</f>
        <v>0</v>
      </c>
      <c r="H635" s="180">
        <f>(H628/H612)*BK60</f>
        <v>22306.297103431807</v>
      </c>
      <c r="I635" s="180">
        <f>(I629/I612)*BK78</f>
        <v>40428.051763781295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1479712</v>
      </c>
      <c r="D636" s="180">
        <f>(D615/D612)*BH76</f>
        <v>0</v>
      </c>
      <c r="E636" s="180">
        <f>(E623/E612)*SUM(C636:D636)</f>
        <v>232658.47344635878</v>
      </c>
      <c r="F636" s="180">
        <f>(F624/F612)*BH64</f>
        <v>2832.4690042620655</v>
      </c>
      <c r="G636" s="180">
        <f>(G625/G612)*BH77</f>
        <v>0</v>
      </c>
      <c r="H636" s="180">
        <f>(H628/H612)*BH60</f>
        <v>8731.6820784216507</v>
      </c>
      <c r="I636" s="180">
        <f>(I629/I612)*BH78</f>
        <v>15836.223666415273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933930</v>
      </c>
      <c r="D637" s="180">
        <f>(D615/D612)*BL76</f>
        <v>-25081.215256020998</v>
      </c>
      <c r="E637" s="180">
        <f>(E623/E612)*SUM(C637:D637)</f>
        <v>142900.35550979682</v>
      </c>
      <c r="F637" s="180">
        <f>(F624/F612)*BL64</f>
        <v>3503.7335437863426</v>
      </c>
      <c r="G637" s="180">
        <f>(G625/G612)*BL77</f>
        <v>0</v>
      </c>
      <c r="H637" s="180">
        <f>(H628/H612)*BL60</f>
        <v>24376.695946768898</v>
      </c>
      <c r="I637" s="180">
        <f>(I629/I612)*BL78</f>
        <v>44196.768453625315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590589</v>
      </c>
      <c r="D642" s="180">
        <f>(D615/D612)*BV76</f>
        <v>-7391.0635909470293</v>
      </c>
      <c r="E642" s="180">
        <f>(E623/E612)*SUM(C642:D642)</f>
        <v>91697.534116096154</v>
      </c>
      <c r="F642" s="180">
        <f>(F624/F612)*BV64</f>
        <v>3390.0825073405299</v>
      </c>
      <c r="G642" s="180">
        <f>(G625/G612)*BV77</f>
        <v>0</v>
      </c>
      <c r="H642" s="180">
        <f>(H628/H612)*BV60</f>
        <v>17607.391902466752</v>
      </c>
      <c r="I642" s="180">
        <f>(I629/I612)*BV78</f>
        <v>31976.990095646222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120049</v>
      </c>
      <c r="D644" s="180">
        <f>(D615/D612)*BX76</f>
        <v>0</v>
      </c>
      <c r="E644" s="180">
        <f>(E623/E612)*SUM(C644:D644)</f>
        <v>18875.576516755911</v>
      </c>
      <c r="F644" s="180">
        <f>(F624/F612)*BX64</f>
        <v>127.33319535372662</v>
      </c>
      <c r="G644" s="180">
        <f>(G625/G612)*BX77</f>
        <v>0</v>
      </c>
      <c r="H644" s="180">
        <f>(H628/H612)*BX60</f>
        <v>1422.273988031568</v>
      </c>
      <c r="I644" s="180">
        <f>(I629/I612)*BX78</f>
        <v>0</v>
      </c>
      <c r="J644" s="180">
        <f>(J630/J612)*BX79</f>
        <v>0</v>
      </c>
      <c r="K644" s="180">
        <f>SUM(C631:J644)</f>
        <v>4679040.2406517453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9147877</v>
      </c>
      <c r="L648" s="26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698736</v>
      </c>
      <c r="D670" s="180">
        <f>(D615/D612)*E76</f>
        <v>-14048.178301418911</v>
      </c>
      <c r="E670" s="180">
        <f>(E623/E612)*SUM(C670:D670)</f>
        <v>107655.01893862087</v>
      </c>
      <c r="F670" s="180">
        <f>(F624/F612)*E64</f>
        <v>1860.4066570228094</v>
      </c>
      <c r="G670" s="180">
        <f>(G625/G612)*E77</f>
        <v>148608.05093135926</v>
      </c>
      <c r="H670" s="180">
        <f>(H628/H612)*E60</f>
        <v>11468.2092452672</v>
      </c>
      <c r="I670" s="180">
        <f>(I629/I612)*E78</f>
        <v>20861.179252873964</v>
      </c>
      <c r="J670" s="180">
        <f>(J630/J612)*E79</f>
        <v>25360.099294985244</v>
      </c>
      <c r="K670" s="180">
        <f>(K644/K612)*E75</f>
        <v>621609.55090787762</v>
      </c>
      <c r="L670" s="180">
        <f>(L647/L612)*E80</f>
        <v>0</v>
      </c>
      <c r="M670" s="180">
        <f t="shared" si="20"/>
        <v>923374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2978</v>
      </c>
      <c r="D675" s="180">
        <f>(D615/D612)*J76</f>
        <v>0</v>
      </c>
      <c r="E675" s="180">
        <f>(E623/E612)*SUM(C675:D675)</f>
        <v>468.23769349931365</v>
      </c>
      <c r="F675" s="180">
        <f>(F624/F612)*J64</f>
        <v>156.11290891864877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6378.5575753857484</v>
      </c>
      <c r="K675" s="180">
        <f>(K644/K612)*J75</f>
        <v>20586.560126503318</v>
      </c>
      <c r="L675" s="180">
        <f>(L647/L612)*J80</f>
        <v>0</v>
      </c>
      <c r="M675" s="180">
        <f t="shared" si="20"/>
        <v>27589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2743107</v>
      </c>
      <c r="D677" s="180">
        <f>(D615/D612)*L76</f>
        <v>-55149.315608027195</v>
      </c>
      <c r="E677" s="180">
        <f>(E623/E612)*SUM(C677:D677)</f>
        <v>422633.68245918513</v>
      </c>
      <c r="F677" s="180">
        <f>(F624/F612)*L64</f>
        <v>7303.5993315221294</v>
      </c>
      <c r="G677" s="180">
        <f>(G625/G612)*L77</f>
        <v>583396.74857176456</v>
      </c>
      <c r="H677" s="180">
        <f>(H628/H612)*L60</f>
        <v>45044.677443733963</v>
      </c>
      <c r="I677" s="180">
        <f>(I629/I612)*L78</f>
        <v>81960.071042769428</v>
      </c>
      <c r="J677" s="180">
        <f>(J630/J612)*L79</f>
        <v>99558.765851884018</v>
      </c>
      <c r="K677" s="180">
        <f>(K644/K612)*L75</f>
        <v>415442.30987487687</v>
      </c>
      <c r="L677" s="180">
        <f>(L647/L612)*L80</f>
        <v>0</v>
      </c>
      <c r="M677" s="180">
        <f t="shared" si="20"/>
        <v>1600191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341311</v>
      </c>
      <c r="D680" s="180">
        <f>(D615/D612)*O76</f>
        <v>-305.481425927494</v>
      </c>
      <c r="E680" s="180">
        <f>(E623/E612)*SUM(C680:D680)</f>
        <v>53617.071016675982</v>
      </c>
      <c r="F680" s="180">
        <f>(F624/F612)*O64</f>
        <v>927.03179359213732</v>
      </c>
      <c r="G680" s="180">
        <f>(G625/G612)*O77</f>
        <v>0</v>
      </c>
      <c r="H680" s="180">
        <f>(H628/H612)*O60</f>
        <v>2448.4716755986487</v>
      </c>
      <c r="I680" s="180">
        <f>(I629/I612)*O78</f>
        <v>4453.9379061792952</v>
      </c>
      <c r="J680" s="180">
        <f>(J630/J612)*O79</f>
        <v>1173.8617459437912</v>
      </c>
      <c r="K680" s="180">
        <f>(K644/K612)*O75</f>
        <v>43872.477542759072</v>
      </c>
      <c r="L680" s="180">
        <f>(L647/L612)*O80</f>
        <v>0</v>
      </c>
      <c r="M680" s="180">
        <f t="shared" si="20"/>
        <v>106187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1501750</v>
      </c>
      <c r="D681" s="180">
        <f>(D615/D612)*P76</f>
        <v>-21153.596922667504</v>
      </c>
      <c r="E681" s="180">
        <f>(E623/E612)*SUM(C681:D681)</f>
        <v>232797.53014785438</v>
      </c>
      <c r="F681" s="180">
        <f>(F624/F612)*P64</f>
        <v>20630.913282931462</v>
      </c>
      <c r="G681" s="180">
        <f>(G625/G612)*P77</f>
        <v>0</v>
      </c>
      <c r="H681" s="180">
        <f>(H628/H612)*P60</f>
        <v>7399.4254314047403</v>
      </c>
      <c r="I681" s="180">
        <f>(I629/I612)*P78</f>
        <v>19833.347428371049</v>
      </c>
      <c r="J681" s="180">
        <f>(J630/J612)*P79</f>
        <v>9025.9117440215887</v>
      </c>
      <c r="K681" s="180">
        <f>(K644/K612)*P75</f>
        <v>592899.95928342955</v>
      </c>
      <c r="L681" s="180">
        <f>(L647/L612)*P80</f>
        <v>0</v>
      </c>
      <c r="M681" s="180">
        <f t="shared" si="20"/>
        <v>861433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5922</v>
      </c>
      <c r="D682" s="180">
        <f>(D615/D612)*Q76</f>
        <v>0</v>
      </c>
      <c r="E682" s="180">
        <f>(E623/E612)*SUM(C682:D682)</f>
        <v>931.12948989353106</v>
      </c>
      <c r="F682" s="180">
        <f>(F624/F612)*Q64</f>
        <v>212.30936236417983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1143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807399</v>
      </c>
      <c r="D683" s="180">
        <f>(D615/D612)*R76</f>
        <v>-793.45824916232198</v>
      </c>
      <c r="E683" s="180">
        <f>(E623/E612)*SUM(C683:D683)</f>
        <v>126824.41854707072</v>
      </c>
      <c r="F683" s="180">
        <f>(F624/F612)*R64</f>
        <v>950.25476829024387</v>
      </c>
      <c r="G683" s="180">
        <f>(G625/G612)*R77</f>
        <v>0</v>
      </c>
      <c r="H683" s="180">
        <f>(H628/H612)*R60</f>
        <v>3888.7491318331481</v>
      </c>
      <c r="I683" s="180">
        <f>(I629/I612)*R78</f>
        <v>7042.5513901125614</v>
      </c>
      <c r="J683" s="180">
        <f>(J630/J612)*R79</f>
        <v>0</v>
      </c>
      <c r="K683" s="180">
        <f>(K644/K612)*R75</f>
        <v>232144.10735345824</v>
      </c>
      <c r="L683" s="180">
        <f>(L647/L612)*R80</f>
        <v>0</v>
      </c>
      <c r="M683" s="180">
        <f t="shared" si="20"/>
        <v>370057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108601</v>
      </c>
      <c r="D684" s="180">
        <f>(D615/D612)*S76</f>
        <v>0</v>
      </c>
      <c r="E684" s="180">
        <f>(E623/E612)*SUM(C684:D684)</f>
        <v>17075.581515016442</v>
      </c>
      <c r="F684" s="180">
        <f>(F624/F612)*S64</f>
        <v>980.76440999294823</v>
      </c>
      <c r="G684" s="180">
        <f>(G625/G612)*S77</f>
        <v>0</v>
      </c>
      <c r="H684" s="180">
        <f>(H628/H612)*S60</f>
        <v>3546.6832359774544</v>
      </c>
      <c r="I684" s="180">
        <f>(I629/I612)*S78</f>
        <v>0</v>
      </c>
      <c r="J684" s="180">
        <f>(J630/J612)*S79</f>
        <v>0</v>
      </c>
      <c r="K684" s="180">
        <f>(K644/K612)*S75</f>
        <v>78935.356780025031</v>
      </c>
      <c r="L684" s="180">
        <f>(L647/L612)*S80</f>
        <v>0</v>
      </c>
      <c r="M684" s="180">
        <f t="shared" si="20"/>
        <v>100538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584975</v>
      </c>
      <c r="D685" s="180">
        <f>(D615/D612)*T76</f>
        <v>-5839.8527138346899</v>
      </c>
      <c r="E685" s="180">
        <f>(E623/E612)*SUM(C685:D685)</f>
        <v>91058.732568723746</v>
      </c>
      <c r="F685" s="180">
        <f>(F624/F612)*T64</f>
        <v>17306.20109037319</v>
      </c>
      <c r="G685" s="180">
        <f>(G625/G612)*T77</f>
        <v>0</v>
      </c>
      <c r="H685" s="180">
        <f>(H628/H612)*T60</f>
        <v>5166.9953742412663</v>
      </c>
      <c r="I685" s="180">
        <f>(I629/I612)*T78</f>
        <v>12257.846203331052</v>
      </c>
      <c r="J685" s="180">
        <f>(J630/J612)*T79</f>
        <v>0</v>
      </c>
      <c r="K685" s="180">
        <f>(K644/K612)*T75</f>
        <v>3885.2051803715935</v>
      </c>
      <c r="L685" s="180">
        <f>(L647/L612)*T80</f>
        <v>0</v>
      </c>
      <c r="M685" s="180">
        <f t="shared" si="20"/>
        <v>123835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1438891</v>
      </c>
      <c r="D686" s="180">
        <f>(D615/D612)*U76</f>
        <v>-9346.9381751321525</v>
      </c>
      <c r="E686" s="180">
        <f>(E623/E612)*SUM(C686:D686)</f>
        <v>224770.45475638562</v>
      </c>
      <c r="F686" s="180">
        <f>(F624/F612)*U64</f>
        <v>23553.915193070796</v>
      </c>
      <c r="G686" s="180">
        <f>(G625/G612)*U77</f>
        <v>0</v>
      </c>
      <c r="H686" s="180">
        <f>(H628/H612)*U60</f>
        <v>16581.194214899675</v>
      </c>
      <c r="I686" s="180">
        <f>(I629/I612)*U78</f>
        <v>30073.597828048234</v>
      </c>
      <c r="J686" s="180">
        <f>(J630/J612)*U79</f>
        <v>0</v>
      </c>
      <c r="K686" s="180">
        <f>(K644/K612)*U75</f>
        <v>474459.88296230795</v>
      </c>
      <c r="L686" s="180">
        <f>(L647/L612)*U80</f>
        <v>0</v>
      </c>
      <c r="M686" s="180">
        <f t="shared" si="20"/>
        <v>760092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348764</v>
      </c>
      <c r="D688" s="180">
        <f>(D615/D612)*W76</f>
        <v>-975.95364646965606</v>
      </c>
      <c r="E688" s="180">
        <f>(E623/E612)*SUM(C688:D688)</f>
        <v>54683.503240835948</v>
      </c>
      <c r="F688" s="180">
        <f>(F624/F612)*W64</f>
        <v>0</v>
      </c>
      <c r="G688" s="180">
        <f>(G625/G612)*W77</f>
        <v>0</v>
      </c>
      <c r="H688" s="180">
        <f>(H628/H612)*W60</f>
        <v>972.18728295828703</v>
      </c>
      <c r="I688" s="180">
        <f>(I629/I612)*W78</f>
        <v>1751.1208861901503</v>
      </c>
      <c r="J688" s="180">
        <f>(J630/J612)*W79</f>
        <v>0</v>
      </c>
      <c r="K688" s="180">
        <f>(K644/K612)*W75</f>
        <v>46621.311543278498</v>
      </c>
      <c r="L688" s="180">
        <f>(L647/L612)*W80</f>
        <v>0</v>
      </c>
      <c r="M688" s="180">
        <f t="shared" si="20"/>
        <v>103052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497791</v>
      </c>
      <c r="D689" s="180">
        <f>(D615/D612)*X76</f>
        <v>-3630.0714899176232</v>
      </c>
      <c r="E689" s="180">
        <f>(E623/E612)*SUM(C689:D689)</f>
        <v>77698.043446286159</v>
      </c>
      <c r="F689" s="180">
        <f>(F624/F612)*X64</f>
        <v>62.329835024940692</v>
      </c>
      <c r="G689" s="180">
        <f>(G625/G612)*X77</f>
        <v>0</v>
      </c>
      <c r="H689" s="180">
        <f>(H628/H612)*X60</f>
        <v>3618.6971087891789</v>
      </c>
      <c r="I689" s="180">
        <f>(I629/I612)*X78</f>
        <v>6585.7372458890432</v>
      </c>
      <c r="J689" s="180">
        <f>(J630/J612)*X79</f>
        <v>0</v>
      </c>
      <c r="K689" s="180">
        <f>(K644/K612)*X75</f>
        <v>173479.86347780138</v>
      </c>
      <c r="L689" s="180">
        <f>(L647/L612)*X80</f>
        <v>0</v>
      </c>
      <c r="M689" s="180">
        <f t="shared" si="20"/>
        <v>257815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838490</v>
      </c>
      <c r="D690" s="180">
        <f>(D615/D612)*Y76</f>
        <v>-9656.3868923054597</v>
      </c>
      <c r="E690" s="180">
        <f>(E623/E612)*SUM(C690:D690)</f>
        <v>130319.38861526172</v>
      </c>
      <c r="F690" s="180">
        <f>(F624/F612)*Y64</f>
        <v>1846.5672319205516</v>
      </c>
      <c r="G690" s="180">
        <f>(G625/G612)*Y77</f>
        <v>0</v>
      </c>
      <c r="H690" s="180">
        <f>(H628/H612)*Y60</f>
        <v>9649.8589567711442</v>
      </c>
      <c r="I690" s="180">
        <f>(I629/I612)*Y78</f>
        <v>17473.141016549544</v>
      </c>
      <c r="J690" s="180">
        <f>(J630/J612)*Y79</f>
        <v>0</v>
      </c>
      <c r="K690" s="180">
        <f>(K644/K612)*Y75</f>
        <v>461694.6260564602</v>
      </c>
      <c r="L690" s="180">
        <f>(L647/L612)*Y80</f>
        <v>0</v>
      </c>
      <c r="M690" s="180">
        <f t="shared" si="20"/>
        <v>611327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1637683</v>
      </c>
      <c r="D693" s="180">
        <f>(D615/D612)*AB76</f>
        <v>-6617.4417980137659</v>
      </c>
      <c r="E693" s="180">
        <f>(E623/E612)*SUM(C693:D693)</f>
        <v>256456.13664159455</v>
      </c>
      <c r="F693" s="180">
        <f>(F624/F612)*AB64</f>
        <v>45795.077039888805</v>
      </c>
      <c r="G693" s="180">
        <f>(G625/G612)*AB77</f>
        <v>0</v>
      </c>
      <c r="H693" s="180">
        <f>(H628/H612)*AB60</f>
        <v>2322.4473981781298</v>
      </c>
      <c r="I693" s="180">
        <f>(I629/I612)*AB78</f>
        <v>4225.5308340675365</v>
      </c>
      <c r="J693" s="180">
        <f>(J630/J612)*AB79</f>
        <v>0</v>
      </c>
      <c r="K693" s="180">
        <f>(K644/K612)*AB75</f>
        <v>421363.22945174348</v>
      </c>
      <c r="L693" s="180">
        <f>(L647/L612)*AB80</f>
        <v>0</v>
      </c>
      <c r="M693" s="180">
        <f t="shared" si="20"/>
        <v>723545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24279</v>
      </c>
      <c r="D694" s="180">
        <f>(D615/D612)*AC76</f>
        <v>0</v>
      </c>
      <c r="E694" s="180">
        <f>(E623/E612)*SUM(C694:D694)</f>
        <v>3817.4422298421209</v>
      </c>
      <c r="F694" s="180">
        <f>(F624/F612)*AC64</f>
        <v>696.79408507276003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4514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439784</v>
      </c>
      <c r="D696" s="180">
        <f>(D615/D612)*AE76</f>
        <v>-11072.709867060204</v>
      </c>
      <c r="E696" s="180">
        <f>(E623/E612)*SUM(C696:D696)</f>
        <v>67407.248377757831</v>
      </c>
      <c r="F696" s="180">
        <f>(F624/F612)*AE64</f>
        <v>174.14609920340874</v>
      </c>
      <c r="G696" s="180">
        <f>(G625/G612)*AE77</f>
        <v>0</v>
      </c>
      <c r="H696" s="180">
        <f>(H628/H612)*AE60</f>
        <v>6823.31444891094</v>
      </c>
      <c r="I696" s="180">
        <f>(I629/I612)*AE78</f>
        <v>12372.049739386932</v>
      </c>
      <c r="J696" s="180">
        <f>(J630/J612)*AE79</f>
        <v>0</v>
      </c>
      <c r="K696" s="180">
        <f>(K644/K612)*AE75</f>
        <v>93199.430537622655</v>
      </c>
      <c r="L696" s="180">
        <f>(L647/L612)*AE80</f>
        <v>0</v>
      </c>
      <c r="M696" s="180">
        <f t="shared" si="20"/>
        <v>168903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2752267</v>
      </c>
      <c r="D698" s="180">
        <f>(D615/D612)*AG76</f>
        <v>-17360.866491671604</v>
      </c>
      <c r="E698" s="180">
        <f>(E623/E612)*SUM(C698:D698)</f>
        <v>430015.49358329945</v>
      </c>
      <c r="F698" s="180">
        <f>(F624/F612)*AG64</f>
        <v>3332.5230802106853</v>
      </c>
      <c r="G698" s="180">
        <f>(G625/G612)*AG77</f>
        <v>0</v>
      </c>
      <c r="H698" s="180">
        <f>(H628/H612)*AG60</f>
        <v>18921.645081280734</v>
      </c>
      <c r="I698" s="180">
        <f>(I629/I612)*AG78</f>
        <v>34299.128662115771</v>
      </c>
      <c r="J698" s="180">
        <f>(J630/J612)*AG79</f>
        <v>8877.9459777261527</v>
      </c>
      <c r="K698" s="180">
        <f>(K644/K612)*AG75</f>
        <v>404853.0546402391</v>
      </c>
      <c r="L698" s="180">
        <f>(L647/L612)*AG80</f>
        <v>0</v>
      </c>
      <c r="M698" s="180">
        <f t="shared" si="20"/>
        <v>882939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4957323</v>
      </c>
      <c r="D701" s="180">
        <f>(D615/D612)*AJ76</f>
        <v>-48702.467333583329</v>
      </c>
      <c r="E701" s="180">
        <f>(E623/E612)*SUM(C701:D701)</f>
        <v>771793.53810580773</v>
      </c>
      <c r="F701" s="180">
        <f>(F624/F612)*AJ64</f>
        <v>13744.541165003533</v>
      </c>
      <c r="G701" s="180">
        <f>(G625/G612)*AJ77</f>
        <v>0</v>
      </c>
      <c r="H701" s="180">
        <f>(H628/H612)*AJ60</f>
        <v>47007.055477853464</v>
      </c>
      <c r="I701" s="180">
        <f>(I629/I612)*AJ78</f>
        <v>85195.837897686011</v>
      </c>
      <c r="J701" s="180">
        <f>(J630/J612)*AJ79</f>
        <v>0</v>
      </c>
      <c r="K701" s="180">
        <f>(K644/K612)*AJ75</f>
        <v>427678.28103763587</v>
      </c>
      <c r="L701" s="180">
        <f>(L647/L612)*AJ80</f>
        <v>0</v>
      </c>
      <c r="M701" s="180">
        <f t="shared" si="20"/>
        <v>1296717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135095</v>
      </c>
      <c r="D706" s="180">
        <f>(D615/D612)*AO76</f>
        <v>-2717.594503380953</v>
      </c>
      <c r="E706" s="180">
        <f>(E623/E612)*SUM(C706:D706)</f>
        <v>20813.999671309695</v>
      </c>
      <c r="F706" s="180">
        <f>(F624/F612)*AO64</f>
        <v>359.667786464355</v>
      </c>
      <c r="G706" s="180">
        <f>(G625/G612)*AO77</f>
        <v>28700.418813842454</v>
      </c>
      <c r="H706" s="180">
        <f>(H628/H612)*AO60</f>
        <v>2214.4265889605426</v>
      </c>
      <c r="I706" s="180">
        <f>(I629/I612)*AO78</f>
        <v>4035.1916073077377</v>
      </c>
      <c r="J706" s="180">
        <f>(J630/J612)*AO79</f>
        <v>4902.5990565887751</v>
      </c>
      <c r="K706" s="180">
        <f>(K644/K612)*AO75</f>
        <v>166315.03389535469</v>
      </c>
      <c r="L706" s="180">
        <f>(L647/L612)*AO80</f>
        <v>0</v>
      </c>
      <c r="M706" s="180">
        <f t="shared" si="20"/>
        <v>224624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29013023</v>
      </c>
      <c r="D715" s="180">
        <f>SUM(D616:D647)+SUM(D668:D713)</f>
        <v>-327971.99999999994</v>
      </c>
      <c r="E715" s="180">
        <f>SUM(E624:E647)+SUM(E668:E713)</f>
        <v>3941977.3617438218</v>
      </c>
      <c r="F715" s="180">
        <f>SUM(F625:F648)+SUM(F668:F713)</f>
        <v>168760.62322223361</v>
      </c>
      <c r="G715" s="180">
        <f>SUM(G626:G647)+SUM(G668:G713)</f>
        <v>760705.21831696632</v>
      </c>
      <c r="H715" s="180">
        <f>SUM(H629:H647)+SUM(H668:H713)</f>
        <v>278153.58373528766</v>
      </c>
      <c r="I715" s="180">
        <f>SUM(I630:I647)+SUM(I668:I713)</f>
        <v>480758.81894990022</v>
      </c>
      <c r="J715" s="180">
        <f>SUM(J631:J647)+SUM(J668:J713)</f>
        <v>155277.7412465353</v>
      </c>
      <c r="K715" s="180">
        <f>SUM(K668:K713)</f>
        <v>4679040.2406517453</v>
      </c>
      <c r="L715" s="180">
        <f>SUM(L668:L713)</f>
        <v>0</v>
      </c>
      <c r="M715" s="180">
        <f>SUM(M668:M713)</f>
        <v>9147875</v>
      </c>
      <c r="N715" s="198" t="s">
        <v>742</v>
      </c>
    </row>
    <row r="716" spans="1:15" ht="12.6" customHeight="1" x14ac:dyDescent="0.25">
      <c r="C716" s="180">
        <f>CE71</f>
        <v>29013023</v>
      </c>
      <c r="D716" s="180">
        <f>D615</f>
        <v>-327972</v>
      </c>
      <c r="E716" s="180">
        <f>E623</f>
        <v>3941977.3617438218</v>
      </c>
      <c r="F716" s="180">
        <f>F624</f>
        <v>168760.62322223361</v>
      </c>
      <c r="G716" s="180">
        <f>G625</f>
        <v>760705.21831696632</v>
      </c>
      <c r="H716" s="180">
        <f>H628</f>
        <v>278153.58373528754</v>
      </c>
      <c r="I716" s="180">
        <f>I629</f>
        <v>480758.81894990022</v>
      </c>
      <c r="J716" s="180">
        <f>J630</f>
        <v>155277.74124653533</v>
      </c>
      <c r="K716" s="180">
        <f>K644</f>
        <v>4679040.2406517453</v>
      </c>
      <c r="L716" s="180">
        <f>L647</f>
        <v>0</v>
      </c>
      <c r="M716" s="180">
        <f>C648</f>
        <v>9147877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" transitionEvaluation="1" transitionEntry="1" codeName="Sheet10">
    <pageSetUpPr autoPageBreaks="0" fitToPage="1"/>
  </sheetPr>
  <dimension ref="A1:CF816"/>
  <sheetViews>
    <sheetView showGridLines="0" topLeftCell="A116" zoomScale="80" zoomScaleNormal="80" workbookViewId="0">
      <selection activeCell="Q66" sqref="Q6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1261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1255</v>
      </c>
      <c r="C16" s="236"/>
      <c r="E16" s="237" t="s">
        <v>1254</v>
      </c>
    </row>
    <row r="17" spans="1:6" ht="12.75" customHeight="1" x14ac:dyDescent="0.25">
      <c r="A17" s="180" t="s">
        <v>1230</v>
      </c>
      <c r="C17" s="237" t="s">
        <v>1254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288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289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89"/>
      <c r="BH47" s="289"/>
      <c r="BI47" s="289"/>
      <c r="BJ47" s="289"/>
      <c r="BK47" s="289"/>
      <c r="BL47" s="289"/>
      <c r="BM47" s="289"/>
      <c r="BN47" s="289"/>
      <c r="BO47" s="289"/>
      <c r="BP47" s="289"/>
      <c r="BQ47" s="289"/>
      <c r="BR47" s="289"/>
      <c r="BS47" s="289"/>
      <c r="BT47" s="289"/>
      <c r="BU47" s="289"/>
      <c r="BV47" s="289"/>
      <c r="BW47" s="289"/>
      <c r="BX47" s="289"/>
      <c r="BY47" s="289"/>
      <c r="BZ47" s="289"/>
      <c r="CA47" s="289"/>
      <c r="CB47" s="289"/>
      <c r="CC47" s="289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91">
        <v>3688859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266121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142590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105084</v>
      </c>
      <c r="P48" s="195">
        <f>ROUND(((B48/CE61)*P61),0)</f>
        <v>132739</v>
      </c>
      <c r="Q48" s="195">
        <f>ROUND(((B48/CE61)*Q61),0)</f>
        <v>0</v>
      </c>
      <c r="R48" s="195">
        <f>ROUND(((B48/CE61)*R61),0)</f>
        <v>127705</v>
      </c>
      <c r="S48" s="195">
        <f>ROUND(((B48/CE61)*S61),0)</f>
        <v>0</v>
      </c>
      <c r="T48" s="195">
        <f>ROUND(((B48/CE61)*T61),0)</f>
        <v>52109</v>
      </c>
      <c r="U48" s="195">
        <f>ROUND(((B48/CE61)*U61),0)</f>
        <v>129986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149287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39569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63349</v>
      </c>
      <c r="AF48" s="195">
        <f>ROUND(((B48/CE61)*AF61),0)</f>
        <v>0</v>
      </c>
      <c r="AG48" s="195">
        <f>ROUND(((B48/CE61)*AG61),0)</f>
        <v>571204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884598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118852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78720</v>
      </c>
      <c r="AZ48" s="195">
        <f>ROUND(((B48/CE61)*AZ61),0)</f>
        <v>0</v>
      </c>
      <c r="BA48" s="195">
        <f>ROUND(((B48/CE61)*BA61),0)</f>
        <v>13623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23148</v>
      </c>
      <c r="BE48" s="195">
        <f>ROUND(((B48/CE61)*BE61),0)</f>
        <v>70062</v>
      </c>
      <c r="BF48" s="195">
        <f>ROUND(((B48/CE61)*BF61),0)</f>
        <v>61581</v>
      </c>
      <c r="BG48" s="195">
        <f>ROUND(((B48/CE61)*BG61),0)</f>
        <v>0</v>
      </c>
      <c r="BH48" s="195">
        <f>ROUND(((B48/CE61)*BH61),0)</f>
        <v>79667</v>
      </c>
      <c r="BI48" s="195">
        <f>ROUND(((B48/CE61)*BI61),0)</f>
        <v>0</v>
      </c>
      <c r="BJ48" s="195">
        <f>ROUND(((B48/CE61)*BJ61),0)</f>
        <v>52732</v>
      </c>
      <c r="BK48" s="195">
        <f>ROUND(((B48/CE61)*BK61),0)</f>
        <v>94963</v>
      </c>
      <c r="BL48" s="195">
        <f>ROUND(((B48/CE61)*BL61),0)</f>
        <v>159057</v>
      </c>
      <c r="BM48" s="195">
        <f>ROUND(((B48/CE61)*BM61),0)</f>
        <v>0</v>
      </c>
      <c r="BN48" s="195">
        <f>ROUND(((B48/CE61)*BN61),0)</f>
        <v>151112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59554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61445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3688857</v>
      </c>
    </row>
    <row r="49" spans="1:84" ht="12.6" customHeight="1" x14ac:dyDescent="0.25">
      <c r="A49" s="175" t="s">
        <v>206</v>
      </c>
      <c r="B49" s="195">
        <f>B47+B48</f>
        <v>3688859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  <c r="AV51" s="290"/>
      <c r="AW51" s="290"/>
      <c r="AX51" s="290"/>
      <c r="AY51" s="290"/>
      <c r="AZ51" s="290"/>
      <c r="BA51" s="290"/>
      <c r="BB51" s="290"/>
      <c r="BC51" s="290"/>
      <c r="BD51" s="290"/>
      <c r="BE51" s="290"/>
      <c r="BF51" s="290"/>
      <c r="BG51" s="290"/>
      <c r="BH51" s="290"/>
      <c r="BI51" s="290"/>
      <c r="BJ51" s="290"/>
      <c r="BK51" s="290"/>
      <c r="BL51" s="290"/>
      <c r="BM51" s="290"/>
      <c r="BN51" s="290"/>
      <c r="BO51" s="290"/>
      <c r="BP51" s="290"/>
      <c r="BQ51" s="290"/>
      <c r="BR51" s="290"/>
      <c r="BS51" s="290"/>
      <c r="BT51" s="290"/>
      <c r="BU51" s="290"/>
      <c r="BV51" s="290"/>
      <c r="BW51" s="290"/>
      <c r="BX51" s="290"/>
      <c r="BY51" s="290"/>
      <c r="BZ51" s="290"/>
      <c r="CA51" s="290"/>
      <c r="CB51" s="290"/>
      <c r="CC51" s="290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92">
        <v>1591671</v>
      </c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157459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84369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2954</v>
      </c>
      <c r="P52" s="195">
        <f>ROUND((B52/(CE77+CF77)*P77),0)</f>
        <v>92109</v>
      </c>
      <c r="Q52" s="195">
        <f>ROUND((B52/(CE77+CF77)*Q77),0)</f>
        <v>0</v>
      </c>
      <c r="R52" s="195">
        <f>ROUND((B52/(CE77+CF77)*R77),0)</f>
        <v>3455</v>
      </c>
      <c r="S52" s="195">
        <f>ROUND((B52/(CE77+CF77)*S77),0)</f>
        <v>0</v>
      </c>
      <c r="T52" s="195">
        <f>ROUND((B52/(CE77+CF77)*T77),0)</f>
        <v>25428</v>
      </c>
      <c r="U52" s="195">
        <f>ROUND((B52/(CE77+CF77)*U77),0)</f>
        <v>40699</v>
      </c>
      <c r="V52" s="195">
        <f>ROUND((B52/(CE77+CF77)*V77),0)</f>
        <v>0</v>
      </c>
      <c r="W52" s="195">
        <f>ROUND((B52/(CE77+CF77)*W77),0)</f>
        <v>3144</v>
      </c>
      <c r="X52" s="195">
        <f>ROUND((B52/(CE77+CF77)*X77),0)</f>
        <v>11522</v>
      </c>
      <c r="Y52" s="195">
        <f>ROUND((B52/(CE77+CF77)*Y77),0)</f>
        <v>47419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20246</v>
      </c>
      <c r="AC52" s="195">
        <f>ROUND((B52/(CE77+CF77)*AC77),0)</f>
        <v>0</v>
      </c>
      <c r="AD52" s="195">
        <f>ROUND((B52/(CE77+CF77)*AD77),0)</f>
        <v>0</v>
      </c>
      <c r="AE52" s="195">
        <f>ROUND((B52/(CE77+CF77)*AE77),0)</f>
        <v>47592</v>
      </c>
      <c r="AF52" s="195">
        <f>ROUND((B52/(CE77+CF77)*AF77),0)</f>
        <v>0</v>
      </c>
      <c r="AG52" s="195">
        <f>ROUND((B52/(CE77+CF77)*AG77),0)</f>
        <v>75594</v>
      </c>
      <c r="AH52" s="195">
        <f>ROUND((B52/(CE77+CF77)*AH77),0)</f>
        <v>0</v>
      </c>
      <c r="AI52" s="195">
        <f>ROUND((B52/(CE77+CF77)*AI77),0)</f>
        <v>0</v>
      </c>
      <c r="AJ52" s="195">
        <f>ROUND((B52/(CE77+CF77)*AJ77),0)</f>
        <v>155576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70325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58786</v>
      </c>
      <c r="AZ52" s="195">
        <f>ROUND((B52/(CE77+CF77)*AZ77),0)</f>
        <v>0</v>
      </c>
      <c r="BA52" s="195">
        <f>ROUND((B52/(CE77+CF77)*BA77),0)</f>
        <v>86080</v>
      </c>
      <c r="BB52" s="195">
        <f>ROUND((B52/(CE77+CF77)*BB77),0)</f>
        <v>0</v>
      </c>
      <c r="BC52" s="195">
        <f>ROUND((B52/(CE77+CF77)*BC77),0)</f>
        <v>0</v>
      </c>
      <c r="BD52" s="195">
        <f>ROUND((B52/(CE77+CF77)*BD77),0)</f>
        <v>21783</v>
      </c>
      <c r="BE52" s="195">
        <f>ROUND((B52/(CE77+CF77)*BE77),0)</f>
        <v>135986</v>
      </c>
      <c r="BF52" s="195">
        <f>ROUND((B52/(CE77+CF77)*BF77),0)</f>
        <v>0</v>
      </c>
      <c r="BG52" s="195">
        <f>ROUND((B52/(CE77+CF77)*BG77),0)</f>
        <v>0</v>
      </c>
      <c r="BH52" s="195">
        <f>ROUND((B52/(CE77+CF77)*BH77),0)</f>
        <v>5770</v>
      </c>
      <c r="BI52" s="195">
        <f>ROUND((B52/(CE77+CF77)*BI77),0)</f>
        <v>0</v>
      </c>
      <c r="BJ52" s="195">
        <f>ROUND((B52/(CE77+CF77)*BJ77),0)</f>
        <v>0</v>
      </c>
      <c r="BK52" s="195">
        <f>ROUND((B52/(CE77+CF77)*BK77),0)</f>
        <v>15824</v>
      </c>
      <c r="BL52" s="195">
        <f>ROUND((B52/(CE77+CF77)*BL77),0)</f>
        <v>127712</v>
      </c>
      <c r="BM52" s="195">
        <f>ROUND((B52/(CE77+CF77)*BM77),0)</f>
        <v>0</v>
      </c>
      <c r="BN52" s="195">
        <f>ROUND((B52/(CE77+CF77)*BN77),0)</f>
        <v>175545</v>
      </c>
      <c r="BO52" s="195">
        <f>ROUND((B52/(CE77+CF77)*BO77),0)</f>
        <v>0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0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49492</v>
      </c>
      <c r="BW52" s="195">
        <f>ROUND((B52/(CE77+CF77)*BW77),0)</f>
        <v>0</v>
      </c>
      <c r="BX52" s="195">
        <f>ROUND((B52/(CE77+CF77)*BX77),0)</f>
        <v>0</v>
      </c>
      <c r="BY52" s="195">
        <f>ROUND((B52/(CE77+CF77)*BY77),0)</f>
        <v>19503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57300</v>
      </c>
      <c r="CD52" s="195"/>
      <c r="CE52" s="195">
        <f>SUM(C52:CD52)</f>
        <v>1591672</v>
      </c>
    </row>
    <row r="53" spans="1:84" ht="12.6" customHeight="1" x14ac:dyDescent="0.25">
      <c r="A53" s="175" t="s">
        <v>206</v>
      </c>
      <c r="B53" s="195">
        <f>B51+B52</f>
        <v>1591671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293"/>
      <c r="D59" s="293"/>
      <c r="E59" s="293">
        <v>1137</v>
      </c>
      <c r="F59" s="293"/>
      <c r="G59" s="293"/>
      <c r="H59" s="293"/>
      <c r="I59" s="293"/>
      <c r="J59" s="293">
        <v>103</v>
      </c>
      <c r="K59" s="293"/>
      <c r="L59" s="293">
        <v>4113</v>
      </c>
      <c r="M59" s="293"/>
      <c r="N59" s="293"/>
      <c r="O59" s="293">
        <v>69</v>
      </c>
      <c r="P59" s="294">
        <v>19885</v>
      </c>
      <c r="Q59" s="294"/>
      <c r="R59" s="294">
        <v>32712</v>
      </c>
      <c r="S59" s="251"/>
      <c r="T59" s="251"/>
      <c r="U59" s="296">
        <v>132767</v>
      </c>
      <c r="V59" s="295"/>
      <c r="W59" s="295">
        <v>422</v>
      </c>
      <c r="X59" s="295">
        <v>1544</v>
      </c>
      <c r="Y59" s="295">
        <v>6353</v>
      </c>
      <c r="Z59" s="295"/>
      <c r="AA59" s="295"/>
      <c r="AB59" s="297"/>
      <c r="AC59" s="295"/>
      <c r="AD59" s="295"/>
      <c r="AE59" s="295">
        <v>4946</v>
      </c>
      <c r="AF59" s="295"/>
      <c r="AG59" s="295">
        <v>4080</v>
      </c>
      <c r="AH59" s="295"/>
      <c r="AI59" s="295"/>
      <c r="AJ59" s="295">
        <v>19947</v>
      </c>
      <c r="AK59" s="295"/>
      <c r="AL59" s="295"/>
      <c r="AM59" s="295"/>
      <c r="AN59" s="295"/>
      <c r="AO59" s="295">
        <v>7608</v>
      </c>
      <c r="AP59" s="295"/>
      <c r="AQ59" s="295"/>
      <c r="AR59" s="295"/>
      <c r="AS59" s="295"/>
      <c r="AT59" s="295"/>
      <c r="AU59" s="295"/>
      <c r="AV59" s="297"/>
      <c r="AW59" s="297"/>
      <c r="AX59" s="297"/>
      <c r="AY59" s="295">
        <v>16832</v>
      </c>
      <c r="AZ59" s="295"/>
      <c r="BA59" s="251"/>
      <c r="BB59" s="251"/>
      <c r="BC59" s="251"/>
      <c r="BD59" s="251"/>
      <c r="BE59" s="298">
        <v>92139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299"/>
      <c r="D60" s="300"/>
      <c r="E60" s="300">
        <v>16.62</v>
      </c>
      <c r="F60" s="302"/>
      <c r="G60" s="300"/>
      <c r="H60" s="300"/>
      <c r="I60" s="300"/>
      <c r="J60" s="302"/>
      <c r="K60" s="300"/>
      <c r="L60" s="300">
        <v>8.9</v>
      </c>
      <c r="M60" s="300"/>
      <c r="N60" s="300"/>
      <c r="O60" s="300">
        <v>3.13</v>
      </c>
      <c r="P60" s="301">
        <v>6.48</v>
      </c>
      <c r="Q60" s="301"/>
      <c r="R60" s="301">
        <v>2</v>
      </c>
      <c r="S60" s="301"/>
      <c r="T60" s="301">
        <v>3.13</v>
      </c>
      <c r="U60" s="301">
        <v>8.7899999999999991</v>
      </c>
      <c r="V60" s="301"/>
      <c r="W60" s="301">
        <v>0.4</v>
      </c>
      <c r="X60" s="301">
        <v>1.48</v>
      </c>
      <c r="Y60" s="301">
        <v>6.08</v>
      </c>
      <c r="Z60" s="301"/>
      <c r="AA60" s="301"/>
      <c r="AB60" s="301">
        <v>1.83</v>
      </c>
      <c r="AC60" s="301"/>
      <c r="AD60" s="301"/>
      <c r="AE60" s="301">
        <v>3.74</v>
      </c>
      <c r="AF60" s="301"/>
      <c r="AG60" s="301">
        <v>9.6999999999999993</v>
      </c>
      <c r="AH60" s="301"/>
      <c r="AI60" s="301"/>
      <c r="AJ60" s="301">
        <v>28.22</v>
      </c>
      <c r="AK60" s="301"/>
      <c r="AL60" s="301"/>
      <c r="AM60" s="301"/>
      <c r="AN60" s="301"/>
      <c r="AO60" s="301">
        <v>7.42</v>
      </c>
      <c r="AP60" s="301"/>
      <c r="AQ60" s="301"/>
      <c r="AR60" s="301"/>
      <c r="AS60" s="301"/>
      <c r="AT60" s="301"/>
      <c r="AU60" s="301"/>
      <c r="AV60" s="301"/>
      <c r="AW60" s="301"/>
      <c r="AX60" s="301"/>
      <c r="AY60" s="301">
        <v>8.94</v>
      </c>
      <c r="AZ60" s="301"/>
      <c r="BA60" s="301">
        <v>1.98</v>
      </c>
      <c r="BB60" s="301"/>
      <c r="BC60" s="301"/>
      <c r="BD60" s="301">
        <v>1.99</v>
      </c>
      <c r="BE60" s="301">
        <v>3.96</v>
      </c>
      <c r="BF60" s="301">
        <v>7.61</v>
      </c>
      <c r="BG60" s="301"/>
      <c r="BH60" s="301">
        <v>4.87</v>
      </c>
      <c r="BI60" s="301"/>
      <c r="BJ60" s="301">
        <v>2.9</v>
      </c>
      <c r="BK60" s="301">
        <v>9.2899999999999991</v>
      </c>
      <c r="BL60" s="301">
        <v>16.850000000000001</v>
      </c>
      <c r="BM60" s="301"/>
      <c r="BN60" s="301">
        <v>7.62</v>
      </c>
      <c r="BO60" s="301"/>
      <c r="BP60" s="301"/>
      <c r="BQ60" s="301"/>
      <c r="BR60" s="301"/>
      <c r="BS60" s="301"/>
      <c r="BT60" s="301"/>
      <c r="BU60" s="301"/>
      <c r="BV60" s="301">
        <v>6.35</v>
      </c>
      <c r="BW60" s="301"/>
      <c r="BX60" s="301"/>
      <c r="BY60" s="301">
        <v>2.2999999999999998</v>
      </c>
      <c r="BZ60" s="301"/>
      <c r="CA60" s="301"/>
      <c r="CB60" s="301"/>
      <c r="CC60" s="301"/>
      <c r="CD60" s="252" t="s">
        <v>221</v>
      </c>
      <c r="CE60" s="254">
        <f t="shared" ref="CE60:CE71" si="0">SUM(C60:CD60)</f>
        <v>182.58</v>
      </c>
    </row>
    <row r="61" spans="1:84" ht="12.6" customHeight="1" x14ac:dyDescent="0.25">
      <c r="A61" s="171" t="s">
        <v>235</v>
      </c>
      <c r="B61" s="175"/>
      <c r="C61" s="303"/>
      <c r="D61" s="303"/>
      <c r="E61" s="303">
        <v>990999</v>
      </c>
      <c r="F61" s="304"/>
      <c r="G61" s="303"/>
      <c r="H61" s="303"/>
      <c r="I61" s="304"/>
      <c r="J61" s="304"/>
      <c r="K61" s="304"/>
      <c r="L61" s="304">
        <v>530986</v>
      </c>
      <c r="M61" s="303"/>
      <c r="N61" s="303"/>
      <c r="O61" s="303">
        <v>391320</v>
      </c>
      <c r="P61" s="304">
        <v>494302</v>
      </c>
      <c r="Q61" s="304"/>
      <c r="R61" s="304">
        <v>475558</v>
      </c>
      <c r="S61" s="304"/>
      <c r="T61" s="304">
        <v>194048</v>
      </c>
      <c r="U61" s="304">
        <v>484050</v>
      </c>
      <c r="V61" s="304"/>
      <c r="W61" s="304"/>
      <c r="X61" s="304"/>
      <c r="Y61" s="304">
        <v>555925</v>
      </c>
      <c r="Z61" s="304"/>
      <c r="AA61" s="304"/>
      <c r="AB61" s="304">
        <v>147351</v>
      </c>
      <c r="AC61" s="304"/>
      <c r="AD61" s="304"/>
      <c r="AE61" s="304">
        <v>235903</v>
      </c>
      <c r="AF61" s="304"/>
      <c r="AG61" s="304">
        <v>2127086</v>
      </c>
      <c r="AH61" s="304"/>
      <c r="AI61" s="304"/>
      <c r="AJ61" s="304">
        <v>3294122</v>
      </c>
      <c r="AK61" s="304"/>
      <c r="AL61" s="304"/>
      <c r="AM61" s="304"/>
      <c r="AN61" s="304"/>
      <c r="AO61" s="304">
        <v>442588</v>
      </c>
      <c r="AP61" s="304"/>
      <c r="AQ61" s="304"/>
      <c r="AR61" s="304"/>
      <c r="AS61" s="304"/>
      <c r="AT61" s="304"/>
      <c r="AU61" s="304"/>
      <c r="AV61" s="304"/>
      <c r="AW61" s="304"/>
      <c r="AX61" s="304"/>
      <c r="AY61" s="304">
        <v>293143</v>
      </c>
      <c r="AZ61" s="304"/>
      <c r="BA61" s="304">
        <v>50732</v>
      </c>
      <c r="BB61" s="304"/>
      <c r="BC61" s="304"/>
      <c r="BD61" s="304">
        <v>86200</v>
      </c>
      <c r="BE61" s="304">
        <v>260901</v>
      </c>
      <c r="BF61" s="304">
        <v>229320</v>
      </c>
      <c r="BG61" s="304"/>
      <c r="BH61" s="304">
        <v>296670</v>
      </c>
      <c r="BI61" s="304"/>
      <c r="BJ61" s="304">
        <v>196366</v>
      </c>
      <c r="BK61" s="304">
        <v>353629</v>
      </c>
      <c r="BL61" s="304">
        <v>592308</v>
      </c>
      <c r="BM61" s="304"/>
      <c r="BN61" s="304">
        <v>562720</v>
      </c>
      <c r="BO61" s="304"/>
      <c r="BP61" s="304"/>
      <c r="BQ61" s="304"/>
      <c r="BR61" s="304"/>
      <c r="BS61" s="304"/>
      <c r="BT61" s="304"/>
      <c r="BU61" s="304"/>
      <c r="BV61" s="304">
        <v>221771</v>
      </c>
      <c r="BW61" s="304"/>
      <c r="BX61" s="304"/>
      <c r="BY61" s="304">
        <v>228814</v>
      </c>
      <c r="BZ61" s="304"/>
      <c r="CA61" s="304"/>
      <c r="CB61" s="304"/>
      <c r="CC61" s="304"/>
      <c r="CD61" s="252" t="s">
        <v>221</v>
      </c>
      <c r="CE61" s="195">
        <f t="shared" si="0"/>
        <v>13736812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266121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142590</v>
      </c>
      <c r="M62" s="195">
        <f t="shared" si="1"/>
        <v>0</v>
      </c>
      <c r="N62" s="195">
        <f t="shared" si="1"/>
        <v>0</v>
      </c>
      <c r="O62" s="195">
        <f t="shared" si="1"/>
        <v>105084</v>
      </c>
      <c r="P62" s="195">
        <f t="shared" si="1"/>
        <v>132739</v>
      </c>
      <c r="Q62" s="195">
        <f t="shared" si="1"/>
        <v>0</v>
      </c>
      <c r="R62" s="195">
        <f t="shared" si="1"/>
        <v>127705</v>
      </c>
      <c r="S62" s="195">
        <f t="shared" si="1"/>
        <v>0</v>
      </c>
      <c r="T62" s="195">
        <f t="shared" si="1"/>
        <v>52109</v>
      </c>
      <c r="U62" s="195">
        <f t="shared" si="1"/>
        <v>129986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149287</v>
      </c>
      <c r="Z62" s="195">
        <f t="shared" si="1"/>
        <v>0</v>
      </c>
      <c r="AA62" s="195">
        <f t="shared" si="1"/>
        <v>0</v>
      </c>
      <c r="AB62" s="195">
        <f t="shared" si="1"/>
        <v>39569</v>
      </c>
      <c r="AC62" s="195">
        <f t="shared" si="1"/>
        <v>0</v>
      </c>
      <c r="AD62" s="195">
        <f t="shared" si="1"/>
        <v>0</v>
      </c>
      <c r="AE62" s="195">
        <f t="shared" si="1"/>
        <v>63349</v>
      </c>
      <c r="AF62" s="195">
        <f t="shared" si="1"/>
        <v>0</v>
      </c>
      <c r="AG62" s="195">
        <f t="shared" si="1"/>
        <v>571204</v>
      </c>
      <c r="AH62" s="195">
        <f t="shared" si="1"/>
        <v>0</v>
      </c>
      <c r="AI62" s="195">
        <f t="shared" si="1"/>
        <v>0</v>
      </c>
      <c r="AJ62" s="195">
        <f t="shared" si="1"/>
        <v>884598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118852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78720</v>
      </c>
      <c r="AZ62" s="195">
        <f>ROUND(AZ47+AZ48,0)</f>
        <v>0</v>
      </c>
      <c r="BA62" s="195">
        <f>ROUND(BA47+BA48,0)</f>
        <v>13623</v>
      </c>
      <c r="BB62" s="195">
        <f t="shared" si="1"/>
        <v>0</v>
      </c>
      <c r="BC62" s="195">
        <f t="shared" si="1"/>
        <v>0</v>
      </c>
      <c r="BD62" s="195">
        <f t="shared" si="1"/>
        <v>23148</v>
      </c>
      <c r="BE62" s="195">
        <f t="shared" si="1"/>
        <v>70062</v>
      </c>
      <c r="BF62" s="195">
        <f t="shared" si="1"/>
        <v>61581</v>
      </c>
      <c r="BG62" s="195">
        <f t="shared" si="1"/>
        <v>0</v>
      </c>
      <c r="BH62" s="195">
        <f t="shared" si="1"/>
        <v>79667</v>
      </c>
      <c r="BI62" s="195">
        <f t="shared" si="1"/>
        <v>0</v>
      </c>
      <c r="BJ62" s="195">
        <f t="shared" si="1"/>
        <v>52732</v>
      </c>
      <c r="BK62" s="195">
        <f t="shared" si="1"/>
        <v>94963</v>
      </c>
      <c r="BL62" s="195">
        <f t="shared" si="1"/>
        <v>159057</v>
      </c>
      <c r="BM62" s="195">
        <f t="shared" si="1"/>
        <v>0</v>
      </c>
      <c r="BN62" s="195">
        <f t="shared" si="1"/>
        <v>151112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59554</v>
      </c>
      <c r="BW62" s="195">
        <f t="shared" si="2"/>
        <v>0</v>
      </c>
      <c r="BX62" s="195">
        <f t="shared" si="2"/>
        <v>0</v>
      </c>
      <c r="BY62" s="195">
        <f t="shared" si="2"/>
        <v>61445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52" t="s">
        <v>221</v>
      </c>
      <c r="CE62" s="195">
        <f t="shared" si="0"/>
        <v>3688857</v>
      </c>
      <c r="CF62" s="255"/>
    </row>
    <row r="63" spans="1:84" ht="12.6" customHeight="1" x14ac:dyDescent="0.25">
      <c r="A63" s="171" t="s">
        <v>236</v>
      </c>
      <c r="B63" s="175"/>
      <c r="C63" s="305"/>
      <c r="D63" s="305"/>
      <c r="E63" s="305">
        <v>16590</v>
      </c>
      <c r="F63" s="306"/>
      <c r="G63" s="305"/>
      <c r="H63" s="305"/>
      <c r="I63" s="306"/>
      <c r="J63" s="306"/>
      <c r="K63" s="306"/>
      <c r="L63" s="306">
        <v>8889</v>
      </c>
      <c r="M63" s="305"/>
      <c r="N63" s="305"/>
      <c r="O63" s="305">
        <v>72257</v>
      </c>
      <c r="P63" s="306"/>
      <c r="Q63" s="306"/>
      <c r="R63" s="306"/>
      <c r="S63" s="306"/>
      <c r="T63" s="306"/>
      <c r="U63" s="306">
        <v>186029</v>
      </c>
      <c r="V63" s="306"/>
      <c r="W63" s="306">
        <v>45487</v>
      </c>
      <c r="X63" s="306">
        <v>120993</v>
      </c>
      <c r="Y63" s="306">
        <v>179323</v>
      </c>
      <c r="Z63" s="306"/>
      <c r="AA63" s="306"/>
      <c r="AB63" s="306">
        <v>52443</v>
      </c>
      <c r="AC63" s="306"/>
      <c r="AD63" s="306"/>
      <c r="AE63" s="306"/>
      <c r="AF63" s="306"/>
      <c r="AG63" s="306">
        <v>26708</v>
      </c>
      <c r="AH63" s="306"/>
      <c r="AI63" s="306"/>
      <c r="AJ63" s="306">
        <v>388739</v>
      </c>
      <c r="AK63" s="306"/>
      <c r="AL63" s="306"/>
      <c r="AM63" s="306"/>
      <c r="AN63" s="306"/>
      <c r="AO63" s="306">
        <v>7409</v>
      </c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6"/>
      <c r="BI63" s="306"/>
      <c r="BJ63" s="306">
        <v>82516</v>
      </c>
      <c r="BK63" s="306"/>
      <c r="BL63" s="306"/>
      <c r="BM63" s="306"/>
      <c r="BN63" s="306">
        <v>232544</v>
      </c>
      <c r="BO63" s="306"/>
      <c r="BP63" s="306"/>
      <c r="BQ63" s="306"/>
      <c r="BR63" s="306">
        <v>8761</v>
      </c>
      <c r="BS63" s="306"/>
      <c r="BT63" s="306"/>
      <c r="BU63" s="306"/>
      <c r="BV63" s="306"/>
      <c r="BW63" s="306"/>
      <c r="BX63" s="306"/>
      <c r="BY63" s="306"/>
      <c r="BZ63" s="306"/>
      <c r="CA63" s="306"/>
      <c r="CB63" s="306"/>
      <c r="CC63" s="306"/>
      <c r="CD63" s="252" t="s">
        <v>221</v>
      </c>
      <c r="CE63" s="195">
        <f t="shared" si="0"/>
        <v>1428688</v>
      </c>
      <c r="CF63" s="255"/>
    </row>
    <row r="64" spans="1:84" ht="12.6" customHeight="1" x14ac:dyDescent="0.25">
      <c r="A64" s="171" t="s">
        <v>237</v>
      </c>
      <c r="B64" s="175"/>
      <c r="C64" s="307"/>
      <c r="D64" s="307"/>
      <c r="E64" s="308">
        <v>74981</v>
      </c>
      <c r="F64" s="308"/>
      <c r="G64" s="307"/>
      <c r="H64" s="307"/>
      <c r="I64" s="308"/>
      <c r="J64" s="308">
        <v>1380</v>
      </c>
      <c r="K64" s="308"/>
      <c r="L64" s="308">
        <v>40175</v>
      </c>
      <c r="M64" s="307"/>
      <c r="N64" s="307"/>
      <c r="O64" s="307">
        <v>39025</v>
      </c>
      <c r="P64" s="308">
        <v>345105</v>
      </c>
      <c r="Q64" s="308"/>
      <c r="R64" s="308">
        <v>28361</v>
      </c>
      <c r="S64" s="308">
        <v>20911</v>
      </c>
      <c r="T64" s="308">
        <v>70097</v>
      </c>
      <c r="U64" s="308">
        <v>415785</v>
      </c>
      <c r="V64" s="308"/>
      <c r="W64" s="308"/>
      <c r="X64" s="308">
        <v>455</v>
      </c>
      <c r="Y64" s="308">
        <v>32698</v>
      </c>
      <c r="Z64" s="308"/>
      <c r="AA64" s="308"/>
      <c r="AB64" s="308">
        <v>715822</v>
      </c>
      <c r="AC64" s="308">
        <v>13659</v>
      </c>
      <c r="AD64" s="308"/>
      <c r="AE64" s="308">
        <v>4533</v>
      </c>
      <c r="AF64" s="308"/>
      <c r="AG64" s="308">
        <v>76490</v>
      </c>
      <c r="AH64" s="308"/>
      <c r="AI64" s="308"/>
      <c r="AJ64" s="308">
        <v>248287</v>
      </c>
      <c r="AK64" s="308"/>
      <c r="AL64" s="308"/>
      <c r="AM64" s="308"/>
      <c r="AN64" s="308"/>
      <c r="AO64" s="308">
        <v>33487</v>
      </c>
      <c r="AP64" s="308"/>
      <c r="AQ64" s="308"/>
      <c r="AR64" s="308"/>
      <c r="AS64" s="308"/>
      <c r="AT64" s="308"/>
      <c r="AU64" s="308"/>
      <c r="AV64" s="308"/>
      <c r="AW64" s="308"/>
      <c r="AX64" s="308"/>
      <c r="AY64" s="308">
        <v>208570</v>
      </c>
      <c r="AZ64" s="308"/>
      <c r="BA64" s="308">
        <v>8171</v>
      </c>
      <c r="BB64" s="308"/>
      <c r="BC64" s="308"/>
      <c r="BD64" s="308">
        <v>24307</v>
      </c>
      <c r="BE64" s="308">
        <v>47390</v>
      </c>
      <c r="BF64" s="308">
        <v>52821</v>
      </c>
      <c r="BG64" s="308"/>
      <c r="BH64" s="308">
        <v>26277</v>
      </c>
      <c r="BI64" s="308"/>
      <c r="BJ64" s="308">
        <v>3180</v>
      </c>
      <c r="BK64" s="308">
        <v>2950</v>
      </c>
      <c r="BL64" s="308">
        <v>30370</v>
      </c>
      <c r="BM64" s="308"/>
      <c r="BN64" s="308">
        <v>20112</v>
      </c>
      <c r="BO64" s="308"/>
      <c r="BP64" s="308">
        <v>5549</v>
      </c>
      <c r="BQ64" s="308"/>
      <c r="BR64" s="308">
        <v>5785</v>
      </c>
      <c r="BS64" s="308"/>
      <c r="BT64" s="308"/>
      <c r="BU64" s="308"/>
      <c r="BV64" s="308">
        <v>66602</v>
      </c>
      <c r="BW64" s="308"/>
      <c r="BX64" s="308">
        <v>7803</v>
      </c>
      <c r="BY64" s="308"/>
      <c r="BZ64" s="308"/>
      <c r="CA64" s="308">
        <v>386</v>
      </c>
      <c r="CB64" s="308">
        <v>544</v>
      </c>
      <c r="CC64" s="308">
        <v>4400</v>
      </c>
      <c r="CD64" s="252" t="s">
        <v>221</v>
      </c>
      <c r="CE64" s="195">
        <f t="shared" si="0"/>
        <v>2676468</v>
      </c>
      <c r="CF64" s="255"/>
    </row>
    <row r="65" spans="1:84" ht="12.6" customHeight="1" x14ac:dyDescent="0.25">
      <c r="A65" s="171" t="s">
        <v>238</v>
      </c>
      <c r="B65" s="175"/>
      <c r="C65" s="309"/>
      <c r="D65" s="309"/>
      <c r="E65" s="309">
        <v>1929</v>
      </c>
      <c r="F65" s="309"/>
      <c r="G65" s="309"/>
      <c r="H65" s="309"/>
      <c r="I65" s="310"/>
      <c r="J65" s="309"/>
      <c r="K65" s="310"/>
      <c r="L65" s="310">
        <v>1034</v>
      </c>
      <c r="M65" s="309"/>
      <c r="N65" s="309"/>
      <c r="O65" s="309">
        <v>1122</v>
      </c>
      <c r="P65" s="310">
        <v>5015</v>
      </c>
      <c r="Q65" s="310"/>
      <c r="R65" s="310"/>
      <c r="S65" s="310"/>
      <c r="T65" s="310"/>
      <c r="U65" s="310">
        <v>936</v>
      </c>
      <c r="V65" s="310"/>
      <c r="W65" s="310"/>
      <c r="X65" s="310"/>
      <c r="Y65" s="310">
        <v>1910</v>
      </c>
      <c r="Z65" s="310"/>
      <c r="AA65" s="310"/>
      <c r="AB65" s="310">
        <v>137</v>
      </c>
      <c r="AC65" s="310"/>
      <c r="AD65" s="310"/>
      <c r="AE65" s="310">
        <v>7245</v>
      </c>
      <c r="AF65" s="310"/>
      <c r="AG65" s="310">
        <v>4744</v>
      </c>
      <c r="AH65" s="310"/>
      <c r="AI65" s="310"/>
      <c r="AJ65" s="310">
        <v>41919</v>
      </c>
      <c r="AK65" s="310"/>
      <c r="AL65" s="310"/>
      <c r="AM65" s="310"/>
      <c r="AN65" s="310"/>
      <c r="AO65" s="310">
        <v>862</v>
      </c>
      <c r="AP65" s="310"/>
      <c r="AQ65" s="310"/>
      <c r="AR65" s="310"/>
      <c r="AS65" s="310"/>
      <c r="AT65" s="310"/>
      <c r="AU65" s="310"/>
      <c r="AV65" s="310"/>
      <c r="AW65" s="310"/>
      <c r="AX65" s="310"/>
      <c r="AY65" s="310">
        <v>685</v>
      </c>
      <c r="AZ65" s="310"/>
      <c r="BA65" s="310">
        <v>16758</v>
      </c>
      <c r="BB65" s="310"/>
      <c r="BC65" s="310"/>
      <c r="BD65" s="310"/>
      <c r="BE65" s="310">
        <v>172138</v>
      </c>
      <c r="BF65" s="310">
        <v>1495</v>
      </c>
      <c r="BG65" s="310"/>
      <c r="BH65" s="310">
        <v>59516</v>
      </c>
      <c r="BI65" s="310"/>
      <c r="BJ65" s="310"/>
      <c r="BK65" s="310"/>
      <c r="BL65" s="310">
        <v>3665</v>
      </c>
      <c r="BM65" s="310"/>
      <c r="BN65" s="310">
        <v>2650</v>
      </c>
      <c r="BO65" s="310"/>
      <c r="BP65" s="310"/>
      <c r="BQ65" s="310"/>
      <c r="BR65" s="310"/>
      <c r="BS65" s="310"/>
      <c r="BT65" s="310"/>
      <c r="BU65" s="310"/>
      <c r="BV65" s="310">
        <v>195</v>
      </c>
      <c r="BW65" s="310"/>
      <c r="BX65" s="310">
        <v>957</v>
      </c>
      <c r="BY65" s="310"/>
      <c r="BZ65" s="310"/>
      <c r="CA65" s="310"/>
      <c r="CB65" s="310"/>
      <c r="CC65" s="310">
        <v>21644</v>
      </c>
      <c r="CD65" s="252" t="s">
        <v>221</v>
      </c>
      <c r="CE65" s="195">
        <f t="shared" si="0"/>
        <v>346556</v>
      </c>
      <c r="CF65" s="255"/>
    </row>
    <row r="66" spans="1:84" ht="12.6" customHeight="1" x14ac:dyDescent="0.25">
      <c r="A66" s="171" t="s">
        <v>239</v>
      </c>
      <c r="B66" s="175"/>
      <c r="C66" s="311"/>
      <c r="D66" s="311"/>
      <c r="E66" s="311">
        <v>212778</v>
      </c>
      <c r="F66" s="311"/>
      <c r="G66" s="311"/>
      <c r="H66" s="311"/>
      <c r="I66" s="311"/>
      <c r="J66" s="311"/>
      <c r="K66" s="312"/>
      <c r="L66" s="312">
        <v>114008</v>
      </c>
      <c r="M66" s="311"/>
      <c r="N66" s="311"/>
      <c r="O66" s="312">
        <v>23025</v>
      </c>
      <c r="P66" s="312">
        <v>220283</v>
      </c>
      <c r="Q66" s="312"/>
      <c r="R66" s="312">
        <v>31</v>
      </c>
      <c r="S66" s="311"/>
      <c r="T66" s="311"/>
      <c r="U66" s="312">
        <v>16524</v>
      </c>
      <c r="V66" s="312"/>
      <c r="W66" s="312">
        <v>238639</v>
      </c>
      <c r="X66" s="312"/>
      <c r="Y66" s="312">
        <v>156228</v>
      </c>
      <c r="Z66" s="312"/>
      <c r="AA66" s="312"/>
      <c r="AB66" s="312">
        <v>474433</v>
      </c>
      <c r="AC66" s="312"/>
      <c r="AD66" s="312"/>
      <c r="AE66" s="312">
        <v>12990</v>
      </c>
      <c r="AF66" s="312"/>
      <c r="AG66" s="312">
        <v>38470</v>
      </c>
      <c r="AH66" s="312"/>
      <c r="AI66" s="312"/>
      <c r="AJ66" s="312">
        <v>32091</v>
      </c>
      <c r="AK66" s="312"/>
      <c r="AL66" s="312"/>
      <c r="AM66" s="312"/>
      <c r="AN66" s="312"/>
      <c r="AO66" s="312">
        <v>95028</v>
      </c>
      <c r="AP66" s="312"/>
      <c r="AQ66" s="312"/>
      <c r="AR66" s="312"/>
      <c r="AS66" s="312"/>
      <c r="AT66" s="312"/>
      <c r="AU66" s="312"/>
      <c r="AV66" s="312"/>
      <c r="AW66" s="312"/>
      <c r="AX66" s="312"/>
      <c r="AY66" s="312"/>
      <c r="AZ66" s="312"/>
      <c r="BA66" s="312"/>
      <c r="BB66" s="312"/>
      <c r="BC66" s="312"/>
      <c r="BD66" s="312"/>
      <c r="BE66" s="312">
        <v>4059</v>
      </c>
      <c r="BF66" s="312">
        <v>6739</v>
      </c>
      <c r="BG66" s="312"/>
      <c r="BH66" s="312">
        <v>1273183</v>
      </c>
      <c r="BI66" s="312"/>
      <c r="BJ66" s="312"/>
      <c r="BK66" s="312">
        <v>727043</v>
      </c>
      <c r="BL66" s="312">
        <v>33341</v>
      </c>
      <c r="BM66" s="312"/>
      <c r="BN66" s="312">
        <v>8000</v>
      </c>
      <c r="BO66" s="312"/>
      <c r="BP66" s="312">
        <v>4813</v>
      </c>
      <c r="BQ66" s="312"/>
      <c r="BR66" s="312">
        <v>11173</v>
      </c>
      <c r="BS66" s="312"/>
      <c r="BT66" s="312"/>
      <c r="BU66" s="312"/>
      <c r="BV66" s="312">
        <v>36723</v>
      </c>
      <c r="BW66" s="312"/>
      <c r="BX66" s="312">
        <v>1243</v>
      </c>
      <c r="BY66" s="312"/>
      <c r="BZ66" s="312"/>
      <c r="CA66" s="312"/>
      <c r="CB66" s="312"/>
      <c r="CC66" s="312">
        <v>89814</v>
      </c>
      <c r="CD66" s="252" t="s">
        <v>221</v>
      </c>
      <c r="CE66" s="195">
        <f t="shared" si="0"/>
        <v>3830659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157459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84369</v>
      </c>
      <c r="M67" s="195">
        <f t="shared" si="3"/>
        <v>0</v>
      </c>
      <c r="N67" s="195">
        <f t="shared" si="3"/>
        <v>0</v>
      </c>
      <c r="O67" s="195">
        <f t="shared" si="3"/>
        <v>2954</v>
      </c>
      <c r="P67" s="195">
        <f t="shared" si="3"/>
        <v>92109</v>
      </c>
      <c r="Q67" s="195">
        <f t="shared" si="3"/>
        <v>0</v>
      </c>
      <c r="R67" s="195">
        <f t="shared" si="3"/>
        <v>3455</v>
      </c>
      <c r="S67" s="195">
        <f t="shared" si="3"/>
        <v>0</v>
      </c>
      <c r="T67" s="195">
        <f t="shared" si="3"/>
        <v>25428</v>
      </c>
      <c r="U67" s="195">
        <f t="shared" si="3"/>
        <v>40699</v>
      </c>
      <c r="V67" s="195">
        <f t="shared" si="3"/>
        <v>0</v>
      </c>
      <c r="W67" s="195">
        <f t="shared" si="3"/>
        <v>3144</v>
      </c>
      <c r="X67" s="195">
        <f t="shared" si="3"/>
        <v>11522</v>
      </c>
      <c r="Y67" s="195">
        <f t="shared" si="3"/>
        <v>47419</v>
      </c>
      <c r="Z67" s="195">
        <f t="shared" si="3"/>
        <v>0</v>
      </c>
      <c r="AA67" s="195">
        <f t="shared" si="3"/>
        <v>0</v>
      </c>
      <c r="AB67" s="195">
        <f t="shared" si="3"/>
        <v>20246</v>
      </c>
      <c r="AC67" s="195">
        <f t="shared" si="3"/>
        <v>0</v>
      </c>
      <c r="AD67" s="195">
        <f t="shared" si="3"/>
        <v>0</v>
      </c>
      <c r="AE67" s="195">
        <f t="shared" si="3"/>
        <v>47592</v>
      </c>
      <c r="AF67" s="195">
        <f t="shared" si="3"/>
        <v>0</v>
      </c>
      <c r="AG67" s="195">
        <f t="shared" si="3"/>
        <v>75594</v>
      </c>
      <c r="AH67" s="195">
        <f t="shared" si="3"/>
        <v>0</v>
      </c>
      <c r="AI67" s="195">
        <f t="shared" si="3"/>
        <v>0</v>
      </c>
      <c r="AJ67" s="195">
        <f t="shared" si="3"/>
        <v>155576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70325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58786</v>
      </c>
      <c r="AZ67" s="195">
        <f>ROUND(AZ51+AZ52,0)</f>
        <v>0</v>
      </c>
      <c r="BA67" s="195">
        <f>ROUND(BA51+BA52,0)</f>
        <v>86080</v>
      </c>
      <c r="BB67" s="195">
        <f t="shared" si="3"/>
        <v>0</v>
      </c>
      <c r="BC67" s="195">
        <f t="shared" si="3"/>
        <v>0</v>
      </c>
      <c r="BD67" s="195">
        <f t="shared" si="3"/>
        <v>21783</v>
      </c>
      <c r="BE67" s="195">
        <f t="shared" si="3"/>
        <v>135986</v>
      </c>
      <c r="BF67" s="195">
        <f t="shared" si="3"/>
        <v>0</v>
      </c>
      <c r="BG67" s="195">
        <f t="shared" si="3"/>
        <v>0</v>
      </c>
      <c r="BH67" s="195">
        <f t="shared" si="3"/>
        <v>5770</v>
      </c>
      <c r="BI67" s="195">
        <f t="shared" si="3"/>
        <v>0</v>
      </c>
      <c r="BJ67" s="195">
        <f t="shared" si="3"/>
        <v>0</v>
      </c>
      <c r="BK67" s="195">
        <f t="shared" si="3"/>
        <v>15824</v>
      </c>
      <c r="BL67" s="195">
        <f t="shared" si="3"/>
        <v>127712</v>
      </c>
      <c r="BM67" s="195">
        <f t="shared" si="3"/>
        <v>0</v>
      </c>
      <c r="BN67" s="195">
        <f t="shared" si="3"/>
        <v>175545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49492</v>
      </c>
      <c r="BW67" s="195">
        <f t="shared" si="4"/>
        <v>0</v>
      </c>
      <c r="BX67" s="195">
        <f t="shared" si="4"/>
        <v>0</v>
      </c>
      <c r="BY67" s="195">
        <f t="shared" si="4"/>
        <v>19503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57300</v>
      </c>
      <c r="CD67" s="252" t="s">
        <v>221</v>
      </c>
      <c r="CE67" s="195">
        <f t="shared" si="0"/>
        <v>1591672</v>
      </c>
      <c r="CF67" s="255"/>
    </row>
    <row r="68" spans="1:84" ht="12.6" customHeight="1" x14ac:dyDescent="0.25">
      <c r="A68" s="171" t="s">
        <v>240</v>
      </c>
      <c r="B68" s="175"/>
      <c r="C68" s="313"/>
      <c r="D68" s="313"/>
      <c r="E68" s="313">
        <v>10135</v>
      </c>
      <c r="F68" s="313"/>
      <c r="G68" s="313"/>
      <c r="H68" s="313"/>
      <c r="I68" s="313"/>
      <c r="J68" s="313"/>
      <c r="K68" s="314"/>
      <c r="L68" s="314">
        <v>5430</v>
      </c>
      <c r="M68" s="313"/>
      <c r="N68" s="313"/>
      <c r="O68" s="313">
        <v>854</v>
      </c>
      <c r="P68" s="314">
        <v>77600</v>
      </c>
      <c r="Q68" s="314"/>
      <c r="R68" s="314">
        <v>6582</v>
      </c>
      <c r="S68" s="314">
        <v>183</v>
      </c>
      <c r="T68" s="314"/>
      <c r="U68" s="314">
        <v>49389</v>
      </c>
      <c r="V68" s="314"/>
      <c r="W68" s="314"/>
      <c r="X68" s="314"/>
      <c r="Y68" s="314">
        <v>60958</v>
      </c>
      <c r="Z68" s="314"/>
      <c r="AA68" s="314"/>
      <c r="AB68" s="314">
        <v>7939</v>
      </c>
      <c r="AC68" s="314">
        <v>11034</v>
      </c>
      <c r="AD68" s="314"/>
      <c r="AE68" s="314">
        <v>30601</v>
      </c>
      <c r="AF68" s="314"/>
      <c r="AG68" s="314">
        <v>13083</v>
      </c>
      <c r="AH68" s="314"/>
      <c r="AI68" s="314"/>
      <c r="AJ68" s="314">
        <v>5420</v>
      </c>
      <c r="AK68" s="314"/>
      <c r="AL68" s="314"/>
      <c r="AM68" s="314"/>
      <c r="AN68" s="314"/>
      <c r="AO68" s="314">
        <v>4527</v>
      </c>
      <c r="AP68" s="314"/>
      <c r="AQ68" s="314"/>
      <c r="AR68" s="314"/>
      <c r="AS68" s="314"/>
      <c r="AT68" s="314"/>
      <c r="AU68" s="314"/>
      <c r="AV68" s="314"/>
      <c r="AW68" s="314"/>
      <c r="AX68" s="314"/>
      <c r="AY68" s="314">
        <v>454</v>
      </c>
      <c r="AZ68" s="314"/>
      <c r="BA68" s="314">
        <v>319</v>
      </c>
      <c r="BB68" s="314"/>
      <c r="BC68" s="314"/>
      <c r="BD68" s="314">
        <v>403</v>
      </c>
      <c r="BE68" s="314">
        <v>1391</v>
      </c>
      <c r="BF68" s="314"/>
      <c r="BG68" s="314"/>
      <c r="BH68" s="314">
        <v>121793</v>
      </c>
      <c r="BI68" s="314"/>
      <c r="BJ68" s="314"/>
      <c r="BK68" s="314"/>
      <c r="BL68" s="314">
        <v>5363</v>
      </c>
      <c r="BM68" s="314"/>
      <c r="BN68" s="314">
        <v>1982093</v>
      </c>
      <c r="BO68" s="314"/>
      <c r="BP68" s="314"/>
      <c r="BQ68" s="314"/>
      <c r="BR68" s="314"/>
      <c r="BS68" s="314"/>
      <c r="BT68" s="314"/>
      <c r="BU68" s="314"/>
      <c r="BV68" s="314">
        <v>4517</v>
      </c>
      <c r="BW68" s="314"/>
      <c r="BX68" s="314">
        <v>1560</v>
      </c>
      <c r="BY68" s="314"/>
      <c r="BZ68" s="314"/>
      <c r="CA68" s="314"/>
      <c r="CB68" s="314"/>
      <c r="CC68" s="314">
        <v>38869</v>
      </c>
      <c r="CD68" s="252" t="s">
        <v>221</v>
      </c>
      <c r="CE68" s="195">
        <f t="shared" si="0"/>
        <v>2440497</v>
      </c>
      <c r="CF68" s="255"/>
    </row>
    <row r="69" spans="1:84" ht="12.6" customHeight="1" x14ac:dyDescent="0.25">
      <c r="A69" s="171" t="s">
        <v>1262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" customHeight="1" x14ac:dyDescent="0.25">
      <c r="A70" s="171" t="s">
        <v>241</v>
      </c>
      <c r="B70" s="175"/>
      <c r="C70" s="315"/>
      <c r="D70" s="315"/>
      <c r="E70" s="316">
        <v>22767</v>
      </c>
      <c r="F70" s="316"/>
      <c r="G70" s="315"/>
      <c r="H70" s="315"/>
      <c r="I70" s="316"/>
      <c r="J70" s="316"/>
      <c r="K70" s="316"/>
      <c r="L70" s="316">
        <v>12199</v>
      </c>
      <c r="M70" s="315"/>
      <c r="N70" s="315"/>
      <c r="O70" s="315">
        <v>10947</v>
      </c>
      <c r="P70" s="316">
        <v>35454</v>
      </c>
      <c r="Q70" s="316"/>
      <c r="R70" s="317">
        <v>32874</v>
      </c>
      <c r="S70" s="316">
        <v>3608</v>
      </c>
      <c r="T70" s="315">
        <v>10596</v>
      </c>
      <c r="U70" s="316">
        <v>42459</v>
      </c>
      <c r="V70" s="316"/>
      <c r="W70" s="315"/>
      <c r="X70" s="316">
        <v>117587</v>
      </c>
      <c r="Y70" s="316">
        <v>82418</v>
      </c>
      <c r="Z70" s="316"/>
      <c r="AA70" s="316"/>
      <c r="AB70" s="316">
        <v>1463</v>
      </c>
      <c r="AC70" s="316"/>
      <c r="AD70" s="316"/>
      <c r="AE70" s="316">
        <v>18059</v>
      </c>
      <c r="AF70" s="316"/>
      <c r="AG70" s="316">
        <v>33587</v>
      </c>
      <c r="AH70" s="316"/>
      <c r="AI70" s="316"/>
      <c r="AJ70" s="316">
        <v>204555</v>
      </c>
      <c r="AK70" s="316"/>
      <c r="AL70" s="316"/>
      <c r="AM70" s="316"/>
      <c r="AN70" s="316"/>
      <c r="AO70" s="315">
        <v>10167</v>
      </c>
      <c r="AP70" s="316"/>
      <c r="AQ70" s="315"/>
      <c r="AR70" s="315"/>
      <c r="AS70" s="315"/>
      <c r="AT70" s="315"/>
      <c r="AU70" s="316"/>
      <c r="AV70" s="316"/>
      <c r="AW70" s="316"/>
      <c r="AX70" s="316"/>
      <c r="AY70" s="316">
        <v>23682</v>
      </c>
      <c r="AZ70" s="316"/>
      <c r="BA70" s="316">
        <v>169</v>
      </c>
      <c r="BB70" s="316"/>
      <c r="BC70" s="316"/>
      <c r="BD70" s="316">
        <v>1347</v>
      </c>
      <c r="BE70" s="316">
        <v>81019</v>
      </c>
      <c r="BF70" s="316">
        <v>1730</v>
      </c>
      <c r="BG70" s="316"/>
      <c r="BH70" s="317">
        <v>88429</v>
      </c>
      <c r="BI70" s="316"/>
      <c r="BJ70" s="316">
        <v>32717</v>
      </c>
      <c r="BK70" s="316">
        <v>11434</v>
      </c>
      <c r="BL70" s="316">
        <v>3582</v>
      </c>
      <c r="BM70" s="316"/>
      <c r="BN70" s="316">
        <v>69963</v>
      </c>
      <c r="BO70" s="316"/>
      <c r="BP70" s="316">
        <v>59604</v>
      </c>
      <c r="BQ70" s="316"/>
      <c r="BR70" s="316">
        <v>50397</v>
      </c>
      <c r="BS70" s="316"/>
      <c r="BT70" s="316"/>
      <c r="BU70" s="316"/>
      <c r="BV70" s="316">
        <v>7568</v>
      </c>
      <c r="BW70" s="316"/>
      <c r="BX70" s="316">
        <v>9784</v>
      </c>
      <c r="BY70" s="316"/>
      <c r="BZ70" s="316"/>
      <c r="CA70" s="316">
        <v>3728</v>
      </c>
      <c r="CB70" s="316"/>
      <c r="CC70" s="316">
        <v>9830</v>
      </c>
      <c r="CD70" s="316">
        <v>1542963</v>
      </c>
      <c r="CE70" s="195">
        <f t="shared" si="0"/>
        <v>2636686</v>
      </c>
      <c r="CF70" s="255"/>
    </row>
    <row r="71" spans="1:84" ht="12.6" customHeight="1" x14ac:dyDescent="0.2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318">
        <v>2589408</v>
      </c>
      <c r="CE71" s="195">
        <f t="shared" si="0"/>
        <v>2589408</v>
      </c>
      <c r="CF71" s="255"/>
    </row>
    <row r="72" spans="1:84" ht="12.6" customHeight="1" x14ac:dyDescent="0.25">
      <c r="A72" s="171" t="s">
        <v>243</v>
      </c>
      <c r="B72" s="175"/>
      <c r="C72" s="195">
        <f>SUM(C61:C68)+C70-C71</f>
        <v>0</v>
      </c>
      <c r="D72" s="195">
        <f t="shared" ref="D72:BO72" si="5">SUM(D61:D70)-D71</f>
        <v>0</v>
      </c>
      <c r="E72" s="195">
        <f t="shared" si="5"/>
        <v>1753759</v>
      </c>
      <c r="F72" s="195">
        <f t="shared" si="5"/>
        <v>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1380</v>
      </c>
      <c r="K72" s="195">
        <f t="shared" si="5"/>
        <v>0</v>
      </c>
      <c r="L72" s="195">
        <f t="shared" si="5"/>
        <v>939680</v>
      </c>
      <c r="M72" s="195">
        <f t="shared" si="5"/>
        <v>0</v>
      </c>
      <c r="N72" s="195">
        <f t="shared" si="5"/>
        <v>0</v>
      </c>
      <c r="O72" s="195">
        <f t="shared" si="5"/>
        <v>646588</v>
      </c>
      <c r="P72" s="195">
        <f t="shared" si="5"/>
        <v>1402607</v>
      </c>
      <c r="Q72" s="195">
        <f t="shared" si="5"/>
        <v>0</v>
      </c>
      <c r="R72" s="195">
        <f t="shared" si="5"/>
        <v>674566</v>
      </c>
      <c r="S72" s="195">
        <f t="shared" si="5"/>
        <v>24702</v>
      </c>
      <c r="T72" s="195">
        <f t="shared" si="5"/>
        <v>352278</v>
      </c>
      <c r="U72" s="195">
        <f t="shared" si="5"/>
        <v>1365857</v>
      </c>
      <c r="V72" s="195">
        <f t="shared" si="5"/>
        <v>0</v>
      </c>
      <c r="W72" s="195">
        <f t="shared" si="5"/>
        <v>287270</v>
      </c>
      <c r="X72" s="195">
        <f t="shared" si="5"/>
        <v>250557</v>
      </c>
      <c r="Y72" s="195">
        <f t="shared" si="5"/>
        <v>1266166</v>
      </c>
      <c r="Z72" s="195">
        <f t="shared" si="5"/>
        <v>0</v>
      </c>
      <c r="AA72" s="195">
        <f t="shared" si="5"/>
        <v>0</v>
      </c>
      <c r="AB72" s="195">
        <f t="shared" si="5"/>
        <v>1459403</v>
      </c>
      <c r="AC72" s="195">
        <f t="shared" si="5"/>
        <v>24693</v>
      </c>
      <c r="AD72" s="195">
        <f t="shared" si="5"/>
        <v>0</v>
      </c>
      <c r="AE72" s="195">
        <f t="shared" si="5"/>
        <v>420272</v>
      </c>
      <c r="AF72" s="195">
        <f t="shared" si="5"/>
        <v>0</v>
      </c>
      <c r="AG72" s="195">
        <f t="shared" si="5"/>
        <v>2966966</v>
      </c>
      <c r="AH72" s="195">
        <f t="shared" si="5"/>
        <v>0</v>
      </c>
      <c r="AI72" s="195">
        <f t="shared" si="5"/>
        <v>0</v>
      </c>
      <c r="AJ72" s="195">
        <f t="shared" si="5"/>
        <v>5255307</v>
      </c>
      <c r="AK72" s="195">
        <f t="shared" si="5"/>
        <v>0</v>
      </c>
      <c r="AL72" s="195">
        <f t="shared" si="5"/>
        <v>0</v>
      </c>
      <c r="AM72" s="195">
        <f t="shared" si="5"/>
        <v>0</v>
      </c>
      <c r="AN72" s="195">
        <f t="shared" si="5"/>
        <v>0</v>
      </c>
      <c r="AO72" s="195">
        <f t="shared" si="5"/>
        <v>783245</v>
      </c>
      <c r="AP72" s="195">
        <f t="shared" si="5"/>
        <v>0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0</v>
      </c>
      <c r="AW72" s="195">
        <f t="shared" si="5"/>
        <v>0</v>
      </c>
      <c r="AX72" s="195">
        <f t="shared" si="5"/>
        <v>0</v>
      </c>
      <c r="AY72" s="195">
        <f t="shared" si="5"/>
        <v>664040</v>
      </c>
      <c r="AZ72" s="195">
        <f t="shared" si="5"/>
        <v>0</v>
      </c>
      <c r="BA72" s="195">
        <f t="shared" si="5"/>
        <v>175852</v>
      </c>
      <c r="BB72" s="195">
        <f t="shared" si="5"/>
        <v>0</v>
      </c>
      <c r="BC72" s="195">
        <f t="shared" si="5"/>
        <v>0</v>
      </c>
      <c r="BD72" s="195">
        <f t="shared" si="5"/>
        <v>157188</v>
      </c>
      <c r="BE72" s="195">
        <f t="shared" si="5"/>
        <v>772946</v>
      </c>
      <c r="BF72" s="195">
        <f t="shared" si="5"/>
        <v>353686</v>
      </c>
      <c r="BG72" s="195">
        <f t="shared" si="5"/>
        <v>0</v>
      </c>
      <c r="BH72" s="195">
        <f t="shared" si="5"/>
        <v>1951305</v>
      </c>
      <c r="BI72" s="195">
        <f t="shared" si="5"/>
        <v>0</v>
      </c>
      <c r="BJ72" s="195">
        <f t="shared" si="5"/>
        <v>367511</v>
      </c>
      <c r="BK72" s="195">
        <f t="shared" si="5"/>
        <v>1205843</v>
      </c>
      <c r="BL72" s="195">
        <f t="shared" si="5"/>
        <v>955398</v>
      </c>
      <c r="BM72" s="195">
        <f t="shared" si="5"/>
        <v>0</v>
      </c>
      <c r="BN72" s="195">
        <f t="shared" si="5"/>
        <v>3204739</v>
      </c>
      <c r="BO72" s="195">
        <f t="shared" si="5"/>
        <v>0</v>
      </c>
      <c r="BP72" s="195">
        <f t="shared" ref="BP72:CC72" si="6">SUM(BP61:BP70)-BP71</f>
        <v>69966</v>
      </c>
      <c r="BQ72" s="195">
        <f t="shared" si="6"/>
        <v>0</v>
      </c>
      <c r="BR72" s="195">
        <f t="shared" si="6"/>
        <v>76116</v>
      </c>
      <c r="BS72" s="195">
        <f t="shared" si="6"/>
        <v>0</v>
      </c>
      <c r="BT72" s="195">
        <f t="shared" si="6"/>
        <v>0</v>
      </c>
      <c r="BU72" s="195">
        <f t="shared" si="6"/>
        <v>0</v>
      </c>
      <c r="BV72" s="195">
        <f t="shared" si="6"/>
        <v>446422</v>
      </c>
      <c r="BW72" s="195">
        <f t="shared" si="6"/>
        <v>0</v>
      </c>
      <c r="BX72" s="195">
        <f t="shared" si="6"/>
        <v>21347</v>
      </c>
      <c r="BY72" s="195">
        <f t="shared" si="6"/>
        <v>309762</v>
      </c>
      <c r="BZ72" s="195">
        <f t="shared" si="6"/>
        <v>0</v>
      </c>
      <c r="CA72" s="195">
        <f t="shared" si="6"/>
        <v>4114</v>
      </c>
      <c r="CB72" s="195">
        <f t="shared" si="6"/>
        <v>544</v>
      </c>
      <c r="CC72" s="195">
        <f t="shared" si="6"/>
        <v>221857</v>
      </c>
      <c r="CD72" s="248">
        <f>+CD69+CD70-CD71</f>
        <v>-1046445</v>
      </c>
      <c r="CE72" s="195">
        <f>SUM(CE61:CE70)-CE71</f>
        <v>29787487</v>
      </c>
      <c r="CF72" s="255"/>
    </row>
    <row r="73" spans="1:84" ht="12.6" customHeight="1" x14ac:dyDescent="0.2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" customHeight="1" x14ac:dyDescent="0.25">
      <c r="A74" s="171" t="s">
        <v>245</v>
      </c>
      <c r="B74" s="175"/>
      <c r="C74" s="319"/>
      <c r="D74" s="319"/>
      <c r="E74" s="320">
        <v>3430516</v>
      </c>
      <c r="F74" s="320"/>
      <c r="G74" s="319"/>
      <c r="H74" s="319"/>
      <c r="I74" s="320"/>
      <c r="J74" s="320">
        <v>166605</v>
      </c>
      <c r="K74" s="320"/>
      <c r="L74" s="320">
        <v>1838100</v>
      </c>
      <c r="M74" s="319"/>
      <c r="N74" s="319"/>
      <c r="O74" s="319">
        <v>517335</v>
      </c>
      <c r="P74" s="320">
        <v>973681</v>
      </c>
      <c r="Q74" s="320"/>
      <c r="R74" s="320">
        <v>696888</v>
      </c>
      <c r="S74" s="320">
        <v>43071</v>
      </c>
      <c r="T74" s="320">
        <v>14776</v>
      </c>
      <c r="U74" s="320">
        <v>774919</v>
      </c>
      <c r="V74" s="320"/>
      <c r="W74" s="320">
        <v>32316</v>
      </c>
      <c r="X74" s="320">
        <v>288419</v>
      </c>
      <c r="Y74" s="320">
        <v>278621</v>
      </c>
      <c r="Z74" s="320"/>
      <c r="AA74" s="320"/>
      <c r="AB74" s="320">
        <v>958507</v>
      </c>
      <c r="AC74" s="320">
        <v>5116</v>
      </c>
      <c r="AD74" s="320"/>
      <c r="AE74" s="320">
        <v>153784</v>
      </c>
      <c r="AF74" s="320"/>
      <c r="AG74" s="320">
        <v>161089</v>
      </c>
      <c r="AH74" s="320"/>
      <c r="AI74" s="320"/>
      <c r="AJ74" s="320"/>
      <c r="AK74" s="320"/>
      <c r="AL74" s="320"/>
      <c r="AM74" s="320"/>
      <c r="AN74" s="320"/>
      <c r="AO74" s="320">
        <v>108938</v>
      </c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10442681</v>
      </c>
      <c r="CF74" s="255"/>
    </row>
    <row r="75" spans="1:84" ht="12.6" customHeight="1" x14ac:dyDescent="0.25">
      <c r="A75" s="171" t="s">
        <v>246</v>
      </c>
      <c r="B75" s="175"/>
      <c r="C75" s="321"/>
      <c r="D75" s="321"/>
      <c r="E75" s="322"/>
      <c r="F75" s="322"/>
      <c r="G75" s="321"/>
      <c r="H75" s="321"/>
      <c r="I75" s="321"/>
      <c r="J75" s="322"/>
      <c r="K75" s="322"/>
      <c r="L75" s="322"/>
      <c r="M75" s="321"/>
      <c r="N75" s="321"/>
      <c r="O75" s="321">
        <v>71449</v>
      </c>
      <c r="P75" s="322">
        <v>4771662</v>
      </c>
      <c r="Q75" s="322"/>
      <c r="R75" s="322">
        <v>1531119</v>
      </c>
      <c r="S75" s="322">
        <v>191379</v>
      </c>
      <c r="T75" s="322">
        <v>1093631</v>
      </c>
      <c r="U75" s="322">
        <v>4095693</v>
      </c>
      <c r="V75" s="322"/>
      <c r="W75" s="322">
        <v>1551259</v>
      </c>
      <c r="X75" s="322">
        <v>3135513</v>
      </c>
      <c r="Y75" s="322">
        <v>3842887</v>
      </c>
      <c r="Z75" s="322"/>
      <c r="AA75" s="322"/>
      <c r="AB75" s="322">
        <v>3267163</v>
      </c>
      <c r="AC75" s="322">
        <v>75101</v>
      </c>
      <c r="AD75" s="322"/>
      <c r="AE75" s="322">
        <v>1003917</v>
      </c>
      <c r="AF75" s="322"/>
      <c r="AG75" s="322">
        <v>4138035</v>
      </c>
      <c r="AH75" s="322"/>
      <c r="AI75" s="322"/>
      <c r="AJ75" s="322">
        <v>4996048</v>
      </c>
      <c r="AK75" s="322"/>
      <c r="AL75" s="322"/>
      <c r="AM75" s="322"/>
      <c r="AN75" s="322"/>
      <c r="AO75" s="322">
        <v>1532095</v>
      </c>
      <c r="AP75" s="185"/>
      <c r="AQ75" s="185"/>
      <c r="AR75" s="185"/>
      <c r="AS75" s="185"/>
      <c r="AT75" s="185"/>
      <c r="AU75" s="185"/>
      <c r="AV75" s="185"/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35296951</v>
      </c>
      <c r="CF75" s="255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3430516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166605</v>
      </c>
      <c r="K76" s="195">
        <f t="shared" si="8"/>
        <v>0</v>
      </c>
      <c r="L76" s="195">
        <f t="shared" si="8"/>
        <v>1838100</v>
      </c>
      <c r="M76" s="195">
        <f t="shared" si="8"/>
        <v>0</v>
      </c>
      <c r="N76" s="195">
        <f t="shared" si="8"/>
        <v>0</v>
      </c>
      <c r="O76" s="195">
        <f t="shared" si="8"/>
        <v>588784</v>
      </c>
      <c r="P76" s="195">
        <f t="shared" si="8"/>
        <v>5745343</v>
      </c>
      <c r="Q76" s="195">
        <f t="shared" si="8"/>
        <v>0</v>
      </c>
      <c r="R76" s="195">
        <f t="shared" si="8"/>
        <v>2228007</v>
      </c>
      <c r="S76" s="195">
        <f t="shared" si="8"/>
        <v>234450</v>
      </c>
      <c r="T76" s="195">
        <f t="shared" si="8"/>
        <v>1108407</v>
      </c>
      <c r="U76" s="195">
        <f t="shared" si="8"/>
        <v>4870612</v>
      </c>
      <c r="V76" s="195">
        <f t="shared" si="8"/>
        <v>0</v>
      </c>
      <c r="W76" s="195">
        <f t="shared" si="8"/>
        <v>1583575</v>
      </c>
      <c r="X76" s="195">
        <f t="shared" si="8"/>
        <v>3423932</v>
      </c>
      <c r="Y76" s="195">
        <f t="shared" si="8"/>
        <v>4121508</v>
      </c>
      <c r="Z76" s="195">
        <f t="shared" si="8"/>
        <v>0</v>
      </c>
      <c r="AA76" s="195">
        <f t="shared" si="8"/>
        <v>0</v>
      </c>
      <c r="AB76" s="195">
        <f t="shared" si="8"/>
        <v>4225670</v>
      </c>
      <c r="AC76" s="195">
        <f t="shared" si="8"/>
        <v>80217</v>
      </c>
      <c r="AD76" s="195">
        <f t="shared" si="8"/>
        <v>0</v>
      </c>
      <c r="AE76" s="195">
        <f t="shared" si="8"/>
        <v>1157701</v>
      </c>
      <c r="AF76" s="195">
        <f t="shared" si="8"/>
        <v>0</v>
      </c>
      <c r="AG76" s="195">
        <f t="shared" si="8"/>
        <v>4299124</v>
      </c>
      <c r="AH76" s="195">
        <f t="shared" si="8"/>
        <v>0</v>
      </c>
      <c r="AI76" s="195">
        <f t="shared" si="8"/>
        <v>0</v>
      </c>
      <c r="AJ76" s="195">
        <f t="shared" si="8"/>
        <v>4996048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1641033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45739632</v>
      </c>
      <c r="CF76" s="255"/>
    </row>
    <row r="77" spans="1:84" ht="12.6" customHeight="1" x14ac:dyDescent="0.25">
      <c r="A77" s="171" t="s">
        <v>248</v>
      </c>
      <c r="B77" s="175"/>
      <c r="C77" s="323"/>
      <c r="D77" s="323"/>
      <c r="E77" s="324">
        <v>9115</v>
      </c>
      <c r="F77" s="324"/>
      <c r="G77" s="323"/>
      <c r="H77" s="323"/>
      <c r="I77" s="324"/>
      <c r="J77" s="324"/>
      <c r="K77" s="324"/>
      <c r="L77" s="324">
        <v>4884</v>
      </c>
      <c r="M77" s="324"/>
      <c r="N77" s="324"/>
      <c r="O77" s="324">
        <v>171</v>
      </c>
      <c r="P77" s="324">
        <v>5332</v>
      </c>
      <c r="Q77" s="324"/>
      <c r="R77" s="324">
        <v>200</v>
      </c>
      <c r="S77" s="324"/>
      <c r="T77" s="324">
        <v>1472</v>
      </c>
      <c r="U77" s="324">
        <v>2356</v>
      </c>
      <c r="V77" s="324"/>
      <c r="W77" s="324">
        <v>182</v>
      </c>
      <c r="X77" s="324">
        <v>667</v>
      </c>
      <c r="Y77" s="324">
        <v>2745</v>
      </c>
      <c r="Z77" s="324"/>
      <c r="AA77" s="324"/>
      <c r="AB77" s="324">
        <v>1172</v>
      </c>
      <c r="AC77" s="324"/>
      <c r="AD77" s="324"/>
      <c r="AE77" s="324">
        <v>2755</v>
      </c>
      <c r="AF77" s="324"/>
      <c r="AG77" s="324">
        <v>4376</v>
      </c>
      <c r="AH77" s="324"/>
      <c r="AI77" s="324"/>
      <c r="AJ77" s="324">
        <v>9006</v>
      </c>
      <c r="AK77" s="324"/>
      <c r="AL77" s="324"/>
      <c r="AM77" s="324"/>
      <c r="AN77" s="324"/>
      <c r="AO77" s="324">
        <v>4071</v>
      </c>
      <c r="AP77" s="324"/>
      <c r="AQ77" s="324"/>
      <c r="AR77" s="324"/>
      <c r="AS77" s="324"/>
      <c r="AT77" s="324"/>
      <c r="AU77" s="324"/>
      <c r="AV77" s="324"/>
      <c r="AW77" s="324"/>
      <c r="AX77" s="324"/>
      <c r="AY77" s="324">
        <v>3403</v>
      </c>
      <c r="AZ77" s="324"/>
      <c r="BA77" s="324">
        <v>4983</v>
      </c>
      <c r="BB77" s="324"/>
      <c r="BC77" s="324"/>
      <c r="BD77" s="324">
        <v>1261</v>
      </c>
      <c r="BE77" s="324">
        <v>7872</v>
      </c>
      <c r="BF77" s="324"/>
      <c r="BG77" s="324"/>
      <c r="BH77" s="324">
        <v>334</v>
      </c>
      <c r="BI77" s="324"/>
      <c r="BJ77" s="324"/>
      <c r="BK77" s="324">
        <v>916</v>
      </c>
      <c r="BL77" s="324">
        <v>7393</v>
      </c>
      <c r="BM77" s="324"/>
      <c r="BN77" s="324">
        <v>10162</v>
      </c>
      <c r="BO77" s="324"/>
      <c r="BP77" s="324"/>
      <c r="BQ77" s="324"/>
      <c r="BR77" s="324"/>
      <c r="BS77" s="324"/>
      <c r="BT77" s="324"/>
      <c r="BU77" s="324"/>
      <c r="BV77" s="324">
        <v>2865</v>
      </c>
      <c r="BW77" s="324"/>
      <c r="BX77" s="324"/>
      <c r="BY77" s="324">
        <v>1129</v>
      </c>
      <c r="BZ77" s="324"/>
      <c r="CA77" s="324"/>
      <c r="CB77" s="324"/>
      <c r="CC77" s="324">
        <v>3317</v>
      </c>
      <c r="CD77" s="252" t="s">
        <v>221</v>
      </c>
      <c r="CE77" s="195">
        <f t="shared" si="7"/>
        <v>92139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325"/>
      <c r="D78" s="325"/>
      <c r="E78" s="325">
        <v>8491</v>
      </c>
      <c r="F78" s="325"/>
      <c r="G78" s="325"/>
      <c r="H78" s="325"/>
      <c r="I78" s="325"/>
      <c r="J78" s="325"/>
      <c r="K78" s="325"/>
      <c r="L78" s="325">
        <v>4549</v>
      </c>
      <c r="M78" s="325"/>
      <c r="N78" s="325"/>
      <c r="O78" s="325"/>
      <c r="P78" s="325"/>
      <c r="Q78" s="325"/>
      <c r="R78" s="325"/>
      <c r="S78" s="325"/>
      <c r="T78" s="325"/>
      <c r="U78" s="325"/>
      <c r="V78" s="325"/>
      <c r="W78" s="325"/>
      <c r="X78" s="325"/>
      <c r="Y78" s="325"/>
      <c r="Z78" s="325"/>
      <c r="AA78" s="325"/>
      <c r="AB78" s="325"/>
      <c r="AC78" s="325"/>
      <c r="AD78" s="325"/>
      <c r="AE78" s="325"/>
      <c r="AF78" s="325"/>
      <c r="AG78" s="325"/>
      <c r="AH78" s="325"/>
      <c r="AI78" s="325"/>
      <c r="AJ78" s="325"/>
      <c r="AK78" s="325"/>
      <c r="AL78" s="325"/>
      <c r="AM78" s="325"/>
      <c r="AN78" s="325"/>
      <c r="AO78" s="325">
        <v>3792</v>
      </c>
      <c r="AP78" s="325"/>
      <c r="AQ78" s="325"/>
      <c r="AR78" s="325"/>
      <c r="AS78" s="325"/>
      <c r="AT78" s="325"/>
      <c r="AU78" s="325"/>
      <c r="AV78" s="325"/>
      <c r="AW78" s="325"/>
      <c r="AX78" s="326" t="s">
        <v>221</v>
      </c>
      <c r="AY78" s="326" t="s">
        <v>221</v>
      </c>
      <c r="AZ78" s="325"/>
      <c r="BA78" s="325"/>
      <c r="BB78" s="325"/>
      <c r="BC78" s="325"/>
      <c r="BD78" s="326" t="s">
        <v>221</v>
      </c>
      <c r="BE78" s="326" t="s">
        <v>221</v>
      </c>
      <c r="BF78" s="325"/>
      <c r="BG78" s="326" t="s">
        <v>221</v>
      </c>
      <c r="BH78" s="325"/>
      <c r="BI78" s="325"/>
      <c r="BJ78" s="326" t="s">
        <v>221</v>
      </c>
      <c r="BK78" s="325"/>
      <c r="BL78" s="325"/>
      <c r="BM78" s="325"/>
      <c r="BN78" s="326" t="s">
        <v>221</v>
      </c>
      <c r="BO78" s="326" t="s">
        <v>221</v>
      </c>
      <c r="BP78" s="326" t="s">
        <v>221</v>
      </c>
      <c r="BQ78" s="326" t="s">
        <v>221</v>
      </c>
      <c r="BR78" s="325"/>
      <c r="BS78" s="325"/>
      <c r="BT78" s="325"/>
      <c r="BU78" s="325"/>
      <c r="BV78" s="325"/>
      <c r="BW78" s="325"/>
      <c r="BX78" s="325"/>
      <c r="BY78" s="325"/>
      <c r="BZ78" s="325"/>
      <c r="CA78" s="325"/>
      <c r="CB78" s="325"/>
      <c r="CC78" s="252" t="s">
        <v>221</v>
      </c>
      <c r="CD78" s="252" t="s">
        <v>221</v>
      </c>
      <c r="CE78" s="195">
        <f>SUM(C78:CD78)</f>
        <v>16832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327"/>
      <c r="D79" s="327"/>
      <c r="E79" s="327">
        <v>1567</v>
      </c>
      <c r="F79" s="327"/>
      <c r="G79" s="327"/>
      <c r="H79" s="327"/>
      <c r="I79" s="327"/>
      <c r="J79" s="327"/>
      <c r="K79" s="327"/>
      <c r="L79" s="327">
        <v>839</v>
      </c>
      <c r="M79" s="327"/>
      <c r="N79" s="327"/>
      <c r="O79" s="327">
        <v>29</v>
      </c>
      <c r="P79" s="327">
        <v>916</v>
      </c>
      <c r="Q79" s="327"/>
      <c r="R79" s="327">
        <v>34</v>
      </c>
      <c r="S79" s="327"/>
      <c r="T79" s="327">
        <v>253</v>
      </c>
      <c r="U79" s="327">
        <v>405</v>
      </c>
      <c r="V79" s="327"/>
      <c r="W79" s="327">
        <v>32</v>
      </c>
      <c r="X79" s="327">
        <v>115</v>
      </c>
      <c r="Y79" s="327">
        <v>472</v>
      </c>
      <c r="Z79" s="327"/>
      <c r="AA79" s="327"/>
      <c r="AB79" s="327">
        <v>201</v>
      </c>
      <c r="AC79" s="327"/>
      <c r="AD79" s="327"/>
      <c r="AE79" s="327">
        <v>473</v>
      </c>
      <c r="AF79" s="327"/>
      <c r="AG79" s="327">
        <v>752</v>
      </c>
      <c r="AH79" s="327"/>
      <c r="AI79" s="327"/>
      <c r="AJ79" s="327">
        <v>1547</v>
      </c>
      <c r="AK79" s="327"/>
      <c r="AL79" s="327"/>
      <c r="AM79" s="327"/>
      <c r="AN79" s="327"/>
      <c r="AO79" s="327">
        <v>700</v>
      </c>
      <c r="AP79" s="184"/>
      <c r="AQ79" s="184"/>
      <c r="AR79" s="184"/>
      <c r="AS79" s="184"/>
      <c r="AT79" s="184"/>
      <c r="AU79" s="184"/>
      <c r="AV79" s="184"/>
      <c r="AW79" s="184"/>
      <c r="AX79" s="252"/>
      <c r="AY79" s="252"/>
      <c r="AZ79" s="252"/>
      <c r="BA79" s="328">
        <v>856</v>
      </c>
      <c r="BB79" s="184"/>
      <c r="BC79" s="184"/>
      <c r="BD79" s="252"/>
      <c r="BE79" s="252"/>
      <c r="BF79" s="252"/>
      <c r="BG79" s="252"/>
      <c r="BH79" s="329">
        <v>57</v>
      </c>
      <c r="BI79" s="184"/>
      <c r="BJ79" s="252"/>
      <c r="BK79" s="330">
        <v>157</v>
      </c>
      <c r="BL79" s="330">
        <v>1270</v>
      </c>
      <c r="BM79" s="330"/>
      <c r="BN79" s="252"/>
      <c r="BO79" s="252"/>
      <c r="BP79" s="252"/>
      <c r="BQ79" s="252"/>
      <c r="BR79" s="252"/>
      <c r="BS79" s="184"/>
      <c r="BT79" s="184"/>
      <c r="BU79" s="184"/>
      <c r="BV79" s="331">
        <v>492</v>
      </c>
      <c r="BW79" s="184"/>
      <c r="BX79" s="184"/>
      <c r="BY79" s="332">
        <v>194</v>
      </c>
      <c r="BZ79" s="184"/>
      <c r="CA79" s="184"/>
      <c r="CB79" s="184"/>
      <c r="CC79" s="252" t="s">
        <v>221</v>
      </c>
      <c r="CD79" s="252" t="s">
        <v>221</v>
      </c>
      <c r="CE79" s="195">
        <f t="shared" si="7"/>
        <v>11361</v>
      </c>
      <c r="CF79" s="195"/>
    </row>
    <row r="80" spans="1:84" ht="12.6" customHeight="1" x14ac:dyDescent="0.25">
      <c r="A80" s="171" t="s">
        <v>251</v>
      </c>
      <c r="B80" s="175"/>
      <c r="C80" s="225"/>
      <c r="D80" s="225"/>
      <c r="E80" s="184">
        <v>67802</v>
      </c>
      <c r="F80" s="184"/>
      <c r="G80" s="184"/>
      <c r="H80" s="184"/>
      <c r="I80" s="184"/>
      <c r="J80" s="184">
        <v>4357</v>
      </c>
      <c r="K80" s="184"/>
      <c r="L80" s="184">
        <v>33469</v>
      </c>
      <c r="M80" s="184"/>
      <c r="N80" s="184"/>
      <c r="O80" s="184">
        <v>1142</v>
      </c>
      <c r="P80" s="184">
        <v>8910</v>
      </c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>
        <v>7200</v>
      </c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/>
      <c r="AY80" s="252"/>
      <c r="AZ80" s="252"/>
      <c r="BA80" s="252"/>
      <c r="BB80" s="184"/>
      <c r="BC80" s="184"/>
      <c r="BD80" s="252"/>
      <c r="BE80" s="252"/>
      <c r="BF80" s="252"/>
      <c r="BG80" s="252"/>
      <c r="BH80" s="184"/>
      <c r="BI80" s="184"/>
      <c r="BJ80" s="252"/>
      <c r="BK80" s="184"/>
      <c r="BL80" s="184"/>
      <c r="BM80" s="184"/>
      <c r="BN80" s="252"/>
      <c r="BO80" s="252"/>
      <c r="BP80" s="252"/>
      <c r="BQ80" s="252"/>
      <c r="BR80" s="252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122880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333"/>
      <c r="D81" s="333"/>
      <c r="E81" s="333">
        <v>14.34</v>
      </c>
      <c r="F81" s="333"/>
      <c r="G81" s="333"/>
      <c r="H81" s="333"/>
      <c r="I81" s="333"/>
      <c r="J81" s="333">
        <v>0.59</v>
      </c>
      <c r="K81" s="333"/>
      <c r="L81" s="333">
        <v>7.68</v>
      </c>
      <c r="M81" s="333"/>
      <c r="N81" s="333"/>
      <c r="O81" s="333">
        <v>0.31</v>
      </c>
      <c r="P81" s="333">
        <v>4.51</v>
      </c>
      <c r="Q81" s="333"/>
      <c r="R81" s="333"/>
      <c r="S81" s="333"/>
      <c r="T81" s="333">
        <v>2.87</v>
      </c>
      <c r="U81" s="333"/>
      <c r="V81" s="333"/>
      <c r="W81" s="333"/>
      <c r="X81" s="333"/>
      <c r="Y81" s="333"/>
      <c r="Z81" s="333"/>
      <c r="AA81" s="333"/>
      <c r="AB81" s="333"/>
      <c r="AC81" s="333"/>
      <c r="AD81" s="333"/>
      <c r="AE81" s="333"/>
      <c r="AF81" s="333"/>
      <c r="AG81" s="333">
        <v>4.67</v>
      </c>
      <c r="AH81" s="333"/>
      <c r="AI81" s="333"/>
      <c r="AJ81" s="333"/>
      <c r="AK81" s="333"/>
      <c r="AL81" s="333"/>
      <c r="AM81" s="333"/>
      <c r="AN81" s="333"/>
      <c r="AO81" s="333">
        <v>6.4</v>
      </c>
      <c r="AP81" s="187"/>
      <c r="AQ81" s="187"/>
      <c r="AR81" s="187"/>
      <c r="AS81" s="187"/>
      <c r="AT81" s="187"/>
      <c r="AU81" s="187"/>
      <c r="AV81" s="187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41.37</v>
      </c>
      <c r="CF81" s="258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334" t="s">
        <v>1280</v>
      </c>
      <c r="D83" s="259"/>
      <c r="E83" s="175"/>
    </row>
    <row r="84" spans="1:84" ht="12.6" customHeight="1" x14ac:dyDescent="0.25">
      <c r="A84" s="173" t="s">
        <v>255</v>
      </c>
      <c r="B84" s="172" t="s">
        <v>256</v>
      </c>
      <c r="C84" s="335" t="s">
        <v>1281</v>
      </c>
      <c r="D84" s="259"/>
      <c r="E84" s="175"/>
    </row>
    <row r="85" spans="1:84" ht="12.6" customHeight="1" x14ac:dyDescent="0.25">
      <c r="A85" s="173" t="s">
        <v>257</v>
      </c>
      <c r="B85" s="172" t="s">
        <v>256</v>
      </c>
      <c r="C85" s="336" t="s">
        <v>1271</v>
      </c>
      <c r="D85" s="205"/>
      <c r="E85" s="204"/>
    </row>
    <row r="86" spans="1:84" ht="12.6" customHeight="1" x14ac:dyDescent="0.25">
      <c r="A86" s="173" t="s">
        <v>1251</v>
      </c>
      <c r="B86" s="172"/>
      <c r="C86" s="337" t="s">
        <v>1272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27"/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339" t="s">
        <v>1273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339" t="s">
        <v>1274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339" t="s">
        <v>1275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339" t="s">
        <v>1276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339" t="s">
        <v>1277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338" t="s">
        <v>1278</v>
      </c>
      <c r="D93" s="259"/>
      <c r="E93" s="175"/>
    </row>
    <row r="94" spans="1:84" ht="12.6" customHeight="1" x14ac:dyDescent="0.25">
      <c r="A94" s="173" t="s">
        <v>264</v>
      </c>
      <c r="B94" s="172" t="s">
        <v>256</v>
      </c>
      <c r="C94" s="340" t="s">
        <v>1279</v>
      </c>
      <c r="D94" s="259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60" t="s">
        <v>266</v>
      </c>
      <c r="B97" s="260"/>
      <c r="C97" s="260"/>
      <c r="D97" s="260"/>
      <c r="E97" s="260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>
        <v>1</v>
      </c>
      <c r="D100" s="175"/>
      <c r="E100" s="175"/>
    </row>
    <row r="101" spans="1:5" ht="12.6" customHeight="1" x14ac:dyDescent="0.25">
      <c r="A101" s="260" t="s">
        <v>269</v>
      </c>
      <c r="B101" s="260"/>
      <c r="C101" s="260"/>
      <c r="D101" s="260"/>
      <c r="E101" s="260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60" t="s">
        <v>271</v>
      </c>
      <c r="B104" s="260"/>
      <c r="C104" s="260"/>
      <c r="D104" s="260"/>
      <c r="E104" s="260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342">
        <v>424</v>
      </c>
      <c r="D112" s="341">
        <v>1137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342">
        <v>81</v>
      </c>
      <c r="D113" s="341">
        <v>4113</v>
      </c>
      <c r="E113" s="175"/>
    </row>
    <row r="114" spans="1:5" ht="12.6" customHeight="1" x14ac:dyDescent="0.25">
      <c r="A114" s="173" t="s">
        <v>280</v>
      </c>
      <c r="B114" s="172" t="s">
        <v>256</v>
      </c>
      <c r="C114" s="342"/>
      <c r="D114" s="341"/>
      <c r="E114" s="175"/>
    </row>
    <row r="115" spans="1:5" ht="12.6" customHeight="1" x14ac:dyDescent="0.25">
      <c r="A115" s="173" t="s">
        <v>281</v>
      </c>
      <c r="B115" s="172" t="s">
        <v>256</v>
      </c>
      <c r="C115" s="342">
        <v>69</v>
      </c>
      <c r="D115" s="341">
        <v>103</v>
      </c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>
        <v>16</v>
      </c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/>
      <c r="D124" s="175"/>
      <c r="E124" s="175"/>
    </row>
    <row r="125" spans="1:5" ht="12.6" customHeight="1" x14ac:dyDescent="0.25">
      <c r="A125" s="173" t="s">
        <v>289</v>
      </c>
      <c r="B125" s="172"/>
      <c r="C125" s="189">
        <v>9</v>
      </c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25</v>
      </c>
    </row>
    <row r="129" spans="1:6" ht="12.6" customHeight="1" x14ac:dyDescent="0.25">
      <c r="A129" s="173" t="s">
        <v>292</v>
      </c>
      <c r="B129" s="172" t="s">
        <v>256</v>
      </c>
      <c r="C129" s="189">
        <v>25</v>
      </c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343">
        <v>181</v>
      </c>
      <c r="C139" s="344">
        <v>118</v>
      </c>
      <c r="D139" s="343">
        <v>125</v>
      </c>
      <c r="E139" s="175">
        <f>SUM(B139:D139)</f>
        <v>424</v>
      </c>
    </row>
    <row r="140" spans="1:6" ht="12.6" customHeight="1" x14ac:dyDescent="0.25">
      <c r="A140" s="173" t="s">
        <v>215</v>
      </c>
      <c r="B140" s="343">
        <v>567</v>
      </c>
      <c r="C140" s="344">
        <v>365</v>
      </c>
      <c r="D140" s="343">
        <v>205</v>
      </c>
      <c r="E140" s="175">
        <f>SUM(B140:D140)</f>
        <v>1137</v>
      </c>
    </row>
    <row r="141" spans="1:6" ht="12.6" customHeight="1" x14ac:dyDescent="0.25">
      <c r="A141" s="173" t="s">
        <v>298</v>
      </c>
      <c r="B141" s="343">
        <v>13254</v>
      </c>
      <c r="C141" s="343">
        <v>11035</v>
      </c>
      <c r="D141" s="343">
        <v>15802</v>
      </c>
      <c r="E141" s="175">
        <f>SUM(B141:D141)</f>
        <v>40091</v>
      </c>
    </row>
    <row r="142" spans="1:6" ht="12.6" customHeight="1" x14ac:dyDescent="0.25">
      <c r="A142" s="173" t="s">
        <v>245</v>
      </c>
      <c r="B142" s="343">
        <v>2982129</v>
      </c>
      <c r="C142" s="344">
        <v>2720886</v>
      </c>
      <c r="D142" s="343">
        <v>2901566</v>
      </c>
      <c r="E142" s="175">
        <f>SUM(B142:D142)</f>
        <v>8604581</v>
      </c>
      <c r="F142" s="199"/>
    </row>
    <row r="143" spans="1:6" ht="12.6" customHeight="1" x14ac:dyDescent="0.25">
      <c r="A143" s="173" t="s">
        <v>246</v>
      </c>
      <c r="B143" s="343">
        <v>12228600</v>
      </c>
      <c r="C143" s="344">
        <v>9155417</v>
      </c>
      <c r="D143" s="343">
        <v>13912934</v>
      </c>
      <c r="E143" s="175">
        <f>SUM(B143:D143)</f>
        <v>35296951</v>
      </c>
      <c r="F143" s="199"/>
    </row>
    <row r="144" spans="1:6" ht="12.6" customHeight="1" x14ac:dyDescent="0.2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345">
        <v>66</v>
      </c>
      <c r="C145" s="346">
        <v>5</v>
      </c>
      <c r="D145" s="345">
        <v>10</v>
      </c>
      <c r="E145" s="175">
        <f>SUM(B145:D145)</f>
        <v>81</v>
      </c>
    </row>
    <row r="146" spans="1:5" ht="12.6" customHeight="1" x14ac:dyDescent="0.25">
      <c r="A146" s="173" t="s">
        <v>215</v>
      </c>
      <c r="B146" s="345">
        <v>583</v>
      </c>
      <c r="C146" s="346">
        <v>3424</v>
      </c>
      <c r="D146" s="345">
        <v>106</v>
      </c>
      <c r="E146" s="175">
        <f>SUM(B146:D146)</f>
        <v>4113</v>
      </c>
    </row>
    <row r="147" spans="1:5" ht="12.6" customHeight="1" x14ac:dyDescent="0.25">
      <c r="A147" s="173" t="s">
        <v>298</v>
      </c>
      <c r="B147" s="345"/>
      <c r="C147" s="346"/>
      <c r="D147" s="345"/>
      <c r="E147" s="175">
        <f>SUM(B147:D147)</f>
        <v>0</v>
      </c>
    </row>
    <row r="148" spans="1:5" ht="12.6" customHeight="1" x14ac:dyDescent="0.25">
      <c r="A148" s="173" t="s">
        <v>245</v>
      </c>
      <c r="B148" s="345">
        <v>933750</v>
      </c>
      <c r="C148" s="346">
        <v>714800</v>
      </c>
      <c r="D148" s="345">
        <v>189550</v>
      </c>
      <c r="E148" s="175">
        <f>SUM(B148:D148)</f>
        <v>1838100</v>
      </c>
    </row>
    <row r="149" spans="1:5" ht="12.6" customHeight="1" x14ac:dyDescent="0.25">
      <c r="A149" s="173" t="s">
        <v>246</v>
      </c>
      <c r="B149" s="345"/>
      <c r="C149" s="346"/>
      <c r="D149" s="345"/>
      <c r="E149" s="175">
        <f>SUM(B149:D149)</f>
        <v>0</v>
      </c>
    </row>
    <row r="150" spans="1:5" ht="12.6" customHeight="1" x14ac:dyDescent="0.2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347">
        <v>7100667</v>
      </c>
      <c r="C158" s="347">
        <v>1167493</v>
      </c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60" t="s">
        <v>306</v>
      </c>
      <c r="B165" s="260"/>
      <c r="C165" s="260"/>
      <c r="D165" s="260"/>
      <c r="E165" s="260"/>
    </row>
    <row r="166" spans="1:5" ht="11.4" customHeight="1" x14ac:dyDescent="0.25">
      <c r="A166" s="173" t="s">
        <v>307</v>
      </c>
      <c r="B166" s="172" t="s">
        <v>256</v>
      </c>
      <c r="C166" s="348">
        <v>900505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348">
        <v>70861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348">
        <v>80698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348">
        <v>2406853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348"/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348">
        <v>229942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48"/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348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3688859</v>
      </c>
      <c r="E174" s="175"/>
    </row>
    <row r="175" spans="1:5" ht="11.4" customHeight="1" x14ac:dyDescent="0.25">
      <c r="A175" s="260" t="s">
        <v>314</v>
      </c>
      <c r="B175" s="260"/>
      <c r="C175" s="260"/>
      <c r="D175" s="260"/>
      <c r="E175" s="260"/>
    </row>
    <row r="176" spans="1:5" ht="11.4" customHeight="1" x14ac:dyDescent="0.25">
      <c r="A176" s="173" t="s">
        <v>315</v>
      </c>
      <c r="B176" s="172" t="s">
        <v>256</v>
      </c>
      <c r="C176" s="349">
        <v>2043700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349">
        <v>396797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2440497</v>
      </c>
      <c r="E178" s="175"/>
    </row>
    <row r="179" spans="1:5" ht="11.4" customHeight="1" x14ac:dyDescent="0.25">
      <c r="A179" s="260" t="s">
        <v>317</v>
      </c>
      <c r="B179" s="260"/>
      <c r="C179" s="260"/>
      <c r="D179" s="260"/>
      <c r="E179" s="260"/>
    </row>
    <row r="180" spans="1:5" ht="11.4" customHeight="1" x14ac:dyDescent="0.25">
      <c r="A180" s="173" t="s">
        <v>318</v>
      </c>
      <c r="B180" s="172" t="s">
        <v>256</v>
      </c>
      <c r="C180" s="350">
        <v>-111825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350">
        <v>42477</v>
      </c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-69348</v>
      </c>
      <c r="E182" s="175"/>
    </row>
    <row r="183" spans="1:5" ht="11.4" customHeight="1" x14ac:dyDescent="0.25">
      <c r="A183" s="260" t="s">
        <v>320</v>
      </c>
      <c r="B183" s="260"/>
      <c r="C183" s="260"/>
      <c r="D183" s="260"/>
      <c r="E183" s="260"/>
    </row>
    <row r="184" spans="1:5" ht="11.4" customHeight="1" x14ac:dyDescent="0.25">
      <c r="A184" s="173" t="s">
        <v>321</v>
      </c>
      <c r="B184" s="172" t="s">
        <v>256</v>
      </c>
      <c r="C184" s="351">
        <v>15540</v>
      </c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351">
        <v>135299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351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150839</v>
      </c>
      <c r="E187" s="175"/>
    </row>
    <row r="188" spans="1:5" ht="11.4" customHeight="1" x14ac:dyDescent="0.25">
      <c r="A188" s="260" t="s">
        <v>323</v>
      </c>
      <c r="B188" s="260"/>
      <c r="C188" s="260"/>
      <c r="D188" s="260"/>
      <c r="E188" s="260"/>
    </row>
    <row r="189" spans="1:5" ht="11.4" customHeight="1" x14ac:dyDescent="0.25">
      <c r="A189" s="173" t="s">
        <v>324</v>
      </c>
      <c r="B189" s="172" t="s">
        <v>256</v>
      </c>
      <c r="C189" s="352">
        <v>120775</v>
      </c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352">
        <v>1340697</v>
      </c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1461472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353">
        <v>147805</v>
      </c>
      <c r="C196" s="354"/>
      <c r="D196" s="353"/>
      <c r="E196" s="175">
        <f t="shared" ref="E196:E204" si="9">SUM(B196:C196)-D196</f>
        <v>147805</v>
      </c>
    </row>
    <row r="197" spans="1:8" ht="12.6" customHeight="1" x14ac:dyDescent="0.25">
      <c r="A197" s="173" t="s">
        <v>333</v>
      </c>
      <c r="B197" s="353">
        <v>2700469</v>
      </c>
      <c r="C197" s="354"/>
      <c r="D197" s="353"/>
      <c r="E197" s="175">
        <f t="shared" si="9"/>
        <v>2700469</v>
      </c>
    </row>
    <row r="198" spans="1:8" ht="12.6" customHeight="1" x14ac:dyDescent="0.25">
      <c r="A198" s="173" t="s">
        <v>334</v>
      </c>
      <c r="B198" s="353">
        <v>21901958</v>
      </c>
      <c r="C198" s="354">
        <v>11686</v>
      </c>
      <c r="D198" s="353"/>
      <c r="E198" s="175">
        <f t="shared" si="9"/>
        <v>21913644</v>
      </c>
    </row>
    <row r="199" spans="1:8" ht="12.6" customHeight="1" x14ac:dyDescent="0.25">
      <c r="A199" s="173" t="s">
        <v>335</v>
      </c>
      <c r="B199" s="353"/>
      <c r="C199" s="354"/>
      <c r="D199" s="353"/>
      <c r="E199" s="175">
        <f t="shared" si="9"/>
        <v>0</v>
      </c>
    </row>
    <row r="200" spans="1:8" ht="12.6" customHeight="1" x14ac:dyDescent="0.25">
      <c r="A200" s="173" t="s">
        <v>336</v>
      </c>
      <c r="B200" s="353">
        <v>714858</v>
      </c>
      <c r="C200" s="354"/>
      <c r="D200" s="353"/>
      <c r="E200" s="175">
        <f t="shared" si="9"/>
        <v>714858</v>
      </c>
    </row>
    <row r="201" spans="1:8" ht="12.6" customHeight="1" x14ac:dyDescent="0.25">
      <c r="A201" s="173" t="s">
        <v>337</v>
      </c>
      <c r="B201" s="353">
        <v>8483021</v>
      </c>
      <c r="C201" s="354">
        <v>115212</v>
      </c>
      <c r="D201" s="353">
        <v>154281</v>
      </c>
      <c r="E201" s="175">
        <f t="shared" si="9"/>
        <v>8443952</v>
      </c>
    </row>
    <row r="202" spans="1:8" ht="12.6" customHeight="1" x14ac:dyDescent="0.25">
      <c r="A202" s="173" t="s">
        <v>338</v>
      </c>
      <c r="B202" s="353"/>
      <c r="C202" s="354"/>
      <c r="D202" s="353"/>
      <c r="E202" s="175">
        <f t="shared" si="9"/>
        <v>0</v>
      </c>
    </row>
    <row r="203" spans="1:8" ht="12.6" customHeight="1" x14ac:dyDescent="0.25">
      <c r="A203" s="173" t="s">
        <v>339</v>
      </c>
      <c r="B203" s="353"/>
      <c r="C203" s="354"/>
      <c r="D203" s="353"/>
      <c r="E203" s="175">
        <f t="shared" si="9"/>
        <v>0</v>
      </c>
    </row>
    <row r="204" spans="1:8" ht="12.6" customHeight="1" x14ac:dyDescent="0.25">
      <c r="A204" s="173" t="s">
        <v>340</v>
      </c>
      <c r="B204" s="353">
        <v>493</v>
      </c>
      <c r="C204" s="354"/>
      <c r="D204" s="353">
        <v>493</v>
      </c>
      <c r="E204" s="175">
        <f t="shared" si="9"/>
        <v>0</v>
      </c>
    </row>
    <row r="205" spans="1:8" ht="12.6" customHeight="1" x14ac:dyDescent="0.25">
      <c r="A205" s="173" t="s">
        <v>203</v>
      </c>
      <c r="B205" s="175">
        <f>SUM(B196:B204)</f>
        <v>33948604</v>
      </c>
      <c r="C205" s="191">
        <f>SUM(C196:C204)</f>
        <v>126898</v>
      </c>
      <c r="D205" s="175">
        <f>SUM(D196:D204)</f>
        <v>154774</v>
      </c>
      <c r="E205" s="175">
        <f>SUM(E196:E204)</f>
        <v>33920728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2"/>
    </row>
    <row r="210" spans="1:8" ht="12.6" customHeight="1" x14ac:dyDescent="0.25">
      <c r="A210" s="173" t="s">
        <v>333</v>
      </c>
      <c r="B210" s="355">
        <v>1418220</v>
      </c>
      <c r="C210" s="356">
        <v>138166</v>
      </c>
      <c r="D210" s="355"/>
      <c r="E210" s="175">
        <f t="shared" ref="E210:E217" si="10">SUM(B210:C210)-D210</f>
        <v>1556386</v>
      </c>
      <c r="H210" s="262"/>
    </row>
    <row r="211" spans="1:8" ht="12.6" customHeight="1" x14ac:dyDescent="0.25">
      <c r="A211" s="173" t="s">
        <v>334</v>
      </c>
      <c r="B211" s="355">
        <v>7255136</v>
      </c>
      <c r="C211" s="356">
        <v>1039349</v>
      </c>
      <c r="D211" s="355"/>
      <c r="E211" s="175">
        <f t="shared" si="10"/>
        <v>8294485</v>
      </c>
      <c r="H211" s="262"/>
    </row>
    <row r="212" spans="1:8" ht="12.6" customHeight="1" x14ac:dyDescent="0.25">
      <c r="A212" s="173" t="s">
        <v>335</v>
      </c>
      <c r="B212" s="355"/>
      <c r="C212" s="356"/>
      <c r="D212" s="355"/>
      <c r="E212" s="175">
        <f t="shared" si="10"/>
        <v>0</v>
      </c>
      <c r="H212" s="262"/>
    </row>
    <row r="213" spans="1:8" ht="12.6" customHeight="1" x14ac:dyDescent="0.25">
      <c r="A213" s="173" t="s">
        <v>336</v>
      </c>
      <c r="B213" s="355">
        <v>494589</v>
      </c>
      <c r="C213" s="356">
        <v>50335</v>
      </c>
      <c r="D213" s="355"/>
      <c r="E213" s="175">
        <f t="shared" si="10"/>
        <v>544924</v>
      </c>
      <c r="H213" s="262"/>
    </row>
    <row r="214" spans="1:8" ht="12.6" customHeight="1" x14ac:dyDescent="0.25">
      <c r="A214" s="173" t="s">
        <v>337</v>
      </c>
      <c r="B214" s="355">
        <v>7212948</v>
      </c>
      <c r="C214" s="356">
        <v>363821</v>
      </c>
      <c r="D214" s="355">
        <v>154281</v>
      </c>
      <c r="E214" s="175">
        <f t="shared" si="10"/>
        <v>7422488</v>
      </c>
      <c r="H214" s="262"/>
    </row>
    <row r="215" spans="1:8" ht="12.6" customHeight="1" x14ac:dyDescent="0.25">
      <c r="A215" s="173" t="s">
        <v>338</v>
      </c>
      <c r="B215" s="174"/>
      <c r="C215" s="189"/>
      <c r="D215" s="174"/>
      <c r="E215" s="175">
        <f t="shared" si="10"/>
        <v>0</v>
      </c>
      <c r="H215" s="262"/>
    </row>
    <row r="216" spans="1:8" ht="12.6" customHeight="1" x14ac:dyDescent="0.25">
      <c r="A216" s="173" t="s">
        <v>339</v>
      </c>
      <c r="B216" s="174"/>
      <c r="C216" s="189"/>
      <c r="D216" s="174"/>
      <c r="E216" s="175">
        <f t="shared" si="10"/>
        <v>0</v>
      </c>
      <c r="H216" s="262"/>
    </row>
    <row r="217" spans="1:8" ht="12.6" customHeight="1" x14ac:dyDescent="0.25">
      <c r="A217" s="173" t="s">
        <v>340</v>
      </c>
      <c r="B217" s="174"/>
      <c r="C217" s="189"/>
      <c r="D217" s="174"/>
      <c r="E217" s="175">
        <f t="shared" si="10"/>
        <v>0</v>
      </c>
      <c r="H217" s="262"/>
    </row>
    <row r="218" spans="1:8" ht="12.6" customHeight="1" x14ac:dyDescent="0.25">
      <c r="A218" s="173" t="s">
        <v>203</v>
      </c>
      <c r="B218" s="175">
        <f>SUM(B209:B217)</f>
        <v>16380893</v>
      </c>
      <c r="C218" s="191">
        <f>SUM(C209:C217)</f>
        <v>1591671</v>
      </c>
      <c r="D218" s="175">
        <f>SUM(D209:D217)</f>
        <v>154281</v>
      </c>
      <c r="E218" s="175">
        <f>SUM(E209:E217)</f>
        <v>17818283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60" t="s">
        <v>343</v>
      </c>
      <c r="B221" s="260"/>
      <c r="C221" s="260"/>
      <c r="D221" s="260"/>
      <c r="E221" s="260"/>
    </row>
    <row r="222" spans="1:8" ht="12.6" customHeight="1" x14ac:dyDescent="0.25">
      <c r="A222" s="173" t="s">
        <v>344</v>
      </c>
      <c r="B222" s="172" t="s">
        <v>256</v>
      </c>
      <c r="C222" s="357">
        <v>5062777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357">
        <v>5568373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357">
        <v>286410</v>
      </c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357">
        <v>485032</v>
      </c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357"/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357">
        <v>5701160</v>
      </c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17103752</v>
      </c>
      <c r="E228" s="175"/>
    </row>
    <row r="229" spans="1:5" ht="12.6" customHeight="1" x14ac:dyDescent="0.25">
      <c r="A229" s="260" t="s">
        <v>351</v>
      </c>
      <c r="B229" s="260"/>
      <c r="C229" s="260"/>
      <c r="D229" s="260"/>
      <c r="E229" s="260"/>
    </row>
    <row r="230" spans="1:5" ht="12.6" customHeight="1" x14ac:dyDescent="0.25">
      <c r="A230" s="171" t="s">
        <v>352</v>
      </c>
      <c r="B230" s="172" t="s">
        <v>256</v>
      </c>
      <c r="C230" s="358">
        <v>48</v>
      </c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359">
        <v>45435</v>
      </c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359">
        <v>88525</v>
      </c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133960</v>
      </c>
      <c r="E235" s="175"/>
    </row>
    <row r="236" spans="1:5" ht="12.6" customHeight="1" x14ac:dyDescent="0.25">
      <c r="A236" s="260" t="s">
        <v>356</v>
      </c>
      <c r="B236" s="260"/>
      <c r="C236" s="260"/>
      <c r="D236" s="260"/>
      <c r="E236" s="260"/>
    </row>
    <row r="237" spans="1:5" ht="12.6" customHeight="1" x14ac:dyDescent="0.25">
      <c r="A237" s="173" t="s">
        <v>357</v>
      </c>
      <c r="B237" s="172" t="s">
        <v>256</v>
      </c>
      <c r="C237" s="189"/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17237712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60" t="s">
        <v>361</v>
      </c>
      <c r="B248" s="260"/>
      <c r="C248" s="260"/>
      <c r="D248" s="260"/>
      <c r="E248" s="260"/>
    </row>
    <row r="249" spans="1:5" ht="12.45" customHeight="1" x14ac:dyDescent="0.25">
      <c r="A249" s="173" t="s">
        <v>362</v>
      </c>
      <c r="B249" s="172" t="s">
        <v>256</v>
      </c>
      <c r="C249" s="360">
        <v>258622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360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360">
        <v>9499054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360">
        <v>5857218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360"/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360">
        <v>272719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360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360">
        <v>588431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360">
        <v>492279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5253887</v>
      </c>
      <c r="E259" s="175"/>
    </row>
    <row r="260" spans="1:5" ht="11.25" customHeight="1" x14ac:dyDescent="0.25">
      <c r="A260" s="260" t="s">
        <v>372</v>
      </c>
      <c r="B260" s="260"/>
      <c r="C260" s="260"/>
      <c r="D260" s="260"/>
      <c r="E260" s="260"/>
    </row>
    <row r="261" spans="1:5" ht="12.45" customHeight="1" x14ac:dyDescent="0.25">
      <c r="A261" s="173" t="s">
        <v>362</v>
      </c>
      <c r="B261" s="172" t="s">
        <v>256</v>
      </c>
      <c r="C261" s="361">
        <v>2524546</v>
      </c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2524546</v>
      </c>
      <c r="E264" s="175"/>
    </row>
    <row r="265" spans="1:5" ht="11.25" customHeight="1" x14ac:dyDescent="0.25">
      <c r="A265" s="260" t="s">
        <v>375</v>
      </c>
      <c r="B265" s="260"/>
      <c r="C265" s="260"/>
      <c r="D265" s="260"/>
      <c r="E265" s="260"/>
    </row>
    <row r="266" spans="1:5" ht="12.45" customHeight="1" x14ac:dyDescent="0.25">
      <c r="A266" s="173" t="s">
        <v>332</v>
      </c>
      <c r="B266" s="172" t="s">
        <v>256</v>
      </c>
      <c r="C266" s="362">
        <v>147805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362">
        <v>2700469</v>
      </c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362">
        <v>21913644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362"/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362">
        <v>714858</v>
      </c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362">
        <v>8443952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362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362"/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33920728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363">
        <v>17818283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16102445</v>
      </c>
      <c r="E276" s="175"/>
    </row>
    <row r="277" spans="1:5" ht="12.6" customHeight="1" x14ac:dyDescent="0.25">
      <c r="A277" s="260" t="s">
        <v>382</v>
      </c>
      <c r="B277" s="260"/>
      <c r="C277" s="260"/>
      <c r="D277" s="260"/>
      <c r="E277" s="260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60" t="s">
        <v>387</v>
      </c>
      <c r="B284" s="260"/>
      <c r="C284" s="260"/>
      <c r="D284" s="260"/>
      <c r="E284" s="260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23880878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60" t="s">
        <v>395</v>
      </c>
      <c r="B302" s="260"/>
      <c r="C302" s="260"/>
      <c r="D302" s="260"/>
      <c r="E302" s="260"/>
    </row>
    <row r="303" spans="1:5" ht="12.6" customHeight="1" x14ac:dyDescent="0.25">
      <c r="A303" s="173" t="s">
        <v>396</v>
      </c>
      <c r="B303" s="172" t="s">
        <v>256</v>
      </c>
      <c r="C303" s="364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364">
        <v>4587107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364">
        <v>1416231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364"/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364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364">
        <v>469730</v>
      </c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364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364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364"/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364">
        <v>562727</v>
      </c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7035795</v>
      </c>
      <c r="E313" s="175"/>
    </row>
    <row r="314" spans="1:5" ht="12.6" customHeight="1" x14ac:dyDescent="0.25">
      <c r="A314" s="260" t="s">
        <v>406</v>
      </c>
      <c r="B314" s="260"/>
      <c r="C314" s="260"/>
      <c r="D314" s="260"/>
      <c r="E314" s="260"/>
    </row>
    <row r="315" spans="1:5" ht="12.6" customHeight="1" x14ac:dyDescent="0.25">
      <c r="A315" s="173" t="s">
        <v>407</v>
      </c>
      <c r="B315" s="172" t="s">
        <v>256</v>
      </c>
      <c r="C315" s="365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365">
        <v>145250</v>
      </c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365"/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145250</v>
      </c>
      <c r="E318" s="175"/>
    </row>
    <row r="319" spans="1:5" ht="12.6" customHeight="1" x14ac:dyDescent="0.25">
      <c r="A319" s="260" t="s">
        <v>411</v>
      </c>
      <c r="B319" s="260"/>
      <c r="C319" s="260"/>
      <c r="D319" s="260"/>
      <c r="E319" s="260"/>
    </row>
    <row r="320" spans="1:5" ht="12.6" customHeight="1" x14ac:dyDescent="0.25">
      <c r="A320" s="173" t="s">
        <v>412</v>
      </c>
      <c r="B320" s="172" t="s">
        <v>256</v>
      </c>
      <c r="C320" s="366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366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366"/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366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366">
        <v>19544915</v>
      </c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366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366">
        <v>3118253</v>
      </c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22663168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562727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22100441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367">
        <v>-5400608</v>
      </c>
      <c r="D331" s="175"/>
      <c r="E331" s="175"/>
    </row>
    <row r="332" spans="1:5" ht="12.6" customHeight="1" x14ac:dyDescent="0.25">
      <c r="A332" s="173"/>
      <c r="B332" s="172"/>
      <c r="C332" s="232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23880878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23880878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60" t="s">
        <v>427</v>
      </c>
      <c r="B357" s="260"/>
      <c r="C357" s="260"/>
      <c r="D357" s="260"/>
      <c r="E357" s="260"/>
    </row>
    <row r="358" spans="1:5" ht="12.6" customHeight="1" x14ac:dyDescent="0.25">
      <c r="A358" s="173" t="s">
        <v>428</v>
      </c>
      <c r="B358" s="172" t="s">
        <v>256</v>
      </c>
      <c r="C358" s="368">
        <v>10442681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368">
        <v>35296951</v>
      </c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45739632</v>
      </c>
      <c r="E360" s="175"/>
    </row>
    <row r="361" spans="1:5" ht="12.6" customHeight="1" x14ac:dyDescent="0.25">
      <c r="A361" s="260" t="s">
        <v>431</v>
      </c>
      <c r="B361" s="260"/>
      <c r="C361" s="260"/>
      <c r="D361" s="260"/>
      <c r="E361" s="260"/>
    </row>
    <row r="362" spans="1:5" ht="12.6" customHeight="1" x14ac:dyDescent="0.25">
      <c r="A362" s="173" t="s">
        <v>432</v>
      </c>
      <c r="B362" s="172" t="s">
        <v>256</v>
      </c>
      <c r="C362" s="369">
        <v>945970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369">
        <v>17103752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369">
        <v>133960</v>
      </c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18183682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27555950</v>
      </c>
      <c r="E366" s="175"/>
    </row>
    <row r="367" spans="1:5" ht="12.6" customHeight="1" x14ac:dyDescent="0.25">
      <c r="A367" s="260" t="s">
        <v>436</v>
      </c>
      <c r="B367" s="260"/>
      <c r="C367" s="260"/>
      <c r="D367" s="260"/>
      <c r="E367" s="260"/>
    </row>
    <row r="368" spans="1:5" ht="12.6" customHeight="1" x14ac:dyDescent="0.25">
      <c r="A368" s="173" t="s">
        <v>437</v>
      </c>
      <c r="B368" s="172" t="s">
        <v>256</v>
      </c>
      <c r="C368" s="370">
        <v>2589408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370">
        <v>178621</v>
      </c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2768029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30323979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60" t="s">
        <v>441</v>
      </c>
      <c r="B375" s="260"/>
      <c r="C375" s="260"/>
      <c r="D375" s="260"/>
      <c r="E375" s="260"/>
    </row>
    <row r="376" spans="1:5" ht="12.6" customHeight="1" x14ac:dyDescent="0.25">
      <c r="A376" s="173" t="s">
        <v>442</v>
      </c>
      <c r="B376" s="172" t="s">
        <v>256</v>
      </c>
      <c r="C376" s="371">
        <v>13736812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371">
        <v>3688859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371">
        <v>1428689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371">
        <v>2676468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371">
        <v>346556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371">
        <v>3830659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371">
        <v>1591671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371">
        <v>2440497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371">
        <v>-69348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371">
        <v>150839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371">
        <v>1461472</v>
      </c>
      <c r="D386" s="175"/>
      <c r="E386" s="175"/>
    </row>
    <row r="387" spans="1:6" ht="12.6" customHeight="1" x14ac:dyDescent="0.25">
      <c r="A387" s="171" t="s">
        <v>450</v>
      </c>
      <c r="B387" s="172"/>
      <c r="C387" s="189">
        <v>945970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372">
        <v>1093724</v>
      </c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33322868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-2998889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373">
        <v>483074</v>
      </c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-2515815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-2515815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3"/>
    </row>
    <row r="411" spans="1:5" ht="12.6" customHeight="1" x14ac:dyDescent="0.25">
      <c r="A411" s="179" t="str">
        <f>C85&amp;"   "&amp;"H-"&amp;FIXED(C84,0,TRUE)&amp;"     FYE "&amp;C83</f>
        <v>Douglas, Grant, Lincoln and Okanogan Counties Public Hospital District No. 6   H-0     FYE 12/31/2017</v>
      </c>
      <c r="B411" s="179"/>
      <c r="C411" s="179"/>
      <c r="D411" s="179"/>
      <c r="E411" s="263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424</v>
      </c>
      <c r="C413" s="194">
        <f>E139</f>
        <v>424</v>
      </c>
      <c r="D413" s="179"/>
    </row>
    <row r="414" spans="1:5" ht="12.6" customHeight="1" x14ac:dyDescent="0.25">
      <c r="A414" s="179" t="s">
        <v>464</v>
      </c>
      <c r="B414" s="179">
        <f>D112</f>
        <v>1137</v>
      </c>
      <c r="C414" s="179">
        <f>E140</f>
        <v>1137</v>
      </c>
      <c r="D414" s="194">
        <f>SUM(C59:H59)+N59</f>
        <v>1137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81</v>
      </c>
      <c r="C416" s="194">
        <f>E145</f>
        <v>81</v>
      </c>
      <c r="D416" s="179"/>
    </row>
    <row r="417" spans="1:7" ht="12.6" customHeight="1" x14ac:dyDescent="0.25">
      <c r="A417" s="179" t="s">
        <v>466</v>
      </c>
      <c r="B417" s="179">
        <f>D113</f>
        <v>4113</v>
      </c>
      <c r="C417" s="179">
        <f>E146</f>
        <v>4113</v>
      </c>
      <c r="D417" s="179">
        <f>K59+L59</f>
        <v>4113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69</v>
      </c>
    </row>
    <row r="423" spans="1:7" ht="12.6" customHeight="1" x14ac:dyDescent="0.25">
      <c r="A423" s="179" t="s">
        <v>1244</v>
      </c>
      <c r="B423" s="179">
        <f>D115</f>
        <v>103</v>
      </c>
      <c r="D423" s="179">
        <f>J59</f>
        <v>103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13736812</v>
      </c>
      <c r="C426" s="179">
        <f t="shared" ref="C426:C433" si="12">CE61</f>
        <v>13736812</v>
      </c>
      <c r="D426" s="179"/>
    </row>
    <row r="427" spans="1:7" ht="12.6" customHeight="1" x14ac:dyDescent="0.25">
      <c r="A427" s="179" t="s">
        <v>3</v>
      </c>
      <c r="B427" s="179">
        <f t="shared" si="11"/>
        <v>3688859</v>
      </c>
      <c r="C427" s="179">
        <f t="shared" si="12"/>
        <v>3688857</v>
      </c>
      <c r="D427" s="179">
        <f>D174</f>
        <v>3688859</v>
      </c>
    </row>
    <row r="428" spans="1:7" ht="12.6" customHeight="1" x14ac:dyDescent="0.25">
      <c r="A428" s="179" t="s">
        <v>236</v>
      </c>
      <c r="B428" s="179">
        <f t="shared" si="11"/>
        <v>1428689</v>
      </c>
      <c r="C428" s="179">
        <f t="shared" si="12"/>
        <v>1428688</v>
      </c>
      <c r="D428" s="179"/>
    </row>
    <row r="429" spans="1:7" ht="12.6" customHeight="1" x14ac:dyDescent="0.25">
      <c r="A429" s="179" t="s">
        <v>237</v>
      </c>
      <c r="B429" s="179">
        <f t="shared" si="11"/>
        <v>2676468</v>
      </c>
      <c r="C429" s="179">
        <f t="shared" si="12"/>
        <v>2676468</v>
      </c>
      <c r="D429" s="179"/>
    </row>
    <row r="430" spans="1:7" ht="12.6" customHeight="1" x14ac:dyDescent="0.25">
      <c r="A430" s="179" t="s">
        <v>444</v>
      </c>
      <c r="B430" s="179">
        <f t="shared" si="11"/>
        <v>346556</v>
      </c>
      <c r="C430" s="179">
        <f t="shared" si="12"/>
        <v>346556</v>
      </c>
      <c r="D430" s="179"/>
    </row>
    <row r="431" spans="1:7" ht="12.6" customHeight="1" x14ac:dyDescent="0.25">
      <c r="A431" s="179" t="s">
        <v>445</v>
      </c>
      <c r="B431" s="179">
        <f t="shared" si="11"/>
        <v>3830659</v>
      </c>
      <c r="C431" s="179">
        <f t="shared" si="12"/>
        <v>3830659</v>
      </c>
      <c r="D431" s="179"/>
    </row>
    <row r="432" spans="1:7" ht="12.6" customHeight="1" x14ac:dyDescent="0.25">
      <c r="A432" s="179" t="s">
        <v>6</v>
      </c>
      <c r="B432" s="179">
        <f t="shared" si="11"/>
        <v>1591671</v>
      </c>
      <c r="C432" s="179">
        <f t="shared" si="12"/>
        <v>1591672</v>
      </c>
      <c r="D432" s="179">
        <f>C218</f>
        <v>1591671</v>
      </c>
    </row>
    <row r="433" spans="1:7" ht="12.6" customHeight="1" x14ac:dyDescent="0.25">
      <c r="A433" s="179" t="s">
        <v>474</v>
      </c>
      <c r="B433" s="179">
        <f t="shared" si="11"/>
        <v>2440497</v>
      </c>
      <c r="C433" s="179">
        <f t="shared" si="12"/>
        <v>2440497</v>
      </c>
      <c r="D433" s="179">
        <f>D178</f>
        <v>2440497</v>
      </c>
    </row>
    <row r="434" spans="1:7" ht="12.6" customHeight="1" x14ac:dyDescent="0.25">
      <c r="A434" s="179" t="s">
        <v>447</v>
      </c>
      <c r="B434" s="179">
        <f t="shared" si="11"/>
        <v>-69348</v>
      </c>
      <c r="C434" s="179"/>
      <c r="D434" s="179">
        <f>D182</f>
        <v>-69348</v>
      </c>
    </row>
    <row r="435" spans="1:7" ht="12.6" customHeight="1" x14ac:dyDescent="0.25">
      <c r="A435" s="179" t="s">
        <v>475</v>
      </c>
      <c r="B435" s="179">
        <f t="shared" si="11"/>
        <v>150839</v>
      </c>
      <c r="C435" s="179"/>
      <c r="D435" s="179">
        <f>D187</f>
        <v>150839</v>
      </c>
    </row>
    <row r="436" spans="1:7" ht="12.6" customHeight="1" x14ac:dyDescent="0.25">
      <c r="A436" s="194" t="s">
        <v>449</v>
      </c>
      <c r="B436" s="194">
        <f t="shared" si="11"/>
        <v>1461472</v>
      </c>
      <c r="C436" s="194"/>
      <c r="D436" s="194">
        <f>D191</f>
        <v>1461472</v>
      </c>
    </row>
    <row r="437" spans="1:7" ht="12.6" customHeight="1" x14ac:dyDescent="0.25">
      <c r="A437" s="194" t="s">
        <v>476</v>
      </c>
      <c r="B437" s="194">
        <f>C384+C385+C386</f>
        <v>1542963</v>
      </c>
      <c r="C437" s="194">
        <f>CD70</f>
        <v>1542963</v>
      </c>
      <c r="D437" s="194">
        <f>D182+D187+D191</f>
        <v>1542963</v>
      </c>
    </row>
    <row r="438" spans="1:7" ht="12.6" customHeight="1" x14ac:dyDescent="0.25">
      <c r="A438" s="179" t="s">
        <v>1262</v>
      </c>
      <c r="B438" s="179">
        <f>C387</f>
        <v>945970</v>
      </c>
      <c r="C438" s="179">
        <f>CD69</f>
        <v>0</v>
      </c>
      <c r="D438" s="179"/>
    </row>
    <row r="439" spans="1:7" ht="12.6" customHeight="1" x14ac:dyDescent="0.25">
      <c r="A439" s="179" t="s">
        <v>451</v>
      </c>
      <c r="B439" s="194">
        <f>C388</f>
        <v>1093724</v>
      </c>
      <c r="C439" s="194">
        <f>SUM(C70:CC70)</f>
        <v>1093723</v>
      </c>
      <c r="D439" s="179"/>
    </row>
    <row r="440" spans="1:7" ht="12.6" customHeight="1" x14ac:dyDescent="0.25">
      <c r="A440" s="179" t="s">
        <v>477</v>
      </c>
      <c r="B440" s="194">
        <f>B437+B439</f>
        <v>2636687</v>
      </c>
      <c r="C440" s="194">
        <f>CE70</f>
        <v>2636686</v>
      </c>
      <c r="D440" s="179"/>
    </row>
    <row r="441" spans="1:7" ht="12.6" customHeight="1" x14ac:dyDescent="0.25">
      <c r="A441" s="179" t="s">
        <v>478</v>
      </c>
      <c r="B441" s="179">
        <f>D389</f>
        <v>33322868</v>
      </c>
      <c r="C441" s="179">
        <f>SUM(C426:C436)+C438+C440</f>
        <v>32376895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17103752</v>
      </c>
      <c r="C444" s="179">
        <f>C362</f>
        <v>945970</v>
      </c>
      <c r="D444" s="179"/>
    </row>
    <row r="445" spans="1:7" ht="12.6" customHeight="1" x14ac:dyDescent="0.25">
      <c r="A445" s="179" t="s">
        <v>351</v>
      </c>
      <c r="B445" s="179">
        <f>D235</f>
        <v>133960</v>
      </c>
      <c r="C445" s="179">
        <f>C363</f>
        <v>17103752</v>
      </c>
      <c r="D445" s="179"/>
    </row>
    <row r="446" spans="1:7" ht="12.6" customHeight="1" x14ac:dyDescent="0.25">
      <c r="A446" s="179" t="s">
        <v>356</v>
      </c>
      <c r="B446" s="179">
        <f>D239</f>
        <v>0</v>
      </c>
      <c r="C446" s="179">
        <f>C364</f>
        <v>133960</v>
      </c>
      <c r="D446" s="179"/>
    </row>
    <row r="447" spans="1:7" ht="12.6" customHeight="1" x14ac:dyDescent="0.25">
      <c r="A447" s="179" t="s">
        <v>358</v>
      </c>
      <c r="B447" s="179">
        <f>D241</f>
        <v>17237712</v>
      </c>
      <c r="C447" s="179">
        <f>D365</f>
        <v>18183682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48</v>
      </c>
    </row>
    <row r="453" spans="1:7" ht="12.6" customHeight="1" x14ac:dyDescent="0.25">
      <c r="A453" s="179" t="s">
        <v>168</v>
      </c>
      <c r="B453" s="179">
        <f>C232</f>
        <v>45435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88525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2589408</v>
      </c>
      <c r="C457" s="194">
        <f>CE71</f>
        <v>2589408</v>
      </c>
      <c r="D457" s="194"/>
    </row>
    <row r="458" spans="1:7" ht="12.6" customHeight="1" x14ac:dyDescent="0.25">
      <c r="A458" s="179" t="s">
        <v>244</v>
      </c>
      <c r="B458" s="194">
        <f>C369</f>
        <v>178621</v>
      </c>
      <c r="C458" s="194">
        <f>CE73</f>
        <v>0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10442681</v>
      </c>
      <c r="C462" s="194">
        <f>CE74</f>
        <v>10442681</v>
      </c>
      <c r="D462" s="194">
        <f>E142+E148+E154</f>
        <v>10442681</v>
      </c>
    </row>
    <row r="463" spans="1:7" ht="12.6" customHeight="1" x14ac:dyDescent="0.25">
      <c r="A463" s="179" t="s">
        <v>246</v>
      </c>
      <c r="B463" s="194">
        <f>C359</f>
        <v>35296951</v>
      </c>
      <c r="C463" s="194">
        <f>CE75</f>
        <v>35296951</v>
      </c>
      <c r="D463" s="194">
        <f>E143+E149+E155</f>
        <v>35296951</v>
      </c>
    </row>
    <row r="464" spans="1:7" ht="12.6" customHeight="1" x14ac:dyDescent="0.25">
      <c r="A464" s="179" t="s">
        <v>247</v>
      </c>
      <c r="B464" s="194">
        <f>D360</f>
        <v>45739632</v>
      </c>
      <c r="C464" s="194">
        <f>CE76</f>
        <v>45739632</v>
      </c>
      <c r="D464" s="194">
        <f>D462+D463</f>
        <v>45739632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147805</v>
      </c>
      <c r="C467" s="179">
        <f>E196</f>
        <v>147805</v>
      </c>
      <c r="D467" s="179"/>
    </row>
    <row r="468" spans="1:7" ht="12.6" customHeight="1" x14ac:dyDescent="0.25">
      <c r="A468" s="179" t="s">
        <v>333</v>
      </c>
      <c r="B468" s="179">
        <f t="shared" si="13"/>
        <v>2700469</v>
      </c>
      <c r="C468" s="179">
        <f>E197</f>
        <v>2700469</v>
      </c>
      <c r="D468" s="179"/>
    </row>
    <row r="469" spans="1:7" ht="12.6" customHeight="1" x14ac:dyDescent="0.25">
      <c r="A469" s="179" t="s">
        <v>334</v>
      </c>
      <c r="B469" s="179">
        <f t="shared" si="13"/>
        <v>21913644</v>
      </c>
      <c r="C469" s="179">
        <f>E198</f>
        <v>21913644</v>
      </c>
      <c r="D469" s="179"/>
    </row>
    <row r="470" spans="1:7" ht="12.6" customHeight="1" x14ac:dyDescent="0.2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714858</v>
      </c>
      <c r="C471" s="179">
        <f>E200</f>
        <v>714858</v>
      </c>
      <c r="D471" s="179"/>
    </row>
    <row r="472" spans="1:7" ht="12.6" customHeight="1" x14ac:dyDescent="0.25">
      <c r="A472" s="179" t="s">
        <v>495</v>
      </c>
      <c r="B472" s="179">
        <f t="shared" si="13"/>
        <v>8443952</v>
      </c>
      <c r="C472" s="179">
        <f>SUM(E201:E202)</f>
        <v>8443952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" customHeight="1" x14ac:dyDescent="0.25">
      <c r="A475" s="179" t="s">
        <v>203</v>
      </c>
      <c r="B475" s="179">
        <f>D274</f>
        <v>33920728</v>
      </c>
      <c r="C475" s="179">
        <f>E205</f>
        <v>33920728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17818283</v>
      </c>
      <c r="C477" s="179">
        <f>E218</f>
        <v>17818283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23880878</v>
      </c>
    </row>
    <row r="481" spans="1:12" ht="12.6" customHeight="1" x14ac:dyDescent="0.25">
      <c r="A481" s="180" t="s">
        <v>499</v>
      </c>
      <c r="C481" s="180">
        <f>D338</f>
        <v>23880878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Douglas, Grant, Lincoln and Okanogan Counties Public Hospital District No. 6</v>
      </c>
      <c r="B492" s="264" t="s">
        <v>1264</v>
      </c>
      <c r="C492" s="264" t="str">
        <f>RIGHT(C83,4)</f>
        <v>2017</v>
      </c>
      <c r="D492" s="264" t="s">
        <v>1264</v>
      </c>
      <c r="E492" s="264" t="str">
        <f>RIGHT(C83,4)</f>
        <v>2017</v>
      </c>
      <c r="F492" s="264" t="s">
        <v>1264</v>
      </c>
      <c r="G492" s="264" t="str">
        <f>RIGHT(C83,4)</f>
        <v>2017</v>
      </c>
      <c r="H492" s="264"/>
      <c r="K492" s="264"/>
      <c r="L492" s="264"/>
    </row>
    <row r="493" spans="1:12" ht="12.6" customHeight="1" x14ac:dyDescent="0.2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" customHeight="1" x14ac:dyDescent="0.25">
      <c r="A495" s="180" t="s">
        <v>512</v>
      </c>
      <c r="B495" s="243">
        <v>16109014</v>
      </c>
      <c r="C495" s="243">
        <f>C72</f>
        <v>0</v>
      </c>
      <c r="D495" s="243">
        <v>9430</v>
      </c>
      <c r="E495" s="180">
        <f>C59</f>
        <v>0</v>
      </c>
      <c r="F495" s="266">
        <f t="shared" ref="F495:G510" si="14">IF(B495=0,"",IF(D495=0,"",B495/D495))</f>
        <v>1708.2729586426299</v>
      </c>
      <c r="G495" s="267" t="str">
        <f t="shared" si="14"/>
        <v/>
      </c>
      <c r="H495" s="268" t="str">
        <f>IF(B495=0,"",IF(C495=0,"",IF(D495=0,"",IF(E495=0,"",IF(G495/F495-1&lt;-0.25,G495/F495-1,IF(G495/F495-1&gt;0.25,G495/F495-1,""))))))</f>
        <v/>
      </c>
      <c r="I495" s="270"/>
      <c r="K495" s="264"/>
      <c r="L495" s="264"/>
    </row>
    <row r="496" spans="1:12" ht="12.6" customHeight="1" x14ac:dyDescent="0.25">
      <c r="A496" s="180" t="s">
        <v>513</v>
      </c>
      <c r="B496" s="243">
        <v>0</v>
      </c>
      <c r="C496" s="243">
        <f>D72</f>
        <v>0</v>
      </c>
      <c r="D496" s="243">
        <v>0</v>
      </c>
      <c r="E496" s="180">
        <f>D59</f>
        <v>0</v>
      </c>
      <c r="F496" s="266" t="str">
        <f t="shared" si="14"/>
        <v/>
      </c>
      <c r="G496" s="266" t="str">
        <f t="shared" si="14"/>
        <v/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514</v>
      </c>
      <c r="B497" s="243">
        <v>41784874</v>
      </c>
      <c r="C497" s="243">
        <f>E72</f>
        <v>1753759</v>
      </c>
      <c r="D497" s="243">
        <v>48942</v>
      </c>
      <c r="E497" s="180">
        <f>E59</f>
        <v>1137</v>
      </c>
      <c r="F497" s="266">
        <f t="shared" si="14"/>
        <v>853.76310735155903</v>
      </c>
      <c r="G497" s="266">
        <f t="shared" si="14"/>
        <v>1542.4441512752858</v>
      </c>
      <c r="H497" s="268">
        <f t="shared" si="15"/>
        <v>0.80664184010020068</v>
      </c>
      <c r="I497" s="270"/>
      <c r="K497" s="264"/>
      <c r="L497" s="264"/>
    </row>
    <row r="498" spans="1:12" ht="12.6" customHeight="1" x14ac:dyDescent="0.25">
      <c r="A498" s="180" t="s">
        <v>515</v>
      </c>
      <c r="B498" s="243">
        <v>0</v>
      </c>
      <c r="C498" s="243">
        <f>F72</f>
        <v>0</v>
      </c>
      <c r="D498" s="243">
        <v>0</v>
      </c>
      <c r="E498" s="180">
        <f>F59</f>
        <v>0</v>
      </c>
      <c r="F498" s="266" t="str">
        <f t="shared" si="14"/>
        <v/>
      </c>
      <c r="G498" s="266" t="str">
        <f t="shared" si="14"/>
        <v/>
      </c>
      <c r="H498" s="268" t="str">
        <f t="shared" si="15"/>
        <v/>
      </c>
      <c r="I498" s="270"/>
      <c r="K498" s="264"/>
      <c r="L498" s="264"/>
    </row>
    <row r="499" spans="1:12" ht="12.6" customHeight="1" x14ac:dyDescent="0.25">
      <c r="A499" s="180" t="s">
        <v>516</v>
      </c>
      <c r="B499" s="243">
        <v>0</v>
      </c>
      <c r="C499" s="243">
        <f>G72</f>
        <v>0</v>
      </c>
      <c r="D499" s="243">
        <v>0</v>
      </c>
      <c r="E499" s="180">
        <f>G59</f>
        <v>0</v>
      </c>
      <c r="F499" s="266" t="str">
        <f t="shared" si="14"/>
        <v/>
      </c>
      <c r="G499" s="266" t="str">
        <f t="shared" si="14"/>
        <v/>
      </c>
      <c r="H499" s="268" t="str">
        <f t="shared" si="15"/>
        <v/>
      </c>
      <c r="I499" s="270"/>
      <c r="K499" s="264"/>
      <c r="L499" s="264"/>
    </row>
    <row r="500" spans="1:12" ht="12.6" customHeight="1" x14ac:dyDescent="0.25">
      <c r="A500" s="180" t="s">
        <v>517</v>
      </c>
      <c r="B500" s="243">
        <v>2945804</v>
      </c>
      <c r="C500" s="243">
        <f>H72</f>
        <v>0</v>
      </c>
      <c r="D500" s="243">
        <v>4243</v>
      </c>
      <c r="E500" s="180">
        <f>H59</f>
        <v>0</v>
      </c>
      <c r="F500" s="266">
        <f t="shared" si="14"/>
        <v>694.27386283290127</v>
      </c>
      <c r="G500" s="266" t="str">
        <f t="shared" si="14"/>
        <v/>
      </c>
      <c r="H500" s="268" t="str">
        <f t="shared" si="15"/>
        <v/>
      </c>
      <c r="I500" s="270"/>
      <c r="K500" s="264"/>
      <c r="L500" s="264"/>
    </row>
    <row r="501" spans="1:12" ht="12.6" customHeight="1" x14ac:dyDescent="0.25">
      <c r="A501" s="180" t="s">
        <v>518</v>
      </c>
      <c r="B501" s="243">
        <v>0</v>
      </c>
      <c r="C501" s="243">
        <f>I72</f>
        <v>0</v>
      </c>
      <c r="D501" s="243">
        <v>0</v>
      </c>
      <c r="E501" s="180">
        <f>I59</f>
        <v>0</v>
      </c>
      <c r="F501" s="266" t="str">
        <f t="shared" si="14"/>
        <v/>
      </c>
      <c r="G501" s="266" t="str">
        <f t="shared" si="14"/>
        <v/>
      </c>
      <c r="H501" s="268" t="str">
        <f t="shared" si="15"/>
        <v/>
      </c>
      <c r="I501" s="270"/>
      <c r="K501" s="264"/>
      <c r="L501" s="264"/>
    </row>
    <row r="502" spans="1:12" ht="12.6" customHeight="1" x14ac:dyDescent="0.25">
      <c r="A502" s="180" t="s">
        <v>519</v>
      </c>
      <c r="B502" s="243">
        <v>0</v>
      </c>
      <c r="C502" s="243">
        <f>J72</f>
        <v>1380</v>
      </c>
      <c r="D502" s="243">
        <v>0</v>
      </c>
      <c r="E502" s="180">
        <f>J59</f>
        <v>103</v>
      </c>
      <c r="F502" s="266" t="str">
        <f t="shared" si="14"/>
        <v/>
      </c>
      <c r="G502" s="266">
        <f t="shared" si="14"/>
        <v>13.398058252427184</v>
      </c>
      <c r="H502" s="268" t="str">
        <f t="shared" si="15"/>
        <v/>
      </c>
      <c r="I502" s="270"/>
      <c r="K502" s="264"/>
      <c r="L502" s="264"/>
    </row>
    <row r="503" spans="1:12" ht="12.6" customHeight="1" x14ac:dyDescent="0.25">
      <c r="A503" s="180" t="s">
        <v>520</v>
      </c>
      <c r="B503" s="243">
        <v>0</v>
      </c>
      <c r="C503" s="243">
        <f>K72</f>
        <v>0</v>
      </c>
      <c r="D503" s="243">
        <v>0</v>
      </c>
      <c r="E503" s="180">
        <f>K59</f>
        <v>0</v>
      </c>
      <c r="F503" s="266" t="str">
        <f t="shared" si="14"/>
        <v/>
      </c>
      <c r="G503" s="266" t="str">
        <f t="shared" si="14"/>
        <v/>
      </c>
      <c r="H503" s="268" t="str">
        <f t="shared" si="15"/>
        <v/>
      </c>
      <c r="I503" s="270"/>
      <c r="K503" s="264"/>
      <c r="L503" s="264"/>
    </row>
    <row r="504" spans="1:12" ht="12.6" customHeight="1" x14ac:dyDescent="0.25">
      <c r="A504" s="180" t="s">
        <v>521</v>
      </c>
      <c r="B504" s="243">
        <v>0</v>
      </c>
      <c r="C504" s="243">
        <f>L72</f>
        <v>939680</v>
      </c>
      <c r="D504" s="243">
        <v>0</v>
      </c>
      <c r="E504" s="180">
        <f>L59</f>
        <v>4113</v>
      </c>
      <c r="F504" s="266" t="str">
        <f t="shared" si="14"/>
        <v/>
      </c>
      <c r="G504" s="266">
        <f t="shared" si="14"/>
        <v>228.46584001945052</v>
      </c>
      <c r="H504" s="268" t="str">
        <f t="shared" si="15"/>
        <v/>
      </c>
      <c r="I504" s="270"/>
      <c r="K504" s="264"/>
      <c r="L504" s="264"/>
    </row>
    <row r="505" spans="1:12" ht="12.6" customHeight="1" x14ac:dyDescent="0.25">
      <c r="A505" s="180" t="s">
        <v>522</v>
      </c>
      <c r="B505" s="243">
        <v>0</v>
      </c>
      <c r="C505" s="243">
        <f>M72</f>
        <v>0</v>
      </c>
      <c r="D505" s="243">
        <v>0</v>
      </c>
      <c r="E505" s="180">
        <f>M59</f>
        <v>0</v>
      </c>
      <c r="F505" s="266" t="str">
        <f t="shared" si="14"/>
        <v/>
      </c>
      <c r="G505" s="266" t="str">
        <f t="shared" si="14"/>
        <v/>
      </c>
      <c r="H505" s="268" t="str">
        <f t="shared" si="15"/>
        <v/>
      </c>
      <c r="I505" s="270"/>
      <c r="K505" s="264"/>
      <c r="L505" s="264"/>
    </row>
    <row r="506" spans="1:12" ht="12.6" customHeight="1" x14ac:dyDescent="0.25">
      <c r="A506" s="180" t="s">
        <v>523</v>
      </c>
      <c r="B506" s="243">
        <v>0</v>
      </c>
      <c r="C506" s="243">
        <f>N72</f>
        <v>0</v>
      </c>
      <c r="D506" s="243">
        <v>0</v>
      </c>
      <c r="E506" s="180">
        <f>N59</f>
        <v>0</v>
      </c>
      <c r="F506" s="266" t="str">
        <f t="shared" si="14"/>
        <v/>
      </c>
      <c r="G506" s="266" t="str">
        <f t="shared" si="14"/>
        <v/>
      </c>
      <c r="H506" s="268" t="str">
        <f t="shared" si="15"/>
        <v/>
      </c>
      <c r="I506" s="270"/>
      <c r="K506" s="264"/>
      <c r="L506" s="264"/>
    </row>
    <row r="507" spans="1:12" ht="12.6" customHeight="1" x14ac:dyDescent="0.25">
      <c r="A507" s="180" t="s">
        <v>524</v>
      </c>
      <c r="B507" s="243">
        <v>8566030</v>
      </c>
      <c r="C507" s="243">
        <f>O72</f>
        <v>646588</v>
      </c>
      <c r="D507" s="243">
        <v>3648</v>
      </c>
      <c r="E507" s="180">
        <f>O59</f>
        <v>69</v>
      </c>
      <c r="F507" s="266">
        <f t="shared" si="14"/>
        <v>2348.1441885964914</v>
      </c>
      <c r="G507" s="266">
        <f t="shared" si="14"/>
        <v>9370.8405797101441</v>
      </c>
      <c r="H507" s="268">
        <f t="shared" si="15"/>
        <v>2.9907432538506873</v>
      </c>
      <c r="I507" s="270"/>
      <c r="K507" s="264"/>
      <c r="L507" s="264"/>
    </row>
    <row r="508" spans="1:12" ht="12.6" customHeight="1" x14ac:dyDescent="0.25">
      <c r="A508" s="180" t="s">
        <v>525</v>
      </c>
      <c r="B508" s="243">
        <v>46359899</v>
      </c>
      <c r="C508" s="243">
        <f>P72</f>
        <v>1402607</v>
      </c>
      <c r="D508" s="243">
        <v>1391652</v>
      </c>
      <c r="E508" s="180">
        <f>P59</f>
        <v>19885</v>
      </c>
      <c r="F508" s="266">
        <f t="shared" si="14"/>
        <v>33.312853357017417</v>
      </c>
      <c r="G508" s="266">
        <f t="shared" si="14"/>
        <v>70.535931606738743</v>
      </c>
      <c r="H508" s="268">
        <f t="shared" si="15"/>
        <v>1.1173788642719256</v>
      </c>
      <c r="I508" s="270"/>
      <c r="K508" s="264"/>
      <c r="L508" s="264"/>
    </row>
    <row r="509" spans="1:12" ht="12.6" customHeight="1" x14ac:dyDescent="0.25">
      <c r="A509" s="180" t="s">
        <v>526</v>
      </c>
      <c r="B509" s="243">
        <v>3671387</v>
      </c>
      <c r="C509" s="243">
        <f>Q72</f>
        <v>0</v>
      </c>
      <c r="D509" s="243">
        <v>693702</v>
      </c>
      <c r="E509" s="180">
        <f>Q59</f>
        <v>0</v>
      </c>
      <c r="F509" s="266">
        <f t="shared" si="14"/>
        <v>5.2924555500776993</v>
      </c>
      <c r="G509" s="266" t="str">
        <f t="shared" si="14"/>
        <v/>
      </c>
      <c r="H509" s="268" t="str">
        <f t="shared" si="15"/>
        <v/>
      </c>
      <c r="I509" s="270"/>
      <c r="K509" s="264"/>
      <c r="L509" s="264"/>
    </row>
    <row r="510" spans="1:12" ht="12.6" customHeight="1" x14ac:dyDescent="0.25">
      <c r="A510" s="180" t="s">
        <v>527</v>
      </c>
      <c r="B510" s="243">
        <v>2026281</v>
      </c>
      <c r="C510" s="243">
        <f>R72</f>
        <v>674566</v>
      </c>
      <c r="D510" s="243">
        <v>1385678</v>
      </c>
      <c r="E510" s="180">
        <f>R59</f>
        <v>32712</v>
      </c>
      <c r="F510" s="266">
        <f t="shared" si="14"/>
        <v>1.4623029304066313</v>
      </c>
      <c r="G510" s="266">
        <f t="shared" si="14"/>
        <v>20.621362191244803</v>
      </c>
      <c r="H510" s="268">
        <f t="shared" si="15"/>
        <v>13.101976931353407</v>
      </c>
      <c r="I510" s="270"/>
      <c r="K510" s="264"/>
      <c r="L510" s="264"/>
    </row>
    <row r="511" spans="1:12" ht="12.6" customHeight="1" x14ac:dyDescent="0.25">
      <c r="A511" s="180" t="s">
        <v>528</v>
      </c>
      <c r="B511" s="243">
        <v>5731579</v>
      </c>
      <c r="C511" s="243">
        <f>S72</f>
        <v>24702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str">
        <f t="shared" si="16"/>
        <v/>
      </c>
      <c r="H511" s="268" t="str">
        <f t="shared" si="15"/>
        <v/>
      </c>
      <c r="I511" s="270"/>
      <c r="K511" s="264"/>
      <c r="L511" s="264"/>
    </row>
    <row r="512" spans="1:12" ht="12.6" customHeight="1" x14ac:dyDescent="0.25">
      <c r="A512" s="180" t="s">
        <v>1246</v>
      </c>
      <c r="B512" s="243">
        <v>8670551</v>
      </c>
      <c r="C512" s="243">
        <f>T72</f>
        <v>352278</v>
      </c>
      <c r="D512" s="181" t="s">
        <v>529</v>
      </c>
      <c r="E512" s="181" t="s">
        <v>529</v>
      </c>
      <c r="F512" s="266" t="str">
        <f t="shared" si="16"/>
        <v/>
      </c>
      <c r="G512" s="266" t="str">
        <f t="shared" si="16"/>
        <v/>
      </c>
      <c r="H512" s="268" t="str">
        <f t="shared" si="15"/>
        <v/>
      </c>
      <c r="I512" s="270"/>
      <c r="K512" s="264"/>
      <c r="L512" s="264"/>
    </row>
    <row r="513" spans="1:12" ht="12.6" customHeight="1" x14ac:dyDescent="0.25">
      <c r="A513" s="180" t="s">
        <v>530</v>
      </c>
      <c r="B513" s="243">
        <v>15012657</v>
      </c>
      <c r="C513" s="243">
        <f>U72</f>
        <v>1365857</v>
      </c>
      <c r="D513" s="243">
        <v>1204214</v>
      </c>
      <c r="E513" s="180">
        <f>U59</f>
        <v>132767</v>
      </c>
      <c r="F513" s="266">
        <f t="shared" si="16"/>
        <v>12.466768365091255</v>
      </c>
      <c r="G513" s="266">
        <f t="shared" si="16"/>
        <v>10.287624183720352</v>
      </c>
      <c r="H513" s="268" t="str">
        <f t="shared" si="15"/>
        <v/>
      </c>
      <c r="I513" s="270"/>
      <c r="K513" s="264"/>
      <c r="L513" s="264"/>
    </row>
    <row r="514" spans="1:12" ht="12.6" customHeight="1" x14ac:dyDescent="0.25">
      <c r="A514" s="180" t="s">
        <v>531</v>
      </c>
      <c r="B514" s="243">
        <v>625057</v>
      </c>
      <c r="C514" s="243">
        <f>V72</f>
        <v>0</v>
      </c>
      <c r="D514" s="243">
        <v>23863</v>
      </c>
      <c r="E514" s="180">
        <f>V59</f>
        <v>0</v>
      </c>
      <c r="F514" s="266">
        <f t="shared" si="16"/>
        <v>26.193563256924946</v>
      </c>
      <c r="G514" s="266" t="str">
        <f t="shared" si="16"/>
        <v/>
      </c>
      <c r="H514" s="268" t="str">
        <f t="shared" si="15"/>
        <v/>
      </c>
      <c r="I514" s="270"/>
      <c r="K514" s="264"/>
      <c r="L514" s="264"/>
    </row>
    <row r="515" spans="1:12" ht="12.6" customHeight="1" x14ac:dyDescent="0.25">
      <c r="A515" s="180" t="s">
        <v>532</v>
      </c>
      <c r="B515" s="243">
        <v>3024844</v>
      </c>
      <c r="C515" s="243">
        <f>W72</f>
        <v>287270</v>
      </c>
      <c r="D515" s="243">
        <v>136581</v>
      </c>
      <c r="E515" s="180">
        <f>W59</f>
        <v>422</v>
      </c>
      <c r="F515" s="266">
        <f t="shared" si="16"/>
        <v>22.146887195144274</v>
      </c>
      <c r="G515" s="266">
        <f t="shared" si="16"/>
        <v>680.73459715639808</v>
      </c>
      <c r="H515" s="268">
        <f t="shared" si="15"/>
        <v>29.737258521172663</v>
      </c>
      <c r="I515" s="270"/>
      <c r="K515" s="264"/>
      <c r="L515" s="264"/>
    </row>
    <row r="516" spans="1:12" ht="12.6" customHeight="1" x14ac:dyDescent="0.25">
      <c r="A516" s="180" t="s">
        <v>533</v>
      </c>
      <c r="B516" s="243">
        <v>2350447</v>
      </c>
      <c r="C516" s="243">
        <f>X72</f>
        <v>250557</v>
      </c>
      <c r="D516" s="243">
        <v>138430</v>
      </c>
      <c r="E516" s="180">
        <f>X59</f>
        <v>1544</v>
      </c>
      <c r="F516" s="266">
        <f t="shared" si="16"/>
        <v>16.979318066893015</v>
      </c>
      <c r="G516" s="266">
        <f t="shared" si="16"/>
        <v>162.27784974093265</v>
      </c>
      <c r="H516" s="268">
        <f t="shared" si="15"/>
        <v>8.55738322950371</v>
      </c>
      <c r="I516" s="270"/>
      <c r="K516" s="264"/>
      <c r="L516" s="264"/>
    </row>
    <row r="517" spans="1:12" ht="12.6" customHeight="1" x14ac:dyDescent="0.25">
      <c r="A517" s="180" t="s">
        <v>534</v>
      </c>
      <c r="B517" s="243">
        <v>8956392</v>
      </c>
      <c r="C517" s="243">
        <f>Y72</f>
        <v>1266166</v>
      </c>
      <c r="D517" s="243">
        <v>146839</v>
      </c>
      <c r="E517" s="180">
        <f>Y59</f>
        <v>6353</v>
      </c>
      <c r="F517" s="266">
        <f t="shared" si="16"/>
        <v>60.994640388452659</v>
      </c>
      <c r="G517" s="266">
        <f t="shared" si="16"/>
        <v>199.30206201794428</v>
      </c>
      <c r="H517" s="268">
        <f t="shared" si="15"/>
        <v>2.2675340119830532</v>
      </c>
      <c r="I517" s="270"/>
      <c r="K517" s="264"/>
      <c r="L517" s="264"/>
    </row>
    <row r="518" spans="1:12" ht="12.6" customHeight="1" x14ac:dyDescent="0.25">
      <c r="A518" s="180" t="s">
        <v>535</v>
      </c>
      <c r="B518" s="243">
        <v>17585421</v>
      </c>
      <c r="C518" s="243">
        <f>Z72</f>
        <v>0</v>
      </c>
      <c r="D518" s="243">
        <v>24260</v>
      </c>
      <c r="E518" s="180">
        <f>Z59</f>
        <v>0</v>
      </c>
      <c r="F518" s="266">
        <f t="shared" si="16"/>
        <v>724.87308326463312</v>
      </c>
      <c r="G518" s="266" t="str">
        <f t="shared" si="16"/>
        <v/>
      </c>
      <c r="H518" s="268" t="str">
        <f t="shared" si="15"/>
        <v/>
      </c>
      <c r="I518" s="270"/>
      <c r="K518" s="264"/>
      <c r="L518" s="264"/>
    </row>
    <row r="519" spans="1:12" ht="12.6" customHeight="1" x14ac:dyDescent="0.25">
      <c r="A519" s="180" t="s">
        <v>536</v>
      </c>
      <c r="B519" s="243">
        <v>2093570</v>
      </c>
      <c r="C519" s="243">
        <f>AA72</f>
        <v>0</v>
      </c>
      <c r="D519" s="243">
        <v>38874.47</v>
      </c>
      <c r="E519" s="180">
        <f>AA59</f>
        <v>0</v>
      </c>
      <c r="F519" s="266">
        <f t="shared" si="16"/>
        <v>53.854624899066145</v>
      </c>
      <c r="G519" s="266" t="str">
        <f t="shared" si="16"/>
        <v/>
      </c>
      <c r="H519" s="268" t="str">
        <f t="shared" si="15"/>
        <v/>
      </c>
      <c r="I519" s="270"/>
      <c r="K519" s="264"/>
      <c r="L519" s="264"/>
    </row>
    <row r="520" spans="1:12" ht="12.6" customHeight="1" x14ac:dyDescent="0.25">
      <c r="A520" s="180" t="s">
        <v>537</v>
      </c>
      <c r="B520" s="243">
        <v>11973528</v>
      </c>
      <c r="C520" s="243">
        <f>AB72</f>
        <v>1459403</v>
      </c>
      <c r="D520" s="181" t="s">
        <v>529</v>
      </c>
      <c r="E520" s="181" t="s">
        <v>529</v>
      </c>
      <c r="F520" s="266" t="str">
        <f t="shared" si="16"/>
        <v/>
      </c>
      <c r="G520" s="266" t="str">
        <f t="shared" si="16"/>
        <v/>
      </c>
      <c r="H520" s="268" t="str">
        <f t="shared" si="15"/>
        <v/>
      </c>
      <c r="I520" s="270"/>
      <c r="K520" s="264"/>
      <c r="L520" s="264"/>
    </row>
    <row r="521" spans="1:12" ht="12.6" customHeight="1" x14ac:dyDescent="0.25">
      <c r="A521" s="180" t="s">
        <v>538</v>
      </c>
      <c r="B521" s="243">
        <v>2657104</v>
      </c>
      <c r="C521" s="243">
        <f>AC72</f>
        <v>24693</v>
      </c>
      <c r="D521" s="243">
        <v>0</v>
      </c>
      <c r="E521" s="180">
        <f>AC59</f>
        <v>0</v>
      </c>
      <c r="F521" s="266" t="str">
        <f t="shared" si="16"/>
        <v/>
      </c>
      <c r="G521" s="266" t="str">
        <f t="shared" si="16"/>
        <v/>
      </c>
      <c r="H521" s="268" t="str">
        <f t="shared" si="15"/>
        <v/>
      </c>
      <c r="I521" s="270"/>
      <c r="K521" s="264"/>
      <c r="L521" s="264"/>
    </row>
    <row r="522" spans="1:12" ht="12.6" customHeight="1" x14ac:dyDescent="0.25">
      <c r="A522" s="180" t="s">
        <v>539</v>
      </c>
      <c r="B522" s="243">
        <v>564627</v>
      </c>
      <c r="C522" s="243">
        <f>AD72</f>
        <v>0</v>
      </c>
      <c r="D522" s="243">
        <v>0</v>
      </c>
      <c r="E522" s="180">
        <f>AD59</f>
        <v>0</v>
      </c>
      <c r="F522" s="266" t="str">
        <f t="shared" si="16"/>
        <v/>
      </c>
      <c r="G522" s="266" t="str">
        <f t="shared" si="16"/>
        <v/>
      </c>
      <c r="H522" s="268" t="str">
        <f t="shared" si="15"/>
        <v/>
      </c>
      <c r="I522" s="270"/>
      <c r="K522" s="264"/>
      <c r="L522" s="264"/>
    </row>
    <row r="523" spans="1:12" ht="12.6" customHeight="1" x14ac:dyDescent="0.25">
      <c r="A523" s="180" t="s">
        <v>540</v>
      </c>
      <c r="B523" s="243">
        <v>2474179</v>
      </c>
      <c r="C523" s="243">
        <f>AE72</f>
        <v>420272</v>
      </c>
      <c r="D523" s="243">
        <v>0</v>
      </c>
      <c r="E523" s="180">
        <f>AE59</f>
        <v>4946</v>
      </c>
      <c r="F523" s="266" t="str">
        <f t="shared" si="16"/>
        <v/>
      </c>
      <c r="G523" s="266">
        <f t="shared" si="16"/>
        <v>84.972098665588348</v>
      </c>
      <c r="H523" s="268" t="str">
        <f t="shared" si="15"/>
        <v/>
      </c>
      <c r="I523" s="270"/>
      <c r="K523" s="264"/>
      <c r="L523" s="264"/>
    </row>
    <row r="524" spans="1:12" ht="12.6" customHeight="1" x14ac:dyDescent="0.25">
      <c r="A524" s="180" t="s">
        <v>541</v>
      </c>
      <c r="B524" s="243">
        <v>3972673</v>
      </c>
      <c r="C524" s="243">
        <f>AF72</f>
        <v>0</v>
      </c>
      <c r="D524" s="243">
        <v>32902</v>
      </c>
      <c r="E524" s="180">
        <f>AF59</f>
        <v>0</v>
      </c>
      <c r="F524" s="266">
        <f t="shared" si="16"/>
        <v>120.74259923408911</v>
      </c>
      <c r="G524" s="266" t="str">
        <f t="shared" si="16"/>
        <v/>
      </c>
      <c r="H524" s="268" t="str">
        <f t="shared" si="15"/>
        <v/>
      </c>
      <c r="I524" s="270"/>
      <c r="K524" s="264"/>
      <c r="L524" s="264"/>
    </row>
    <row r="525" spans="1:12" ht="12.6" customHeight="1" x14ac:dyDescent="0.25">
      <c r="A525" s="180" t="s">
        <v>542</v>
      </c>
      <c r="B525" s="243">
        <v>11843440</v>
      </c>
      <c r="C525" s="243">
        <f>AG72</f>
        <v>2966966</v>
      </c>
      <c r="D525" s="243">
        <v>44098</v>
      </c>
      <c r="E525" s="180">
        <f>AG59</f>
        <v>4080</v>
      </c>
      <c r="F525" s="266">
        <f t="shared" si="16"/>
        <v>268.5709102453626</v>
      </c>
      <c r="G525" s="266">
        <f t="shared" si="16"/>
        <v>727.19754901960789</v>
      </c>
      <c r="H525" s="268">
        <f t="shared" si="15"/>
        <v>1.7076556740834308</v>
      </c>
      <c r="I525" s="270"/>
      <c r="K525" s="264"/>
      <c r="L525" s="264"/>
    </row>
    <row r="526" spans="1:12" ht="12.6" customHeight="1" x14ac:dyDescent="0.25">
      <c r="A526" s="180" t="s">
        <v>543</v>
      </c>
      <c r="B526" s="243">
        <v>0</v>
      </c>
      <c r="C526" s="243">
        <f>AH72</f>
        <v>0</v>
      </c>
      <c r="D526" s="243">
        <v>0</v>
      </c>
      <c r="E526" s="180">
        <f>AH59</f>
        <v>0</v>
      </c>
      <c r="F526" s="266" t="str">
        <f t="shared" si="16"/>
        <v/>
      </c>
      <c r="G526" s="266" t="str">
        <f t="shared" si="16"/>
        <v/>
      </c>
      <c r="H526" s="268" t="str">
        <f t="shared" si="15"/>
        <v/>
      </c>
      <c r="I526" s="270"/>
      <c r="K526" s="264"/>
      <c r="L526" s="264"/>
    </row>
    <row r="527" spans="1:12" ht="12.6" customHeight="1" x14ac:dyDescent="0.25">
      <c r="A527" s="180" t="s">
        <v>544</v>
      </c>
      <c r="B527" s="243">
        <v>0</v>
      </c>
      <c r="C527" s="243">
        <f>AI72</f>
        <v>0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str">
        <f t="shared" si="17"/>
        <v/>
      </c>
      <c r="H527" s="268" t="str">
        <f t="shared" si="15"/>
        <v/>
      </c>
      <c r="I527" s="270"/>
      <c r="K527" s="264"/>
      <c r="L527" s="264"/>
    </row>
    <row r="528" spans="1:12" ht="12.6" customHeight="1" x14ac:dyDescent="0.25">
      <c r="A528" s="180" t="s">
        <v>545</v>
      </c>
      <c r="B528" s="243">
        <v>2123212</v>
      </c>
      <c r="C528" s="243">
        <f>AJ72</f>
        <v>5255307</v>
      </c>
      <c r="D528" s="243">
        <v>23069</v>
      </c>
      <c r="E528" s="180">
        <f>AJ59</f>
        <v>19947</v>
      </c>
      <c r="F528" s="266">
        <f t="shared" si="17"/>
        <v>92.037452858814859</v>
      </c>
      <c r="G528" s="266">
        <f t="shared" si="17"/>
        <v>263.46352835012783</v>
      </c>
      <c r="H528" s="268">
        <f t="shared" si="15"/>
        <v>1.8625686627190778</v>
      </c>
      <c r="I528" s="270"/>
      <c r="K528" s="264"/>
      <c r="L528" s="264"/>
    </row>
    <row r="529" spans="1:12" ht="12.6" customHeight="1" x14ac:dyDescent="0.25">
      <c r="A529" s="180" t="s">
        <v>546</v>
      </c>
      <c r="B529" s="243">
        <v>468609</v>
      </c>
      <c r="C529" s="243">
        <f>AK72</f>
        <v>0</v>
      </c>
      <c r="D529" s="243">
        <v>0</v>
      </c>
      <c r="E529" s="180">
        <f>AK59</f>
        <v>0</v>
      </c>
      <c r="F529" s="266" t="str">
        <f t="shared" si="17"/>
        <v/>
      </c>
      <c r="G529" s="266" t="str">
        <f t="shared" si="17"/>
        <v/>
      </c>
      <c r="H529" s="268" t="str">
        <f t="shared" si="15"/>
        <v/>
      </c>
      <c r="I529" s="270"/>
      <c r="K529" s="264"/>
      <c r="L529" s="264"/>
    </row>
    <row r="530" spans="1:12" ht="12.6" customHeight="1" x14ac:dyDescent="0.25">
      <c r="A530" s="180" t="s">
        <v>547</v>
      </c>
      <c r="B530" s="243">
        <v>392840</v>
      </c>
      <c r="C530" s="243">
        <f>AL72</f>
        <v>0</v>
      </c>
      <c r="D530" s="243">
        <v>0</v>
      </c>
      <c r="E530" s="180">
        <f>AL59</f>
        <v>0</v>
      </c>
      <c r="F530" s="266" t="str">
        <f t="shared" si="17"/>
        <v/>
      </c>
      <c r="G530" s="266" t="str">
        <f t="shared" si="17"/>
        <v/>
      </c>
      <c r="H530" s="268" t="str">
        <f t="shared" si="15"/>
        <v/>
      </c>
      <c r="I530" s="270"/>
      <c r="K530" s="264"/>
      <c r="L530" s="264"/>
    </row>
    <row r="531" spans="1:12" ht="12.6" customHeight="1" x14ac:dyDescent="0.25">
      <c r="A531" s="180" t="s">
        <v>548</v>
      </c>
      <c r="B531" s="243">
        <v>0</v>
      </c>
      <c r="C531" s="243">
        <f>AM72</f>
        <v>0</v>
      </c>
      <c r="D531" s="243">
        <v>0</v>
      </c>
      <c r="E531" s="180">
        <f>AM59</f>
        <v>0</v>
      </c>
      <c r="F531" s="266" t="str">
        <f t="shared" si="17"/>
        <v/>
      </c>
      <c r="G531" s="266" t="str">
        <f t="shared" si="17"/>
        <v/>
      </c>
      <c r="H531" s="268" t="str">
        <f t="shared" si="15"/>
        <v/>
      </c>
      <c r="I531" s="270"/>
      <c r="K531" s="264"/>
      <c r="L531" s="264"/>
    </row>
    <row r="532" spans="1:12" ht="12.6" customHeight="1" x14ac:dyDescent="0.25">
      <c r="A532" s="180" t="s">
        <v>1247</v>
      </c>
      <c r="B532" s="243">
        <v>0</v>
      </c>
      <c r="C532" s="243">
        <f>AN72</f>
        <v>0</v>
      </c>
      <c r="D532" s="243">
        <v>0</v>
      </c>
      <c r="E532" s="180">
        <f>AN59</f>
        <v>0</v>
      </c>
      <c r="F532" s="266" t="str">
        <f t="shared" si="17"/>
        <v/>
      </c>
      <c r="G532" s="266" t="str">
        <f t="shared" si="17"/>
        <v/>
      </c>
      <c r="H532" s="268" t="str">
        <f t="shared" si="15"/>
        <v/>
      </c>
      <c r="I532" s="270"/>
      <c r="K532" s="264"/>
      <c r="L532" s="264"/>
    </row>
    <row r="533" spans="1:12" ht="12.6" customHeight="1" x14ac:dyDescent="0.25">
      <c r="A533" s="180" t="s">
        <v>549</v>
      </c>
      <c r="B533" s="243">
        <v>0</v>
      </c>
      <c r="C533" s="243">
        <f>AO72</f>
        <v>783245</v>
      </c>
      <c r="D533" s="243">
        <v>0</v>
      </c>
      <c r="E533" s="180">
        <f>AO59</f>
        <v>7608</v>
      </c>
      <c r="F533" s="266" t="str">
        <f t="shared" si="17"/>
        <v/>
      </c>
      <c r="G533" s="266">
        <f t="shared" si="17"/>
        <v>102.95018401682439</v>
      </c>
      <c r="H533" s="268" t="str">
        <f t="shared" si="15"/>
        <v/>
      </c>
      <c r="I533" s="270"/>
      <c r="K533" s="264"/>
      <c r="L533" s="264"/>
    </row>
    <row r="534" spans="1:12" ht="12.6" customHeight="1" x14ac:dyDescent="0.25">
      <c r="A534" s="180" t="s">
        <v>550</v>
      </c>
      <c r="B534" s="243">
        <v>52726844</v>
      </c>
      <c r="C534" s="243">
        <f>AP72</f>
        <v>0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str">
        <f t="shared" si="17"/>
        <v/>
      </c>
      <c r="H534" s="268" t="str">
        <f t="shared" si="15"/>
        <v/>
      </c>
      <c r="I534" s="270"/>
      <c r="K534" s="264"/>
      <c r="L534" s="264"/>
    </row>
    <row r="535" spans="1:12" ht="12.6" customHeight="1" x14ac:dyDescent="0.25">
      <c r="A535" s="180" t="s">
        <v>551</v>
      </c>
      <c r="B535" s="243">
        <v>0</v>
      </c>
      <c r="C535" s="243">
        <f>AQ72</f>
        <v>0</v>
      </c>
      <c r="D535" s="243">
        <v>0</v>
      </c>
      <c r="E535" s="180">
        <f>AQ59</f>
        <v>0</v>
      </c>
      <c r="F535" s="266" t="str">
        <f t="shared" si="17"/>
        <v/>
      </c>
      <c r="G535" s="266" t="str">
        <f t="shared" si="17"/>
        <v/>
      </c>
      <c r="H535" s="268" t="str">
        <f t="shared" si="15"/>
        <v/>
      </c>
      <c r="I535" s="270"/>
      <c r="K535" s="264"/>
      <c r="L535" s="264"/>
    </row>
    <row r="536" spans="1:12" ht="12.6" customHeight="1" x14ac:dyDescent="0.25">
      <c r="A536" s="180" t="s">
        <v>552</v>
      </c>
      <c r="B536" s="243">
        <v>0</v>
      </c>
      <c r="C536" s="243">
        <f>AR72</f>
        <v>0</v>
      </c>
      <c r="D536" s="243">
        <v>0</v>
      </c>
      <c r="E536" s="180">
        <f>AR59</f>
        <v>0</v>
      </c>
      <c r="F536" s="266" t="str">
        <f t="shared" si="17"/>
        <v/>
      </c>
      <c r="G536" s="266" t="str">
        <f t="shared" si="17"/>
        <v/>
      </c>
      <c r="H536" s="268" t="str">
        <f t="shared" si="15"/>
        <v/>
      </c>
      <c r="I536" s="270"/>
      <c r="K536" s="264"/>
      <c r="L536" s="264"/>
    </row>
    <row r="537" spans="1:12" ht="12.6" customHeight="1" x14ac:dyDescent="0.25">
      <c r="A537" s="180" t="s">
        <v>553</v>
      </c>
      <c r="B537" s="243">
        <v>0</v>
      </c>
      <c r="C537" s="243">
        <f>AS72</f>
        <v>0</v>
      </c>
      <c r="D537" s="243">
        <v>0</v>
      </c>
      <c r="E537" s="180">
        <f>AS59</f>
        <v>0</v>
      </c>
      <c r="F537" s="266" t="str">
        <f t="shared" si="17"/>
        <v/>
      </c>
      <c r="G537" s="266" t="str">
        <f t="shared" si="17"/>
        <v/>
      </c>
      <c r="H537" s="268" t="str">
        <f t="shared" si="15"/>
        <v/>
      </c>
      <c r="I537" s="270"/>
      <c r="K537" s="264"/>
      <c r="L537" s="264"/>
    </row>
    <row r="538" spans="1:12" ht="12.6" customHeight="1" x14ac:dyDescent="0.25">
      <c r="A538" s="180" t="s">
        <v>554</v>
      </c>
      <c r="B538" s="243">
        <v>0</v>
      </c>
      <c r="C538" s="243">
        <f>AT72</f>
        <v>0</v>
      </c>
      <c r="D538" s="243">
        <v>0</v>
      </c>
      <c r="E538" s="180">
        <f>AT59</f>
        <v>0</v>
      </c>
      <c r="F538" s="266" t="str">
        <f t="shared" si="17"/>
        <v/>
      </c>
      <c r="G538" s="266" t="str">
        <f t="shared" si="17"/>
        <v/>
      </c>
      <c r="H538" s="268" t="str">
        <f t="shared" si="15"/>
        <v/>
      </c>
      <c r="I538" s="270"/>
      <c r="K538" s="264"/>
      <c r="L538" s="264"/>
    </row>
    <row r="539" spans="1:12" ht="12.6" customHeight="1" x14ac:dyDescent="0.25">
      <c r="A539" s="180" t="s">
        <v>555</v>
      </c>
      <c r="B539" s="243">
        <v>0</v>
      </c>
      <c r="C539" s="243">
        <f>AU72</f>
        <v>0</v>
      </c>
      <c r="D539" s="243">
        <v>0</v>
      </c>
      <c r="E539" s="180">
        <f>AU59</f>
        <v>0</v>
      </c>
      <c r="F539" s="266" t="str">
        <f t="shared" si="17"/>
        <v/>
      </c>
      <c r="G539" s="266" t="str">
        <f t="shared" si="17"/>
        <v/>
      </c>
      <c r="H539" s="268" t="str">
        <f t="shared" si="15"/>
        <v/>
      </c>
      <c r="I539" s="270"/>
      <c r="K539" s="264"/>
      <c r="L539" s="264"/>
    </row>
    <row r="540" spans="1:12" ht="12.6" customHeight="1" x14ac:dyDescent="0.25">
      <c r="A540" s="180" t="s">
        <v>556</v>
      </c>
      <c r="B540" s="243">
        <v>1983283</v>
      </c>
      <c r="C540" s="243">
        <f>AV72</f>
        <v>0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" customHeight="1" x14ac:dyDescent="0.25">
      <c r="A541" s="180" t="s">
        <v>1248</v>
      </c>
      <c r="B541" s="243">
        <v>96382</v>
      </c>
      <c r="C541" s="243">
        <f>AW72</f>
        <v>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557</v>
      </c>
      <c r="B542" s="243">
        <v>0</v>
      </c>
      <c r="C542" s="243">
        <f>AX72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558</v>
      </c>
      <c r="B543" s="243">
        <v>646580</v>
      </c>
      <c r="C543" s="243">
        <f>AY72</f>
        <v>664040</v>
      </c>
      <c r="D543" s="243">
        <v>285759</v>
      </c>
      <c r="E543" s="180">
        <f>AY59</f>
        <v>16832</v>
      </c>
      <c r="F543" s="266">
        <f t="shared" ref="F543:G549" si="18">IF(B543=0,"",IF(D543=0,"",B543/D543))</f>
        <v>2.2626758912230236</v>
      </c>
      <c r="G543" s="266">
        <f t="shared" si="18"/>
        <v>39.451045627376423</v>
      </c>
      <c r="H543" s="268">
        <f t="shared" si="15"/>
        <v>16.435570768402147</v>
      </c>
      <c r="I543" s="270"/>
      <c r="K543" s="264"/>
      <c r="L543" s="264"/>
    </row>
    <row r="544" spans="1:12" ht="12.6" customHeight="1" x14ac:dyDescent="0.25">
      <c r="A544" s="180" t="s">
        <v>559</v>
      </c>
      <c r="B544" s="243">
        <v>4466226</v>
      </c>
      <c r="C544" s="243">
        <f>AZ72</f>
        <v>0</v>
      </c>
      <c r="D544" s="243">
        <v>1081972</v>
      </c>
      <c r="E544" s="180">
        <f>AZ59</f>
        <v>0</v>
      </c>
      <c r="F544" s="266">
        <f t="shared" si="18"/>
        <v>4.1278572828132338</v>
      </c>
      <c r="G544" s="266" t="str">
        <f t="shared" si="18"/>
        <v/>
      </c>
      <c r="H544" s="268" t="str">
        <f t="shared" si="15"/>
        <v/>
      </c>
      <c r="I544" s="270"/>
      <c r="K544" s="264"/>
      <c r="L544" s="264"/>
    </row>
    <row r="545" spans="1:13" ht="12.6" customHeight="1" x14ac:dyDescent="0.25">
      <c r="A545" s="180" t="s">
        <v>560</v>
      </c>
      <c r="B545" s="243">
        <v>276882</v>
      </c>
      <c r="C545" s="243">
        <f>BA72</f>
        <v>175852</v>
      </c>
      <c r="D545" s="243">
        <v>0</v>
      </c>
      <c r="E545" s="180">
        <f>BA59</f>
        <v>0</v>
      </c>
      <c r="F545" s="266" t="str">
        <f t="shared" si="18"/>
        <v/>
      </c>
      <c r="G545" s="266" t="str">
        <f t="shared" si="18"/>
        <v/>
      </c>
      <c r="H545" s="268" t="str">
        <f t="shared" si="15"/>
        <v/>
      </c>
      <c r="I545" s="270"/>
      <c r="K545" s="264"/>
      <c r="L545" s="264"/>
    </row>
    <row r="546" spans="1:13" ht="12.6" customHeight="1" x14ac:dyDescent="0.25">
      <c r="A546" s="180" t="s">
        <v>561</v>
      </c>
      <c r="B546" s="243">
        <v>2219789</v>
      </c>
      <c r="C546" s="243">
        <f>BB72</f>
        <v>0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" customHeight="1" x14ac:dyDescent="0.25">
      <c r="A547" s="180" t="s">
        <v>562</v>
      </c>
      <c r="B547" s="243">
        <v>0</v>
      </c>
      <c r="C547" s="243">
        <f>BC72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563</v>
      </c>
      <c r="B548" s="243">
        <v>1192055</v>
      </c>
      <c r="C548" s="243">
        <f>BD72</f>
        <v>157188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564</v>
      </c>
      <c r="B549" s="243">
        <v>9757658</v>
      </c>
      <c r="C549" s="243">
        <f>BE72</f>
        <v>772946</v>
      </c>
      <c r="D549" s="243">
        <v>564884</v>
      </c>
      <c r="E549" s="180">
        <f>BE59</f>
        <v>92139</v>
      </c>
      <c r="F549" s="266">
        <f t="shared" si="18"/>
        <v>17.27373761692666</v>
      </c>
      <c r="G549" s="266">
        <f t="shared" si="18"/>
        <v>8.3889124040851328</v>
      </c>
      <c r="H549" s="268">
        <f t="shared" si="15"/>
        <v>-0.51435453113142249</v>
      </c>
      <c r="I549" s="270"/>
      <c r="K549" s="264"/>
      <c r="L549" s="264"/>
    </row>
    <row r="550" spans="1:13" ht="12.6" customHeight="1" x14ac:dyDescent="0.25">
      <c r="A550" s="180" t="s">
        <v>565</v>
      </c>
      <c r="B550" s="243">
        <v>4700501</v>
      </c>
      <c r="C550" s="243">
        <f>BF72</f>
        <v>353686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" customHeight="1" x14ac:dyDescent="0.25">
      <c r="A551" s="180" t="s">
        <v>566</v>
      </c>
      <c r="B551" s="243">
        <v>610351</v>
      </c>
      <c r="C551" s="243">
        <f>BG72</f>
        <v>0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" customHeight="1" x14ac:dyDescent="0.25">
      <c r="A552" s="180" t="s">
        <v>567</v>
      </c>
      <c r="B552" s="243">
        <v>28930273</v>
      </c>
      <c r="C552" s="243">
        <f>BH72</f>
        <v>1951305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568</v>
      </c>
      <c r="B553" s="243">
        <v>-11751</v>
      </c>
      <c r="C553" s="243">
        <f>BI72</f>
        <v>0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569</v>
      </c>
      <c r="B554" s="243">
        <v>1918608</v>
      </c>
      <c r="C554" s="243">
        <f>BJ72</f>
        <v>367511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570</v>
      </c>
      <c r="B555" s="243">
        <v>4520064</v>
      </c>
      <c r="C555" s="243">
        <f>BK72</f>
        <v>1205843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571</v>
      </c>
      <c r="B556" s="243">
        <v>5787754</v>
      </c>
      <c r="C556" s="243">
        <f>BL72</f>
        <v>955398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572</v>
      </c>
      <c r="B557" s="243">
        <v>0</v>
      </c>
      <c r="C557" s="243">
        <f>BM72</f>
        <v>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573</v>
      </c>
      <c r="B558" s="243">
        <v>8034118</v>
      </c>
      <c r="C558" s="243">
        <f>BN72</f>
        <v>3204739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574</v>
      </c>
      <c r="B559" s="243">
        <v>287037</v>
      </c>
      <c r="C559" s="243">
        <f>BO72</f>
        <v>0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575</v>
      </c>
      <c r="B560" s="243">
        <v>2708727</v>
      </c>
      <c r="C560" s="243">
        <f>BP72</f>
        <v>69966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576</v>
      </c>
      <c r="B561" s="243">
        <v>1483071</v>
      </c>
      <c r="C561" s="243">
        <f>BQ72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577</v>
      </c>
      <c r="B562" s="243">
        <v>3493607</v>
      </c>
      <c r="C562" s="243">
        <f>BR72</f>
        <v>76116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1249</v>
      </c>
      <c r="B563" s="243">
        <v>72645</v>
      </c>
      <c r="C563" s="243">
        <f>BS72</f>
        <v>0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578</v>
      </c>
      <c r="B564" s="243">
        <v>97302</v>
      </c>
      <c r="C564" s="243">
        <f>BT72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579</v>
      </c>
      <c r="B565" s="243">
        <v>0</v>
      </c>
      <c r="C565" s="243">
        <f>BU72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580</v>
      </c>
      <c r="B566" s="243">
        <v>3525872</v>
      </c>
      <c r="C566" s="243">
        <f>BV72</f>
        <v>446422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581</v>
      </c>
      <c r="B567" s="243">
        <v>1557491</v>
      </c>
      <c r="C567" s="243">
        <f>BW72</f>
        <v>0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582</v>
      </c>
      <c r="B568" s="243">
        <v>773855</v>
      </c>
      <c r="C568" s="243">
        <f>BX72</f>
        <v>21347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583</v>
      </c>
      <c r="B569" s="243">
        <v>4571883</v>
      </c>
      <c r="C569" s="243">
        <f>BY72</f>
        <v>309762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584</v>
      </c>
      <c r="B570" s="243">
        <v>599653</v>
      </c>
      <c r="C570" s="243">
        <f>BZ72</f>
        <v>0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585</v>
      </c>
      <c r="B571" s="243">
        <v>1447841</v>
      </c>
      <c r="C571" s="243">
        <f>CA72</f>
        <v>4114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586</v>
      </c>
      <c r="B572" s="243">
        <v>983783</v>
      </c>
      <c r="C572" s="243">
        <f>CB72</f>
        <v>544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587</v>
      </c>
      <c r="B573" s="243">
        <v>8595100</v>
      </c>
      <c r="C573" s="243">
        <f>CC72</f>
        <v>221857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588</v>
      </c>
      <c r="B574" s="243">
        <v>41487391</v>
      </c>
      <c r="C574" s="243">
        <f>CD72</f>
        <v>-1046445</v>
      </c>
      <c r="D574" s="181" t="s">
        <v>529</v>
      </c>
      <c r="E574" s="181" t="s">
        <v>529</v>
      </c>
      <c r="F574" s="266"/>
      <c r="G574" s="266"/>
      <c r="H574" s="268"/>
    </row>
    <row r="575" spans="1:13" ht="12.6" customHeight="1" x14ac:dyDescent="0.25">
      <c r="M575" s="268"/>
    </row>
    <row r="576" spans="1:13" ht="12.6" customHeight="1" x14ac:dyDescent="0.25">
      <c r="M576" s="268"/>
    </row>
    <row r="577" spans="13:13" ht="12.6" customHeight="1" x14ac:dyDescent="0.25">
      <c r="M577" s="268"/>
    </row>
    <row r="611" spans="1:14" ht="12.6" customHeight="1" x14ac:dyDescent="0.25">
      <c r="A611" s="196"/>
      <c r="C611" s="181" t="s">
        <v>589</v>
      </c>
      <c r="D611" s="180">
        <f>CE77-(BE77+CD77)</f>
        <v>84267</v>
      </c>
      <c r="E611" s="180">
        <f>SUM(C623:D646)+SUM(C667:D712)</f>
        <v>25966617.766278613</v>
      </c>
      <c r="F611" s="180">
        <f>CE64-(AX64+BD64+BE64+BG64+BJ64+BN64+BP64+BQ64+CB64+CC64+CD64)</f>
        <v>2570986</v>
      </c>
      <c r="G611" s="180">
        <f>CE78-(AX78+AY78+BD78+BE78+BG78+BJ78+BN78+BP78+BQ78+CB78+CC78+CD78)</f>
        <v>16832</v>
      </c>
      <c r="H611" s="197">
        <f>CE60-(AX60+AY60+AZ60+BD60+BE60+BG60+BJ60+BN60+BO60+BP60+BQ60+BR60+CB60+CC60+CD60)</f>
        <v>157.17000000000002</v>
      </c>
      <c r="I611" s="180">
        <f>CE79-(AX79+AY79+AZ79+BD79+BE79+BF79+BG79+BJ79+BN79+BO79+BP79+BQ79+BR79+CB79+CC79+CD79)</f>
        <v>11361</v>
      </c>
      <c r="J611" s="180">
        <f>CE80-(AX80+AY80+AZ80+BA80+BD80+BE80+BF80+BG80+BJ80+BN80+BO80+BP80+BQ80+BR80+CB80+CC80+CD80)</f>
        <v>122880</v>
      </c>
      <c r="K611" s="180">
        <f>CE76-(AW76+AX76+AY76+AZ76+BA76+BB76+BC76+BD76+BE76+BF76+BG76+BH76+BI76+BJ76+BK76+BL76+BM76+BN76+BO76+BP76+BQ76+BR76+BS76+BT76+BU76+BV76+BW76+BX76+CB76+CC76+CD76)</f>
        <v>45739632</v>
      </c>
      <c r="L611" s="197">
        <f>CE81-(AW81+AX81+AY81+AZ81+BA81+BB81+BC81+BD81+BE81+BF81+BG81+BH81+BI81+BJ81+BK81+BL81+BM81+BN81+BO81+BP81+BQ81+BR81+BS81+BT81+BU81+BV81+BW81+BX81+BY81+BZ81+CA81+CB81+CC81+CD81)</f>
        <v>41.37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BE72</f>
        <v>772946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-1046445</v>
      </c>
      <c r="D614" s="269">
        <f>SUM(C613:C614)</f>
        <v>-273499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BJ72</f>
        <v>367511</v>
      </c>
      <c r="D616" s="180">
        <f>(D614/D611)*BJ77</f>
        <v>0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BG72</f>
        <v>0</v>
      </c>
      <c r="D617" s="180">
        <f>(D614/D611)*BG77</f>
        <v>0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BN72</f>
        <v>3204739</v>
      </c>
      <c r="D618" s="180">
        <f>(D614/D611)*BN77</f>
        <v>-32982.031376458166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CC72</f>
        <v>221857</v>
      </c>
      <c r="D619" s="180">
        <f>(D614/D611)*CC77</f>
        <v>-10765.734902156242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BP72</f>
        <v>69966</v>
      </c>
      <c r="D620" s="180">
        <f>(D614/D611)*BP77</f>
        <v>0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CB72</f>
        <v>544</v>
      </c>
      <c r="D621" s="180">
        <f>(D614/D611)*CB77</f>
        <v>0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3820869.2337213857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BD72</f>
        <v>157188</v>
      </c>
      <c r="D623" s="180">
        <f>(D614/D611)*BD77</f>
        <v>-4092.7318997947</v>
      </c>
      <c r="E623" s="180">
        <f>(E622/E611)*SUM(C623:D623)</f>
        <v>22527.269626622394</v>
      </c>
      <c r="F623" s="180">
        <f>SUM(C623:E623)</f>
        <v>175622.53772682772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AY72</f>
        <v>664040</v>
      </c>
      <c r="D624" s="180">
        <f>(D614/D611)*AY77</f>
        <v>-11044.858568597434</v>
      </c>
      <c r="E624" s="180">
        <f>(E622/E611)*SUM(C624:D624)</f>
        <v>96085.253309536478</v>
      </c>
      <c r="F624" s="180">
        <f>(F623/F611)*AY64</f>
        <v>14247.2937206521</v>
      </c>
      <c r="G624" s="180">
        <f>SUM(C624:F624)</f>
        <v>763327.68846159114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BR72</f>
        <v>76116</v>
      </c>
      <c r="D625" s="180">
        <f>(D614/D611)*BR77</f>
        <v>0</v>
      </c>
      <c r="E625" s="180">
        <f>(E622/E611)*SUM(C625:D625)</f>
        <v>11200.121833796185</v>
      </c>
      <c r="F625" s="180">
        <f>(F623/F611)*BR64</f>
        <v>395.16993898438125</v>
      </c>
      <c r="G625" s="180">
        <f>(G624/G611)*BR78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AZ72</f>
        <v>0</v>
      </c>
      <c r="D627" s="180">
        <f>(D614/D611)*AZ77</f>
        <v>0</v>
      </c>
      <c r="E627" s="180">
        <f>(E622/E611)*SUM(C627:D627)</f>
        <v>0</v>
      </c>
      <c r="F627" s="180">
        <f>(F623/F611)*AZ64</f>
        <v>0</v>
      </c>
      <c r="G627" s="180">
        <f>(G624/G611)*AZ78</f>
        <v>0</v>
      </c>
      <c r="H627" s="180">
        <f>SUM(C625:G627)</f>
        <v>87711.291772780576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BF72</f>
        <v>353686</v>
      </c>
      <c r="D628" s="180">
        <f>(D614/D611)*BF77</f>
        <v>0</v>
      </c>
      <c r="E628" s="180">
        <f>(E622/E611)*SUM(C628:D628)</f>
        <v>52043.279874245061</v>
      </c>
      <c r="F628" s="180">
        <f>(F623/F611)*BF64</f>
        <v>3608.1713650983584</v>
      </c>
      <c r="G628" s="180">
        <f>(G624/G611)*BF78</f>
        <v>0</v>
      </c>
      <c r="H628" s="180">
        <f>(H627/H611)*BF60</f>
        <v>4246.8850950617807</v>
      </c>
      <c r="I628" s="180">
        <f>SUM(C628:H628)</f>
        <v>413584.33633440518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BA72</f>
        <v>175852</v>
      </c>
      <c r="D629" s="180">
        <f>(D614/D611)*BA77</f>
        <v>-16172.944533447257</v>
      </c>
      <c r="E629" s="180">
        <f>(E622/E611)*SUM(C629:D629)</f>
        <v>23496.043874229981</v>
      </c>
      <c r="F629" s="180">
        <f>(F623/F611)*BA64</f>
        <v>558.15619212469824</v>
      </c>
      <c r="G629" s="180">
        <f>(G624/G611)*BA78</f>
        <v>0</v>
      </c>
      <c r="H629" s="180">
        <f>(H627/H611)*BA60</f>
        <v>1104.9714176376249</v>
      </c>
      <c r="I629" s="180">
        <f>(I628/I611)*BA79</f>
        <v>31161.710404211852</v>
      </c>
      <c r="J629" s="180">
        <f>SUM(C629:I629)</f>
        <v>215999.9373547569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BB72</f>
        <v>0</v>
      </c>
      <c r="D631" s="180">
        <f>(D614/D611)*BB77</f>
        <v>0</v>
      </c>
      <c r="E631" s="180">
        <f>(E622/E611)*SUM(C631:D631)</f>
        <v>0</v>
      </c>
      <c r="F631" s="180">
        <f>(F623/F611)*BB64</f>
        <v>0</v>
      </c>
      <c r="G631" s="180">
        <f>(G624/G611)*BB78</f>
        <v>0</v>
      </c>
      <c r="H631" s="180">
        <f>(H627/H611)*BB60</f>
        <v>0</v>
      </c>
      <c r="I631" s="180">
        <f>(I628/I611)*BB79</f>
        <v>0</v>
      </c>
      <c r="J631" s="180">
        <f>(J629/J611)*BB80</f>
        <v>0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BI72</f>
        <v>0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BK72</f>
        <v>1205843</v>
      </c>
      <c r="D634" s="180">
        <f>(D614/D611)*BK77</f>
        <v>-2972.9916100015425</v>
      </c>
      <c r="E634" s="180">
        <f>(E622/E611)*SUM(C634:D634)</f>
        <v>176996.82910541043</v>
      </c>
      <c r="F634" s="180">
        <f>(F623/F611)*BK64</f>
        <v>201.51276058840531</v>
      </c>
      <c r="G634" s="180">
        <f>(G624/G611)*BK78</f>
        <v>0</v>
      </c>
      <c r="H634" s="180">
        <f>(H627/H611)*BK60</f>
        <v>5184.4366009361293</v>
      </c>
      <c r="I634" s="180">
        <f>(I628/I611)*BK79</f>
        <v>5715.4071652584826</v>
      </c>
      <c r="J634" s="180">
        <f>(J629/J611)*BK80</f>
        <v>0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BH72</f>
        <v>1951305</v>
      </c>
      <c r="D635" s="180">
        <f>(D614/D611)*BH77</f>
        <v>-1084.0384254809119</v>
      </c>
      <c r="E635" s="180">
        <f>(E622/E611)*SUM(C635:D635)</f>
        <v>286966.10926031007</v>
      </c>
      <c r="F635" s="180">
        <f>(F623/F611)*BH64</f>
        <v>1794.9663762649243</v>
      </c>
      <c r="G635" s="180">
        <f>(G624/G611)*BH78</f>
        <v>0</v>
      </c>
      <c r="H635" s="180">
        <f>(H627/H611)*BH60</f>
        <v>2717.7832342905222</v>
      </c>
      <c r="I635" s="180">
        <f>(I628/I611)*BH79</f>
        <v>2075.0204357944808</v>
      </c>
      <c r="J635" s="180">
        <f>(J629/J611)*BH80</f>
        <v>0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BL72</f>
        <v>955398</v>
      </c>
      <c r="D636" s="180">
        <f>(D614/D611)*BL77</f>
        <v>-23994.898441857429</v>
      </c>
      <c r="E636" s="180">
        <f>(E622/E611)*SUM(C636:D636)</f>
        <v>137051.713356283</v>
      </c>
      <c r="F636" s="180">
        <f>(F623/F611)*BL64</f>
        <v>2074.5567929050403</v>
      </c>
      <c r="G636" s="180">
        <f>(G624/G611)*BL78</f>
        <v>0</v>
      </c>
      <c r="H636" s="180">
        <f>(H627/H611)*BL60</f>
        <v>9403.4183773706991</v>
      </c>
      <c r="I636" s="180">
        <f>(I628/I611)*BL79</f>
        <v>46232.911464192817</v>
      </c>
      <c r="J636" s="180">
        <f>(J629/J611)*BL80</f>
        <v>0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BS72</f>
        <v>0</v>
      </c>
      <c r="D638" s="180">
        <f>(D614/D611)*BS77</f>
        <v>0</v>
      </c>
      <c r="E638" s="180">
        <f>(E622/E611)*SUM(C638:D638)</f>
        <v>0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>
        <f>(I628/I611)*BS79</f>
        <v>0</v>
      </c>
      <c r="J638" s="180">
        <f>(J629/J611)*BS80</f>
        <v>0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BV72</f>
        <v>446422</v>
      </c>
      <c r="D641" s="180">
        <f>(D614/D611)*BV77</f>
        <v>-9298.7128413257851</v>
      </c>
      <c r="E641" s="180">
        <f>(E622/E611)*SUM(C641:D641)</f>
        <v>64320.695682466583</v>
      </c>
      <c r="F641" s="180">
        <f>(F623/F611)*BV64</f>
        <v>4549.5433493928713</v>
      </c>
      <c r="G641" s="180">
        <f>(G624/G611)*BV78</f>
        <v>0</v>
      </c>
      <c r="H641" s="180">
        <f>(H627/H611)*BV60</f>
        <v>3543.7214656560195</v>
      </c>
      <c r="I641" s="180">
        <f>(I628/I611)*BV79</f>
        <v>17910.702708962886</v>
      </c>
      <c r="J641" s="180">
        <f>(J629/J611)*BV80</f>
        <v>0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BW72</f>
        <v>0</v>
      </c>
      <c r="D642" s="180">
        <f>(D614/D611)*BW77</f>
        <v>0</v>
      </c>
      <c r="E642" s="180">
        <f>(E622/E611)*SUM(C642:D642)</f>
        <v>0</v>
      </c>
      <c r="F642" s="180">
        <f>(F623/F611)*BW64</f>
        <v>0</v>
      </c>
      <c r="G642" s="180">
        <f>(G624/G611)*BW78</f>
        <v>0</v>
      </c>
      <c r="H642" s="180">
        <f>(H627/H611)*BW60</f>
        <v>0</v>
      </c>
      <c r="I642" s="180">
        <f>(I628/I611)*BW79</f>
        <v>0</v>
      </c>
      <c r="J642" s="180">
        <f>(J629/J611)*BW80</f>
        <v>0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BX72</f>
        <v>21347</v>
      </c>
      <c r="D643" s="180">
        <f>(D614/D611)*BX77</f>
        <v>0</v>
      </c>
      <c r="E643" s="180">
        <f>(E622/E611)*SUM(C643:D643)</f>
        <v>3141.1135738352928</v>
      </c>
      <c r="F643" s="180">
        <f>(F623/F611)*BX64</f>
        <v>533.01832910892426</v>
      </c>
      <c r="G643" s="180">
        <f>(G624/G611)*BX78</f>
        <v>0</v>
      </c>
      <c r="H643" s="180">
        <f>(H627/H611)*BX60</f>
        <v>0</v>
      </c>
      <c r="I643" s="180">
        <f>(I628/I611)*BX79</f>
        <v>0</v>
      </c>
      <c r="J643" s="180">
        <f>(J629/J611)*BX80</f>
        <v>0</v>
      </c>
      <c r="K643" s="180">
        <f>SUM(C630:J643)</f>
        <v>5313377.8187203603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BY72</f>
        <v>309762</v>
      </c>
      <c r="D644" s="180">
        <f>(D614/D611)*BY77</f>
        <v>-3664.3095280477528</v>
      </c>
      <c r="E644" s="180">
        <f>(E622/E611)*SUM(C644:D644)</f>
        <v>45040.877428260799</v>
      </c>
      <c r="F644" s="180">
        <f>(F623/F611)*BY64</f>
        <v>0</v>
      </c>
      <c r="G644" s="180">
        <f>(G624/G611)*BY78</f>
        <v>0</v>
      </c>
      <c r="H644" s="180">
        <f>(H627/H611)*BY60</f>
        <v>1283.5526568517864</v>
      </c>
      <c r="I644" s="180">
        <f>(I628/I611)*BY79</f>
        <v>7062.3502551601632</v>
      </c>
      <c r="J644" s="180">
        <f>(J629/J611)*BY80</f>
        <v>0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CA72</f>
        <v>4114</v>
      </c>
      <c r="D646" s="180">
        <f>(D614/D611)*CA77</f>
        <v>0</v>
      </c>
      <c r="E646" s="180">
        <f>(E622/E611)*SUM(C646:D646)</f>
        <v>605.35631436540939</v>
      </c>
      <c r="F646" s="180">
        <f>(F623/F611)*CA64</f>
        <v>26.367432402415069</v>
      </c>
      <c r="G646" s="180">
        <f>(G624/G611)*CA78</f>
        <v>0</v>
      </c>
      <c r="H646" s="180">
        <f>(H627/H611)*CA60</f>
        <v>0</v>
      </c>
      <c r="I646" s="180">
        <f>(I628/I611)*CA79</f>
        <v>0</v>
      </c>
      <c r="J646" s="180">
        <f>(J629/J611)*CA80</f>
        <v>0</v>
      </c>
      <c r="K646" s="180">
        <v>0</v>
      </c>
      <c r="L646" s="180">
        <f>SUM(C644:K646)</f>
        <v>364230.19455899281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9912191</v>
      </c>
      <c r="L647" s="269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C72</f>
        <v>0</v>
      </c>
      <c r="D667" s="180">
        <f>(D614/D611)*C77</f>
        <v>0</v>
      </c>
      <c r="E667" s="180">
        <f>(E622/E611)*SUM(C667:D667)</f>
        <v>0</v>
      </c>
      <c r="F667" s="180">
        <f>(F623/F611)*C64</f>
        <v>0</v>
      </c>
      <c r="G667" s="180">
        <f>(G624/G611)*C78</f>
        <v>0</v>
      </c>
      <c r="H667" s="180">
        <f>(H627/H611)*C60</f>
        <v>0</v>
      </c>
      <c r="I667" s="180">
        <f>(I628/I611)*C79</f>
        <v>0</v>
      </c>
      <c r="J667" s="180">
        <f>(J629/J611)*C80</f>
        <v>0</v>
      </c>
      <c r="K667" s="180">
        <f>(K643/K611)*C76</f>
        <v>0</v>
      </c>
      <c r="L667" s="180">
        <f>(L646/L611)*C81</f>
        <v>0</v>
      </c>
      <c r="M667" s="180">
        <f t="shared" ref="M667:M712" si="19">ROUND(SUM(D667:L667),0)</f>
        <v>0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19"/>
        <v>0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E72</f>
        <v>1753759</v>
      </c>
      <c r="D669" s="180">
        <f>(D614/D611)*E77</f>
        <v>-29583.863018738059</v>
      </c>
      <c r="E669" s="180">
        <f>(E622/E611)*SUM(C669:D669)</f>
        <v>253704.49835766933</v>
      </c>
      <c r="F669" s="180">
        <f>(F623/F611)*E64</f>
        <v>5121.9078988743113</v>
      </c>
      <c r="G669" s="180">
        <f>(G624/G611)*E78</f>
        <v>385065.07858408807</v>
      </c>
      <c r="H669" s="180">
        <f>(H627/H611)*E60</f>
        <v>9275.0631116855202</v>
      </c>
      <c r="I669" s="180">
        <f>(I628/I611)*E79</f>
        <v>57044.860050700903</v>
      </c>
      <c r="J669" s="180">
        <f>(J629/J611)*E80</f>
        <v>119183.16855897808</v>
      </c>
      <c r="K669" s="180">
        <f>(K643/K611)*E76</f>
        <v>398508.40122992889</v>
      </c>
      <c r="L669" s="180">
        <f>(L646/L611)*E81</f>
        <v>126252.38071007872</v>
      </c>
      <c r="M669" s="180">
        <f t="shared" si="19"/>
        <v>1324571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19"/>
        <v>0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H72</f>
        <v>0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>
        <f>(I628/I611)*H79</f>
        <v>0</v>
      </c>
      <c r="J672" s="180">
        <f>(J629/J611)*H80</f>
        <v>0</v>
      </c>
      <c r="K672" s="180">
        <f>(K643/K611)*H76</f>
        <v>0</v>
      </c>
      <c r="L672" s="180">
        <f>(L646/L611)*H81</f>
        <v>0</v>
      </c>
      <c r="M672" s="180">
        <f t="shared" si="19"/>
        <v>0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J72</f>
        <v>1380</v>
      </c>
      <c r="D674" s="180">
        <f>(D614/D611)*J77</f>
        <v>0</v>
      </c>
      <c r="E674" s="180">
        <f>(E622/E611)*SUM(C674:D674)</f>
        <v>203.06069854746355</v>
      </c>
      <c r="F674" s="180">
        <f>(F623/F611)*J64</f>
        <v>94.266986309152315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7658.7868412652651</v>
      </c>
      <c r="K674" s="180">
        <f>(K643/K611)*J76</f>
        <v>19353.791728973807</v>
      </c>
      <c r="L674" s="180">
        <f>(L646/L611)*J81</f>
        <v>5194.4842830506586</v>
      </c>
      <c r="M674" s="180">
        <f t="shared" si="19"/>
        <v>32504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19"/>
        <v>0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L72</f>
        <v>939680</v>
      </c>
      <c r="D676" s="180">
        <f>(D614/D611)*L77</f>
        <v>-15851.627754637046</v>
      </c>
      <c r="E676" s="180">
        <f>(E622/E611)*SUM(C676:D676)</f>
        <v>135937.12652616636</v>
      </c>
      <c r="F676" s="180">
        <f>(F623/F611)*L64</f>
        <v>2744.3305615726044</v>
      </c>
      <c r="G676" s="180">
        <f>(G624/G611)*L78</f>
        <v>206296.20097503436</v>
      </c>
      <c r="H676" s="180">
        <f>(H627/H611)*L60</f>
        <v>4966.7907156438705</v>
      </c>
      <c r="I676" s="180">
        <f>(I628/I611)*L79</f>
        <v>30542.844660202973</v>
      </c>
      <c r="J676" s="180">
        <f>(J629/J611)*L80</f>
        <v>58832.209499726225</v>
      </c>
      <c r="K676" s="180">
        <f>(K643/K611)*L76</f>
        <v>213524.23142778879</v>
      </c>
      <c r="L676" s="180">
        <f>(L646/L611)*L81</f>
        <v>67616.337786150951</v>
      </c>
      <c r="M676" s="180">
        <f t="shared" si="19"/>
        <v>704608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19"/>
        <v>0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O72</f>
        <v>646588</v>
      </c>
      <c r="D679" s="180">
        <f>(D614/D611)*O77</f>
        <v>-555.00170885399973</v>
      </c>
      <c r="E679" s="180">
        <f>(E622/E611)*SUM(C679:D679)</f>
        <v>95060.80573747278</v>
      </c>
      <c r="F679" s="180">
        <f>(F623/F611)*O64</f>
        <v>2665.774739648311</v>
      </c>
      <c r="G679" s="180">
        <f>(G624/G611)*O78</f>
        <v>0</v>
      </c>
      <c r="H679" s="180">
        <f>(H627/H611)*O60</f>
        <v>1746.7477460635182</v>
      </c>
      <c r="I679" s="180">
        <f>(I628/I611)*O79</f>
        <v>1055.7121515445604</v>
      </c>
      <c r="J679" s="180">
        <f>(J629/J611)*O80</f>
        <v>2007.4212927989288</v>
      </c>
      <c r="K679" s="180">
        <f>(K643/K611)*O76</f>
        <v>68396.524170055607</v>
      </c>
      <c r="L679" s="180">
        <f>(L646/L611)*O81</f>
        <v>2729.3053012639052</v>
      </c>
      <c r="M679" s="180">
        <f t="shared" si="19"/>
        <v>173107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P72</f>
        <v>1402607</v>
      </c>
      <c r="D680" s="180">
        <f>(D614/D611)*P77</f>
        <v>-17305.667319353957</v>
      </c>
      <c r="E680" s="180">
        <f>(E622/E611)*SUM(C680:D680)</f>
        <v>203840.76544410447</v>
      </c>
      <c r="F680" s="180">
        <f>(F623/F611)*P64</f>
        <v>23573.91906537682</v>
      </c>
      <c r="G680" s="180">
        <f>(G624/G611)*P78</f>
        <v>0</v>
      </c>
      <c r="H680" s="180">
        <f>(H627/H611)*P60</f>
        <v>3616.270094086773</v>
      </c>
      <c r="I680" s="180">
        <f>(I628/I611)*P79</f>
        <v>33345.942441890256</v>
      </c>
      <c r="J680" s="180">
        <f>(J629/J611)*P80</f>
        <v>15662.104832608104</v>
      </c>
      <c r="K680" s="180">
        <f>(K643/K611)*P76</f>
        <v>667411.97343127488</v>
      </c>
      <c r="L680" s="180">
        <f>(L646/L611)*P81</f>
        <v>39706.9900280652</v>
      </c>
      <c r="M680" s="180">
        <f t="shared" si="19"/>
        <v>969852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Q72</f>
        <v>0</v>
      </c>
      <c r="D681" s="180">
        <f>(D614/D611)*Q77</f>
        <v>0</v>
      </c>
      <c r="E681" s="180">
        <f>(E622/E611)*SUM(C681:D681)</f>
        <v>0</v>
      </c>
      <c r="F681" s="180">
        <f>(F623/F611)*Q64</f>
        <v>0</v>
      </c>
      <c r="G681" s="180">
        <f>(G624/G611)*Q78</f>
        <v>0</v>
      </c>
      <c r="H681" s="180">
        <f>(H627/H611)*Q60</f>
        <v>0</v>
      </c>
      <c r="I681" s="180">
        <f>(I628/I611)*Q79</f>
        <v>0</v>
      </c>
      <c r="J681" s="180">
        <f>(J629/J611)*Q80</f>
        <v>0</v>
      </c>
      <c r="K681" s="180">
        <f>(K643/K611)*Q76</f>
        <v>0</v>
      </c>
      <c r="L681" s="180">
        <f>(L646/L611)*Q81</f>
        <v>0</v>
      </c>
      <c r="M681" s="180">
        <f t="shared" si="19"/>
        <v>0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R72</f>
        <v>674566</v>
      </c>
      <c r="D682" s="180">
        <f>(D614/D611)*R77</f>
        <v>-649.12480567719274</v>
      </c>
      <c r="E682" s="180">
        <f>(E622/E611)*SUM(C682:D682)</f>
        <v>99163.79089846593</v>
      </c>
      <c r="F682" s="180">
        <f>(F623/F611)*R64</f>
        <v>1937.3231874738181</v>
      </c>
      <c r="G682" s="180">
        <f>(G624/G611)*R78</f>
        <v>0</v>
      </c>
      <c r="H682" s="180">
        <f>(H627/H611)*R60</f>
        <v>1116.1327450885101</v>
      </c>
      <c r="I682" s="180">
        <f>(I628/I611)*R79</f>
        <v>1237.7314880177605</v>
      </c>
      <c r="J682" s="180">
        <f>(J629/J611)*R80</f>
        <v>0</v>
      </c>
      <c r="K682" s="180">
        <f>(K643/K611)*R76</f>
        <v>258818.06337562343</v>
      </c>
      <c r="L682" s="180">
        <f>(L646/L611)*R81</f>
        <v>0</v>
      </c>
      <c r="M682" s="180">
        <f t="shared" si="19"/>
        <v>361624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S72</f>
        <v>24702</v>
      </c>
      <c r="D683" s="180">
        <f>(D614/D611)*S77</f>
        <v>0</v>
      </c>
      <c r="E683" s="180">
        <f>(E622/E611)*SUM(C683:D683)</f>
        <v>3634.7865039995972</v>
      </c>
      <c r="F683" s="180">
        <f>(F623/F611)*S64</f>
        <v>1428.4180802251335</v>
      </c>
      <c r="G683" s="180">
        <f>(G624/G611)*S78</f>
        <v>0</v>
      </c>
      <c r="H683" s="180">
        <f>(H627/H611)*S60</f>
        <v>0</v>
      </c>
      <c r="I683" s="180">
        <f>(I628/I611)*S79</f>
        <v>0</v>
      </c>
      <c r="J683" s="180">
        <f>(J629/J611)*S80</f>
        <v>0</v>
      </c>
      <c r="K683" s="180">
        <f>(K643/K611)*S76</f>
        <v>27235.055795791897</v>
      </c>
      <c r="L683" s="180">
        <f>(L646/L611)*S81</f>
        <v>0</v>
      </c>
      <c r="M683" s="180">
        <f t="shared" si="19"/>
        <v>32298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T72</f>
        <v>352278</v>
      </c>
      <c r="D684" s="180">
        <f>(D614/D611)*T77</f>
        <v>-4777.5585697841389</v>
      </c>
      <c r="E684" s="180">
        <f>(E622/E611)*SUM(C684:D684)</f>
        <v>51133.103175631572</v>
      </c>
      <c r="F684" s="180">
        <f>(F623/F611)*T64</f>
        <v>4788.2847386323547</v>
      </c>
      <c r="G684" s="180">
        <f>(G624/G611)*T78</f>
        <v>0</v>
      </c>
      <c r="H684" s="180">
        <f>(H627/H611)*T60</f>
        <v>1746.7477460635182</v>
      </c>
      <c r="I684" s="180">
        <f>(I628/I611)*T79</f>
        <v>9210.1784255439234</v>
      </c>
      <c r="J684" s="180">
        <f>(J629/J611)*T80</f>
        <v>0</v>
      </c>
      <c r="K684" s="180">
        <f>(K643/K611)*T76</f>
        <v>128758.91017038305</v>
      </c>
      <c r="L684" s="180">
        <f>(L646/L611)*T81</f>
        <v>25268.084563314223</v>
      </c>
      <c r="M684" s="180">
        <f t="shared" si="19"/>
        <v>216128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U72</f>
        <v>1365857</v>
      </c>
      <c r="D685" s="180">
        <f>(D614/D611)*U77</f>
        <v>-7646.6902108773302</v>
      </c>
      <c r="E685" s="180">
        <f>(E622/E611)*SUM(C685:D685)</f>
        <v>199854.44513054067</v>
      </c>
      <c r="F685" s="180">
        <f>(F623/F611)*U64</f>
        <v>28402.028190254274</v>
      </c>
      <c r="G685" s="180">
        <f>(G624/G611)*U78</f>
        <v>0</v>
      </c>
      <c r="H685" s="180">
        <f>(H627/H611)*U60</f>
        <v>4905.4034146640015</v>
      </c>
      <c r="I685" s="180">
        <f>(I628/I611)*U79</f>
        <v>14743.566254329206</v>
      </c>
      <c r="J685" s="180">
        <f>(J629/J611)*U80</f>
        <v>0</v>
      </c>
      <c r="K685" s="180">
        <f>(K643/K611)*U76</f>
        <v>565798.20678035216</v>
      </c>
      <c r="L685" s="180">
        <f>(L646/L611)*U81</f>
        <v>0</v>
      </c>
      <c r="M685" s="180">
        <f t="shared" si="19"/>
        <v>806057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V72</f>
        <v>0</v>
      </c>
      <c r="D686" s="180">
        <f>(D614/D611)*V77</f>
        <v>0</v>
      </c>
      <c r="E686" s="180">
        <f>(E622/E611)*SUM(C686:D686)</f>
        <v>0</v>
      </c>
      <c r="F686" s="180">
        <f>(F623/F611)*V64</f>
        <v>0</v>
      </c>
      <c r="G686" s="180">
        <f>(G624/G611)*V78</f>
        <v>0</v>
      </c>
      <c r="H686" s="180">
        <f>(H627/H611)*V60</f>
        <v>0</v>
      </c>
      <c r="I686" s="180">
        <f>(I628/I611)*V79</f>
        <v>0</v>
      </c>
      <c r="J686" s="180">
        <f>(J629/J611)*V80</f>
        <v>0</v>
      </c>
      <c r="K686" s="180">
        <f>(K643/K611)*V76</f>
        <v>0</v>
      </c>
      <c r="L686" s="180">
        <f>(L646/L611)*V81</f>
        <v>0</v>
      </c>
      <c r="M686" s="180">
        <f t="shared" si="19"/>
        <v>0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W72</f>
        <v>287270</v>
      </c>
      <c r="D687" s="180">
        <f>(D614/D611)*W77</f>
        <v>-590.70357316624541</v>
      </c>
      <c r="E687" s="180">
        <f>(E622/E611)*SUM(C687:D687)</f>
        <v>42183.549414150897</v>
      </c>
      <c r="F687" s="180">
        <f>(F623/F611)*W64</f>
        <v>0</v>
      </c>
      <c r="G687" s="180">
        <f>(G624/G611)*W78</f>
        <v>0</v>
      </c>
      <c r="H687" s="180">
        <f>(H627/H611)*W60</f>
        <v>223.22654901770204</v>
      </c>
      <c r="I687" s="180">
        <f>(I628/I611)*W79</f>
        <v>1164.9237534284805</v>
      </c>
      <c r="J687" s="180">
        <f>(J629/J611)*W80</f>
        <v>0</v>
      </c>
      <c r="K687" s="180">
        <f>(K643/K611)*W76</f>
        <v>183957.14856822841</v>
      </c>
      <c r="L687" s="180">
        <f>(L646/L611)*W81</f>
        <v>0</v>
      </c>
      <c r="M687" s="180">
        <f t="shared" si="19"/>
        <v>226938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X72</f>
        <v>250557</v>
      </c>
      <c r="D688" s="180">
        <f>(D614/D611)*X77</f>
        <v>-2164.8312269334378</v>
      </c>
      <c r="E688" s="180">
        <f>(E622/E611)*SUM(C688:D688)</f>
        <v>36549.77340925968</v>
      </c>
      <c r="F688" s="180">
        <f>(F623/F611)*X64</f>
        <v>31.080781717872686</v>
      </c>
      <c r="G688" s="180">
        <f>(G624/G611)*X78</f>
        <v>0</v>
      </c>
      <c r="H688" s="180">
        <f>(H627/H611)*X60</f>
        <v>825.93823136549747</v>
      </c>
      <c r="I688" s="180">
        <f>(I628/I611)*X79</f>
        <v>4186.4447388836015</v>
      </c>
      <c r="J688" s="180">
        <f>(J629/J611)*X80</f>
        <v>0</v>
      </c>
      <c r="K688" s="180">
        <f>(K643/K611)*X76</f>
        <v>397743.56605245185</v>
      </c>
      <c r="L688" s="180">
        <f>(L646/L611)*X81</f>
        <v>0</v>
      </c>
      <c r="M688" s="180">
        <f t="shared" si="19"/>
        <v>437172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>
        <f>Y72</f>
        <v>1266166</v>
      </c>
      <c r="D689" s="180">
        <f>(D614/D611)*Y77</f>
        <v>-8909.2379579194694</v>
      </c>
      <c r="E689" s="180">
        <f>(E622/E611)*SUM(C689:D689)</f>
        <v>184999.59156071523</v>
      </c>
      <c r="F689" s="180">
        <f>(F623/F611)*Y64</f>
        <v>2233.5811002439582</v>
      </c>
      <c r="G689" s="180">
        <f>(G624/G611)*Y78</f>
        <v>0</v>
      </c>
      <c r="H689" s="180">
        <f>(H627/H611)*Y60</f>
        <v>3393.0435450690707</v>
      </c>
      <c r="I689" s="180">
        <f>(I628/I611)*Y79</f>
        <v>17182.625363070088</v>
      </c>
      <c r="J689" s="180">
        <f>(J629/J611)*Y80</f>
        <v>0</v>
      </c>
      <c r="K689" s="180">
        <f>(K643/K611)*Y76</f>
        <v>478777.99250502308</v>
      </c>
      <c r="L689" s="180">
        <f>(L646/L611)*Y81</f>
        <v>0</v>
      </c>
      <c r="M689" s="180">
        <f t="shared" si="19"/>
        <v>677678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>
        <f>(L646/L611)*Z81</f>
        <v>0</v>
      </c>
      <c r="M690" s="180">
        <f t="shared" si="19"/>
        <v>0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AA72</f>
        <v>0</v>
      </c>
      <c r="D691" s="180">
        <f>(D614/D611)*AA77</f>
        <v>0</v>
      </c>
      <c r="E691" s="180">
        <f>(E622/E611)*SUM(C691:D691)</f>
        <v>0</v>
      </c>
      <c r="F691" s="180">
        <f>(F623/F611)*AA64</f>
        <v>0</v>
      </c>
      <c r="G691" s="180">
        <f>(G624/G611)*AA78</f>
        <v>0</v>
      </c>
      <c r="H691" s="180">
        <f>(H627/H611)*AA60</f>
        <v>0</v>
      </c>
      <c r="I691" s="180">
        <f>(I628/I611)*AA79</f>
        <v>0</v>
      </c>
      <c r="J691" s="180">
        <f>(J629/J611)*AA80</f>
        <v>0</v>
      </c>
      <c r="K691" s="180">
        <f>(K643/K611)*AA76</f>
        <v>0</v>
      </c>
      <c r="L691" s="180">
        <f>(L646/L611)*AA81</f>
        <v>0</v>
      </c>
      <c r="M691" s="180">
        <f t="shared" si="19"/>
        <v>0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AB72</f>
        <v>1459403</v>
      </c>
      <c r="D692" s="180">
        <f>(D614/D611)*AB77</f>
        <v>-3803.8713612683496</v>
      </c>
      <c r="E692" s="180">
        <f>(E622/E611)*SUM(C692:D692)</f>
        <v>214184.76512062323</v>
      </c>
      <c r="F692" s="180">
        <f>(F623/F611)*AB64</f>
        <v>48897.378749123207</v>
      </c>
      <c r="G692" s="180">
        <f>(G624/G611)*AB78</f>
        <v>0</v>
      </c>
      <c r="H692" s="180">
        <f>(H627/H611)*AB60</f>
        <v>1021.2614617559868</v>
      </c>
      <c r="I692" s="180">
        <f>(I628/I611)*AB79</f>
        <v>7317.1773262226434</v>
      </c>
      <c r="J692" s="180">
        <f>(J629/J611)*AB80</f>
        <v>0</v>
      </c>
      <c r="K692" s="180">
        <f>(K643/K611)*AB76</f>
        <v>490878.04744979285</v>
      </c>
      <c r="L692" s="180">
        <f>(L646/L611)*AB81</f>
        <v>0</v>
      </c>
      <c r="M692" s="180">
        <f t="shared" si="19"/>
        <v>758495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AC72</f>
        <v>24693</v>
      </c>
      <c r="D693" s="180">
        <f>(D614/D611)*AC77</f>
        <v>0</v>
      </c>
      <c r="E693" s="180">
        <f>(E622/E611)*SUM(C693:D693)</f>
        <v>3633.4621950960268</v>
      </c>
      <c r="F693" s="180">
        <f>(F623/F611)*AC64</f>
        <v>933.03823622950108</v>
      </c>
      <c r="G693" s="180">
        <f>(G624/G611)*AC78</f>
        <v>0</v>
      </c>
      <c r="H693" s="180">
        <f>(H627/H611)*AC60</f>
        <v>0</v>
      </c>
      <c r="I693" s="180">
        <f>(I628/I611)*AC79</f>
        <v>0</v>
      </c>
      <c r="J693" s="180">
        <f>(J629/J611)*AC80</f>
        <v>0</v>
      </c>
      <c r="K693" s="180">
        <f>(K643/K611)*AC76</f>
        <v>9318.4664993433071</v>
      </c>
      <c r="L693" s="180">
        <f>(L646/L611)*AC81</f>
        <v>0</v>
      </c>
      <c r="M693" s="180">
        <f t="shared" si="19"/>
        <v>13885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>
        <f>(L646/L611)*AD81</f>
        <v>0</v>
      </c>
      <c r="M694" s="180">
        <f t="shared" si="19"/>
        <v>0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AE72</f>
        <v>420272</v>
      </c>
      <c r="D695" s="180">
        <f>(D614/D611)*AE77</f>
        <v>-8941.6941982033295</v>
      </c>
      <c r="E695" s="180">
        <f>(E622/E611)*SUM(C695:D695)</f>
        <v>60525.376253517847</v>
      </c>
      <c r="F695" s="180">
        <f>(F623/F611)*AE64</f>
        <v>309.64655720245469</v>
      </c>
      <c r="G695" s="180">
        <f>(G624/G611)*AE78</f>
        <v>0</v>
      </c>
      <c r="H695" s="180">
        <f>(H627/H611)*AE60</f>
        <v>2087.168233315514</v>
      </c>
      <c r="I695" s="180">
        <f>(I628/I611)*AE79</f>
        <v>17219.029230364726</v>
      </c>
      <c r="J695" s="180">
        <f>(J629/J611)*AE80</f>
        <v>0</v>
      </c>
      <c r="K695" s="180">
        <f>(K643/K611)*AE76</f>
        <v>134485.18374853517</v>
      </c>
      <c r="L695" s="180">
        <f>(L646/L611)*AE81</f>
        <v>0</v>
      </c>
      <c r="M695" s="180">
        <f t="shared" si="19"/>
        <v>205685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19"/>
        <v>0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AG72</f>
        <v>2966966</v>
      </c>
      <c r="D697" s="180">
        <f>(D614/D611)*AG77</f>
        <v>-14202.850748216977</v>
      </c>
      <c r="E697" s="180">
        <f>(E622/E611)*SUM(C697:D697)</f>
        <v>434485.61429875024</v>
      </c>
      <c r="F697" s="180">
        <f>(F623/F611)*AG64</f>
        <v>5224.9867991210585</v>
      </c>
      <c r="G697" s="180">
        <f>(G624/G611)*AG78</f>
        <v>0</v>
      </c>
      <c r="H697" s="180">
        <f>(H627/H611)*AG60</f>
        <v>5413.2438136792734</v>
      </c>
      <c r="I697" s="180">
        <f>(I628/I611)*AG79</f>
        <v>27375.708205569292</v>
      </c>
      <c r="J697" s="180">
        <f>(J629/J611)*AG80</f>
        <v>12656.246329380287</v>
      </c>
      <c r="K697" s="180">
        <f>(K643/K611)*AG76</f>
        <v>499410.8851056858</v>
      </c>
      <c r="L697" s="180">
        <f>(L646/L611)*AG81</f>
        <v>41115.66373194335</v>
      </c>
      <c r="M697" s="180">
        <f t="shared" si="19"/>
        <v>1011479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AH72</f>
        <v>0</v>
      </c>
      <c r="D698" s="180">
        <f>(D614/D611)*AH77</f>
        <v>0</v>
      </c>
      <c r="E698" s="180">
        <f>(E622/E611)*SUM(C698:D698)</f>
        <v>0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0</v>
      </c>
      <c r="K698" s="180">
        <f>(K643/K611)*AH76</f>
        <v>0</v>
      </c>
      <c r="L698" s="180">
        <f>(L646/L611)*AH81</f>
        <v>0</v>
      </c>
      <c r="M698" s="180">
        <f t="shared" si="19"/>
        <v>0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>
        <f>(L646/L611)*AI81</f>
        <v>0</v>
      </c>
      <c r="M699" s="180">
        <f t="shared" si="19"/>
        <v>0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AJ72</f>
        <v>5255307</v>
      </c>
      <c r="D700" s="180">
        <f>(D614/D611)*AJ77</f>
        <v>-29230.089999643988</v>
      </c>
      <c r="E700" s="180">
        <f>(E622/E611)*SUM(C700:D700)</f>
        <v>768993.35362858116</v>
      </c>
      <c r="F700" s="180">
        <f>(F623/F611)*AJ64</f>
        <v>16960.338572275727</v>
      </c>
      <c r="G700" s="180">
        <f>(G624/G611)*AJ78</f>
        <v>0</v>
      </c>
      <c r="H700" s="180">
        <f>(H627/H611)*AJ60</f>
        <v>15748.633033198877</v>
      </c>
      <c r="I700" s="180">
        <f>(I628/I611)*AJ79</f>
        <v>56316.782704808102</v>
      </c>
      <c r="J700" s="180">
        <f>(J629/J611)*AJ80</f>
        <v>0</v>
      </c>
      <c r="K700" s="180">
        <f>(K643/K611)*AJ76</f>
        <v>580369.57150119217</v>
      </c>
      <c r="L700" s="180">
        <f>(L646/L611)*AJ81</f>
        <v>0</v>
      </c>
      <c r="M700" s="180">
        <f t="shared" si="19"/>
        <v>1409159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AK72</f>
        <v>0</v>
      </c>
      <c r="D701" s="180">
        <f>(D614/D611)*AK77</f>
        <v>0</v>
      </c>
      <c r="E701" s="180">
        <f>(E622/E611)*SUM(C701:D701)</f>
        <v>0</v>
      </c>
      <c r="F701" s="180">
        <f>(F623/F611)*AK64</f>
        <v>0</v>
      </c>
      <c r="G701" s="180">
        <f>(G624/G611)*AK78</f>
        <v>0</v>
      </c>
      <c r="H701" s="180">
        <f>(H627/H611)*AK60</f>
        <v>0</v>
      </c>
      <c r="I701" s="180">
        <f>(I628/I611)*AK79</f>
        <v>0</v>
      </c>
      <c r="J701" s="180">
        <f>(J629/J611)*AK80</f>
        <v>0</v>
      </c>
      <c r="K701" s="180">
        <f>(K643/K611)*AK76</f>
        <v>0</v>
      </c>
      <c r="L701" s="180">
        <f>(L646/L611)*AK81</f>
        <v>0</v>
      </c>
      <c r="M701" s="180">
        <f t="shared" si="19"/>
        <v>0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AL72</f>
        <v>0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>
        <f>(I628/I611)*AL79</f>
        <v>0</v>
      </c>
      <c r="J702" s="180">
        <f>(J629/J611)*AL80</f>
        <v>0</v>
      </c>
      <c r="K702" s="180">
        <f>(K643/K611)*AL76</f>
        <v>0</v>
      </c>
      <c r="L702" s="180">
        <f>(L646/L611)*AL81</f>
        <v>0</v>
      </c>
      <c r="M702" s="180">
        <f t="shared" si="19"/>
        <v>0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19"/>
        <v>0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19"/>
        <v>0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AO72</f>
        <v>783245</v>
      </c>
      <c r="D705" s="180">
        <f>(D614/D611)*AO77</f>
        <v>-13212.935419559259</v>
      </c>
      <c r="E705" s="180">
        <f>(E622/E611)*SUM(C705:D705)</f>
        <v>113306.70212873178</v>
      </c>
      <c r="F705" s="180">
        <f>(F623/F611)*AO64</f>
        <v>2287.4772250250608</v>
      </c>
      <c r="G705" s="180">
        <f>(G624/G611)*AO78</f>
        <v>171966.40890246874</v>
      </c>
      <c r="H705" s="180">
        <f>(H627/H611)*AO60</f>
        <v>4140.8524842783727</v>
      </c>
      <c r="I705" s="180">
        <f>(I628/I611)*AO79</f>
        <v>25482.70710624801</v>
      </c>
      <c r="J705" s="180">
        <f>(J629/J611)*AO80</f>
        <v>0</v>
      </c>
      <c r="K705" s="180">
        <f>(K643/K611)*AO76</f>
        <v>190631.79917993501</v>
      </c>
      <c r="L705" s="180">
        <f>(L646/L611)*AO81</f>
        <v>56346.948155125792</v>
      </c>
      <c r="M705" s="180">
        <f t="shared" si="19"/>
        <v>550950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>
        <f>(L646/L611)*AP81</f>
        <v>0</v>
      </c>
      <c r="M706" s="180">
        <f t="shared" si="19"/>
        <v>0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0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19"/>
        <v>0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19"/>
        <v>0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19"/>
        <v>0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AV72</f>
        <v>0</v>
      </c>
      <c r="D712" s="180">
        <f>(D614/D611)*AV77</f>
        <v>0</v>
      </c>
      <c r="E712" s="180">
        <f>(E622/E611)*SUM(C712:D712)</f>
        <v>0</v>
      </c>
      <c r="F712" s="180">
        <f>(F623/F611)*AV64</f>
        <v>0</v>
      </c>
      <c r="G712" s="180">
        <f>(G624/G611)*AV78</f>
        <v>0</v>
      </c>
      <c r="H712" s="180">
        <f>(H627/H611)*AV60</f>
        <v>0</v>
      </c>
      <c r="I712" s="180">
        <f>(I628/I611)*AV79</f>
        <v>0</v>
      </c>
      <c r="J712" s="180">
        <f>(J629/J611)*AV80</f>
        <v>0</v>
      </c>
      <c r="K712" s="180">
        <f>(K643/K611)*AV76</f>
        <v>0</v>
      </c>
      <c r="L712" s="180">
        <f>(L646/L611)*AV81</f>
        <v>0</v>
      </c>
      <c r="M712" s="180">
        <f t="shared" si="19"/>
        <v>0</v>
      </c>
      <c r="N712" s="199" t="s">
        <v>741</v>
      </c>
    </row>
    <row r="714" spans="1:82" ht="12.6" customHeight="1" x14ac:dyDescent="0.25">
      <c r="C714" s="180">
        <f>SUM(C613:C646)+SUM(C667:C712)</f>
        <v>29787487</v>
      </c>
      <c r="D714" s="180">
        <f>SUM(D615:D646)+SUM(D667:D712)</f>
        <v>-273499</v>
      </c>
      <c r="E714" s="180">
        <f>SUM(E623:E646)+SUM(E667:E712)</f>
        <v>3820869.2337213857</v>
      </c>
      <c r="F714" s="180">
        <f>SUM(F624:F647)+SUM(F667:F712)</f>
        <v>175622.53772682778</v>
      </c>
      <c r="G714" s="180">
        <f>SUM(G625:G646)+SUM(G667:G712)</f>
        <v>763327.68846159114</v>
      </c>
      <c r="H714" s="180">
        <f>SUM(H628:H646)+SUM(H667:H712)</f>
        <v>87711.291772780562</v>
      </c>
      <c r="I714" s="180">
        <f>SUM(I629:I646)+SUM(I667:I712)</f>
        <v>413584.33633440518</v>
      </c>
      <c r="J714" s="180">
        <f>SUM(J630:J646)+SUM(J667:J712)</f>
        <v>215999.9373547569</v>
      </c>
      <c r="K714" s="180">
        <f>SUM(K667:K712)</f>
        <v>5313377.8187203603</v>
      </c>
      <c r="L714" s="180">
        <f>SUM(L667:L712)</f>
        <v>364230.19455899281</v>
      </c>
      <c r="M714" s="180">
        <f>SUM(M667:M712)</f>
        <v>9912190</v>
      </c>
      <c r="N714" s="198" t="s">
        <v>742</v>
      </c>
    </row>
    <row r="715" spans="1:82" ht="12.6" customHeight="1" x14ac:dyDescent="0.25">
      <c r="C715" s="180">
        <f>CE72</f>
        <v>29787487</v>
      </c>
      <c r="D715" s="180">
        <f>D614</f>
        <v>-273499</v>
      </c>
      <c r="E715" s="180">
        <f>E622</f>
        <v>3820869.2337213857</v>
      </c>
      <c r="F715" s="180">
        <f>F623</f>
        <v>175622.53772682772</v>
      </c>
      <c r="G715" s="180">
        <f>G624</f>
        <v>763327.68846159114</v>
      </c>
      <c r="H715" s="180">
        <f>H627</f>
        <v>87711.291772780576</v>
      </c>
      <c r="I715" s="180">
        <f>I628</f>
        <v>413584.33633440518</v>
      </c>
      <c r="J715" s="180">
        <f>J629</f>
        <v>215999.9373547569</v>
      </c>
      <c r="K715" s="180">
        <f>K643</f>
        <v>5313377.8187203603</v>
      </c>
      <c r="L715" s="180">
        <f>L646</f>
        <v>364230.19455899281</v>
      </c>
      <c r="M715" s="180">
        <f>C647</f>
        <v>9912191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0"/>
      <c r="J719" s="280"/>
      <c r="K719" s="280"/>
      <c r="L719" s="280"/>
      <c r="M719" s="280"/>
      <c r="N719" s="280"/>
      <c r="O719" s="202"/>
      <c r="P719" s="280"/>
      <c r="Q719" s="280"/>
      <c r="R719" s="280"/>
      <c r="S719" s="280"/>
      <c r="T719" s="280"/>
      <c r="U719" s="280"/>
      <c r="V719" s="280"/>
      <c r="W719" s="280"/>
      <c r="X719" s="280"/>
      <c r="Y719" s="280"/>
      <c r="Z719" s="280"/>
      <c r="AA719" s="280"/>
      <c r="AB719" s="280"/>
      <c r="AC719" s="280"/>
      <c r="AD719" s="280"/>
      <c r="AE719" s="280"/>
      <c r="AF719" s="280"/>
      <c r="AG719" s="280"/>
      <c r="AH719" s="280"/>
      <c r="AI719" s="280"/>
      <c r="AJ719" s="280"/>
      <c r="AK719" s="280"/>
      <c r="AL719" s="280"/>
      <c r="AM719" s="280"/>
      <c r="AN719" s="280"/>
      <c r="AO719" s="280"/>
      <c r="AP719" s="280"/>
      <c r="AQ719" s="280"/>
      <c r="AR719" s="280"/>
      <c r="AS719" s="280"/>
      <c r="AT719" s="280"/>
      <c r="AU719" s="280"/>
      <c r="AV719" s="280"/>
      <c r="AW719" s="280"/>
      <c r="AX719" s="280"/>
      <c r="AY719" s="280"/>
      <c r="AZ719" s="280"/>
      <c r="BA719" s="280"/>
      <c r="BB719" s="280"/>
      <c r="BC719" s="280"/>
      <c r="BD719" s="280"/>
      <c r="BE719" s="280"/>
      <c r="BF719" s="280"/>
      <c r="BG719" s="280"/>
      <c r="BH719" s="280"/>
      <c r="BI719" s="280"/>
      <c r="BJ719" s="280"/>
      <c r="BK719" s="280"/>
      <c r="BL719" s="280"/>
      <c r="BM719" s="280"/>
      <c r="BN719" s="280"/>
      <c r="BO719" s="280"/>
      <c r="BP719" s="280"/>
      <c r="BQ719" s="280"/>
      <c r="BR719" s="280"/>
      <c r="BS719" s="280"/>
      <c r="BT719" s="280"/>
      <c r="BU719" s="280"/>
      <c r="BV719" s="280"/>
      <c r="BW719" s="280"/>
      <c r="BX719" s="280"/>
      <c r="BY719" s="280"/>
      <c r="BZ719" s="280"/>
      <c r="CA719" s="280"/>
      <c r="CB719" s="280"/>
      <c r="CC719" s="280"/>
      <c r="CD719" s="280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1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2" t="str">
        <f>RIGHT(C84,3)&amp;"*"&amp;RIGHT(C83,4)&amp;"*"&amp;"A"</f>
        <v>150*2017*A</v>
      </c>
      <c r="B721" s="280">
        <f>ROUND(C166,0)</f>
        <v>900505</v>
      </c>
      <c r="C721" s="280">
        <f>ROUND(C167,0)</f>
        <v>70861</v>
      </c>
      <c r="D721" s="280">
        <f>ROUND(C168,0)</f>
        <v>80698</v>
      </c>
      <c r="E721" s="280">
        <f>ROUND(C169,0)</f>
        <v>2406853</v>
      </c>
      <c r="F721" s="280">
        <f>ROUND(C170,0)</f>
        <v>0</v>
      </c>
      <c r="G721" s="280">
        <f>ROUND(C171,0)</f>
        <v>229942</v>
      </c>
      <c r="H721" s="280">
        <f>ROUND(C172+C173,0)</f>
        <v>0</v>
      </c>
      <c r="I721" s="280">
        <f>ROUND(C176,0)</f>
        <v>2043700</v>
      </c>
      <c r="J721" s="280">
        <f>ROUND(C177,0)</f>
        <v>396797</v>
      </c>
      <c r="K721" s="280">
        <f>ROUND(C180,0)</f>
        <v>-111825</v>
      </c>
      <c r="L721" s="280">
        <f>ROUND(C181,0)</f>
        <v>42477</v>
      </c>
      <c r="M721" s="280">
        <f>ROUND(C184,0)</f>
        <v>15540</v>
      </c>
      <c r="N721" s="280">
        <f>ROUND(C185,0)</f>
        <v>135299</v>
      </c>
      <c r="O721" s="280">
        <f>ROUND(C186,0)</f>
        <v>0</v>
      </c>
      <c r="P721" s="280">
        <f>ROUND(C189,0)</f>
        <v>120775</v>
      </c>
      <c r="Q721" s="280">
        <f>ROUND(C190,0)</f>
        <v>1340697</v>
      </c>
      <c r="R721" s="280">
        <f>ROUND(B196,0)</f>
        <v>147805</v>
      </c>
      <c r="S721" s="280">
        <f>ROUND(C196,0)</f>
        <v>0</v>
      </c>
      <c r="T721" s="280">
        <f>ROUND(D196,0)</f>
        <v>0</v>
      </c>
      <c r="U721" s="280">
        <f>ROUND(B197,0)</f>
        <v>2700469</v>
      </c>
      <c r="V721" s="280">
        <f>ROUND(C197,0)</f>
        <v>0</v>
      </c>
      <c r="W721" s="280">
        <f>ROUND(D197,0)</f>
        <v>0</v>
      </c>
      <c r="X721" s="280">
        <f>ROUND(B198,0)</f>
        <v>21901958</v>
      </c>
      <c r="Y721" s="280">
        <f>ROUND(C198,0)</f>
        <v>11686</v>
      </c>
      <c r="Z721" s="280">
        <f>ROUND(D198,0)</f>
        <v>0</v>
      </c>
      <c r="AA721" s="280">
        <f>ROUND(B199,0)</f>
        <v>0</v>
      </c>
      <c r="AB721" s="280">
        <f>ROUND(C199,0)</f>
        <v>0</v>
      </c>
      <c r="AC721" s="280">
        <f>ROUND(D199,0)</f>
        <v>0</v>
      </c>
      <c r="AD721" s="280">
        <f>ROUND(B200,0)</f>
        <v>714858</v>
      </c>
      <c r="AE721" s="280">
        <f>ROUND(C200,0)</f>
        <v>0</v>
      </c>
      <c r="AF721" s="280">
        <f>ROUND(D200,0)</f>
        <v>0</v>
      </c>
      <c r="AG721" s="280">
        <f>ROUND(B201,0)</f>
        <v>8483021</v>
      </c>
      <c r="AH721" s="280">
        <f>ROUND(C201,0)</f>
        <v>115212</v>
      </c>
      <c r="AI721" s="280">
        <f>ROUND(D201,0)</f>
        <v>154281</v>
      </c>
      <c r="AJ721" s="280">
        <f>ROUND(B202,0)</f>
        <v>0</v>
      </c>
      <c r="AK721" s="280">
        <f>ROUND(C202,0)</f>
        <v>0</v>
      </c>
      <c r="AL721" s="280">
        <f>ROUND(D202,0)</f>
        <v>0</v>
      </c>
      <c r="AM721" s="280">
        <f>ROUND(B203,0)</f>
        <v>0</v>
      </c>
      <c r="AN721" s="280">
        <f>ROUND(C203,0)</f>
        <v>0</v>
      </c>
      <c r="AO721" s="280">
        <f>ROUND(D203,0)</f>
        <v>0</v>
      </c>
      <c r="AP721" s="280">
        <f>ROUND(B204,0)</f>
        <v>493</v>
      </c>
      <c r="AQ721" s="280">
        <f>ROUND(C204,0)</f>
        <v>0</v>
      </c>
      <c r="AR721" s="280">
        <f>ROUND(D204,0)</f>
        <v>493</v>
      </c>
      <c r="AS721" s="280"/>
      <c r="AT721" s="280"/>
      <c r="AU721" s="280"/>
      <c r="AV721" s="280">
        <f>ROUND(B210,0)</f>
        <v>1418220</v>
      </c>
      <c r="AW721" s="280">
        <f>ROUND(C210,0)</f>
        <v>138166</v>
      </c>
      <c r="AX721" s="280">
        <f>ROUND(D210,0)</f>
        <v>0</v>
      </c>
      <c r="AY721" s="280">
        <f>ROUND(B211,0)</f>
        <v>7255136</v>
      </c>
      <c r="AZ721" s="280">
        <f>ROUND(C211,0)</f>
        <v>1039349</v>
      </c>
      <c r="BA721" s="280">
        <f>ROUND(D211,0)</f>
        <v>0</v>
      </c>
      <c r="BB721" s="280">
        <f>ROUND(B212,0)</f>
        <v>0</v>
      </c>
      <c r="BC721" s="280">
        <f>ROUND(C212,0)</f>
        <v>0</v>
      </c>
      <c r="BD721" s="280">
        <f>ROUND(D212,0)</f>
        <v>0</v>
      </c>
      <c r="BE721" s="280">
        <f>ROUND(B213,0)</f>
        <v>494589</v>
      </c>
      <c r="BF721" s="280">
        <f>ROUND(C213,0)</f>
        <v>50335</v>
      </c>
      <c r="BG721" s="280">
        <f>ROUND(D213,0)</f>
        <v>0</v>
      </c>
      <c r="BH721" s="280">
        <f>ROUND(B214,0)</f>
        <v>7212948</v>
      </c>
      <c r="BI721" s="280">
        <f>ROUND(C214,0)</f>
        <v>363821</v>
      </c>
      <c r="BJ721" s="280">
        <f>ROUND(D214,0)</f>
        <v>154281</v>
      </c>
      <c r="BK721" s="280">
        <f>ROUND(B215,0)</f>
        <v>0</v>
      </c>
      <c r="BL721" s="280">
        <f>ROUND(C215,0)</f>
        <v>0</v>
      </c>
      <c r="BM721" s="280">
        <f>ROUND(D215,0)</f>
        <v>0</v>
      </c>
      <c r="BN721" s="280">
        <f>ROUND(B216,0)</f>
        <v>0</v>
      </c>
      <c r="BO721" s="280">
        <f>ROUND(C216,0)</f>
        <v>0</v>
      </c>
      <c r="BP721" s="280">
        <f>ROUND(D216,0)</f>
        <v>0</v>
      </c>
      <c r="BQ721" s="280">
        <f>ROUND(B217,0)</f>
        <v>0</v>
      </c>
      <c r="BR721" s="280">
        <f>ROUND(C217,0)</f>
        <v>0</v>
      </c>
      <c r="BS721" s="280">
        <f>ROUND(D217,0)</f>
        <v>0</v>
      </c>
      <c r="BT721" s="280">
        <f>ROUND(C222,0)</f>
        <v>5062777</v>
      </c>
      <c r="BU721" s="280">
        <f>ROUND(C223,0)</f>
        <v>5568373</v>
      </c>
      <c r="BV721" s="280">
        <f>ROUND(C224,0)</f>
        <v>286410</v>
      </c>
      <c r="BW721" s="280">
        <f>ROUND(C225,0)</f>
        <v>485032</v>
      </c>
      <c r="BX721" s="280">
        <f>ROUND(C226,0)</f>
        <v>0</v>
      </c>
      <c r="BY721" s="280">
        <f>ROUND(C227,0)</f>
        <v>5701160</v>
      </c>
      <c r="BZ721" s="280">
        <f>ROUND(C230,0)</f>
        <v>48</v>
      </c>
      <c r="CA721" s="280">
        <f>ROUND(C232,0)</f>
        <v>45435</v>
      </c>
      <c r="CB721" s="280">
        <f>ROUND(C233,0)</f>
        <v>88525</v>
      </c>
      <c r="CC721" s="280">
        <f>ROUND(C237+C238,0)</f>
        <v>0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2" t="str">
        <f>RIGHT(C84,3)&amp;"*"&amp;RIGHT(C83,4)&amp;"*"&amp;"A"</f>
        <v>150*2017*A</v>
      </c>
      <c r="B725" s="280">
        <f>ROUND(C112,0)</f>
        <v>424</v>
      </c>
      <c r="C725" s="280">
        <f>ROUND(C113,0)</f>
        <v>81</v>
      </c>
      <c r="D725" s="280">
        <f>ROUND(C114,0)</f>
        <v>0</v>
      </c>
      <c r="E725" s="280">
        <f>ROUND(C115,0)</f>
        <v>69</v>
      </c>
      <c r="F725" s="280">
        <f>ROUND(D112,0)</f>
        <v>1137</v>
      </c>
      <c r="G725" s="280">
        <f>ROUND(D113,0)</f>
        <v>4113</v>
      </c>
      <c r="H725" s="280">
        <f>ROUND(D114,0)</f>
        <v>0</v>
      </c>
      <c r="I725" s="280">
        <f>ROUND(D115,0)</f>
        <v>103</v>
      </c>
      <c r="J725" s="280">
        <f>ROUND(C117,0)</f>
        <v>0</v>
      </c>
      <c r="K725" s="280">
        <f>ROUND(C118,0)</f>
        <v>0</v>
      </c>
      <c r="L725" s="280">
        <f>ROUND(C119,0)</f>
        <v>16</v>
      </c>
      <c r="M725" s="280">
        <f>ROUND(C120,0)</f>
        <v>0</v>
      </c>
      <c r="N725" s="280">
        <f>ROUND(C121,0)</f>
        <v>0</v>
      </c>
      <c r="O725" s="280">
        <f>ROUND(C122,0)</f>
        <v>0</v>
      </c>
      <c r="P725" s="280">
        <f>ROUND(C123,0)</f>
        <v>0</v>
      </c>
      <c r="Q725" s="280">
        <f>ROUND(C124,0)</f>
        <v>0</v>
      </c>
      <c r="R725" s="280">
        <f>ROUND(C125,0)</f>
        <v>9</v>
      </c>
      <c r="S725" s="280">
        <f>ROUND(C126,0)</f>
        <v>0</v>
      </c>
      <c r="T725" s="280"/>
      <c r="U725" s="280">
        <f>ROUND(C127,0)</f>
        <v>0</v>
      </c>
      <c r="V725" s="280">
        <f>ROUND(C129,0)</f>
        <v>25</v>
      </c>
      <c r="W725" s="280">
        <f>ROUND(C130,0)</f>
        <v>0</v>
      </c>
      <c r="X725" s="280">
        <f>ROUND(B139,0)</f>
        <v>181</v>
      </c>
      <c r="Y725" s="280">
        <f>ROUND(B140,0)</f>
        <v>567</v>
      </c>
      <c r="Z725" s="280">
        <f>ROUND(B141,0)</f>
        <v>13254</v>
      </c>
      <c r="AA725" s="280">
        <f>ROUND(B142,0)</f>
        <v>2982129</v>
      </c>
      <c r="AB725" s="280">
        <f>ROUND(B143,0)</f>
        <v>12228600</v>
      </c>
      <c r="AC725" s="280">
        <f>ROUND(C139,0)</f>
        <v>118</v>
      </c>
      <c r="AD725" s="280">
        <f>ROUND(C140,0)</f>
        <v>365</v>
      </c>
      <c r="AE725" s="280">
        <f>ROUND(C141,0)</f>
        <v>11035</v>
      </c>
      <c r="AF725" s="280">
        <f>ROUND(C142,0)</f>
        <v>2720886</v>
      </c>
      <c r="AG725" s="280">
        <f>ROUND(C143,0)</f>
        <v>9155417</v>
      </c>
      <c r="AH725" s="280">
        <f>ROUND(D139,0)</f>
        <v>125</v>
      </c>
      <c r="AI725" s="280">
        <f>ROUND(D140,0)</f>
        <v>205</v>
      </c>
      <c r="AJ725" s="280">
        <f>ROUND(D141,0)</f>
        <v>15802</v>
      </c>
      <c r="AK725" s="280">
        <f>ROUND(D142,0)</f>
        <v>2901566</v>
      </c>
      <c r="AL725" s="280">
        <f>ROUND(D143,0)</f>
        <v>13912934</v>
      </c>
      <c r="AM725" s="280">
        <f>ROUND(B145,0)</f>
        <v>66</v>
      </c>
      <c r="AN725" s="280">
        <f>ROUND(B146,0)</f>
        <v>583</v>
      </c>
      <c r="AO725" s="280">
        <f>ROUND(B147,0)</f>
        <v>0</v>
      </c>
      <c r="AP725" s="280">
        <f>ROUND(B148,0)</f>
        <v>933750</v>
      </c>
      <c r="AQ725" s="280">
        <f>ROUND(B149,0)</f>
        <v>0</v>
      </c>
      <c r="AR725" s="280">
        <f>ROUND(C145,0)</f>
        <v>5</v>
      </c>
      <c r="AS725" s="280">
        <f>ROUND(C146,0)</f>
        <v>3424</v>
      </c>
      <c r="AT725" s="280">
        <f>ROUND(C147,0)</f>
        <v>0</v>
      </c>
      <c r="AU725" s="280">
        <f>ROUND(C148,0)</f>
        <v>714800</v>
      </c>
      <c r="AV725" s="280">
        <f>ROUND(C149,0)</f>
        <v>0</v>
      </c>
      <c r="AW725" s="280">
        <f>ROUND(D145,0)</f>
        <v>10</v>
      </c>
      <c r="AX725" s="280">
        <f>ROUND(D146,0)</f>
        <v>106</v>
      </c>
      <c r="AY725" s="280">
        <f>ROUND(D147,0)</f>
        <v>0</v>
      </c>
      <c r="AZ725" s="280">
        <f>ROUND(D148,0)</f>
        <v>189550</v>
      </c>
      <c r="BA725" s="280">
        <f>ROUND(D149,0)</f>
        <v>0</v>
      </c>
      <c r="BB725" s="280">
        <f>ROUND(B151,0)</f>
        <v>0</v>
      </c>
      <c r="BC725" s="280">
        <f>ROUND(B152,0)</f>
        <v>0</v>
      </c>
      <c r="BD725" s="280">
        <f>ROUND(B153,0)</f>
        <v>0</v>
      </c>
      <c r="BE725" s="280">
        <f>ROUND(B154,0)</f>
        <v>0</v>
      </c>
      <c r="BF725" s="280">
        <f>ROUND(B155,0)</f>
        <v>0</v>
      </c>
      <c r="BG725" s="280">
        <f>ROUND(C151,0)</f>
        <v>0</v>
      </c>
      <c r="BH725" s="280">
        <f>ROUND(C152,0)</f>
        <v>0</v>
      </c>
      <c r="BI725" s="280">
        <f>ROUND(C153,0)</f>
        <v>0</v>
      </c>
      <c r="BJ725" s="280">
        <f>ROUND(C154,0)</f>
        <v>0</v>
      </c>
      <c r="BK725" s="280">
        <f>ROUND(C155,0)</f>
        <v>0</v>
      </c>
      <c r="BL725" s="280">
        <f>ROUND(D151,0)</f>
        <v>0</v>
      </c>
      <c r="BM725" s="280">
        <f>ROUND(D152,0)</f>
        <v>0</v>
      </c>
      <c r="BN725" s="280">
        <f>ROUND(D153,0)</f>
        <v>0</v>
      </c>
      <c r="BO725" s="280">
        <f>ROUND(D154,0)</f>
        <v>0</v>
      </c>
      <c r="BP725" s="280">
        <f>ROUND(D155,0)</f>
        <v>0</v>
      </c>
      <c r="BQ725" s="280">
        <f>ROUND(B158,0)</f>
        <v>7100667</v>
      </c>
      <c r="BR725" s="280">
        <f>ROUND(C158,0)</f>
        <v>1167493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  <c r="CF727" s="280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2" t="str">
        <f>RIGHT(C84,3)&amp;"*"&amp;RIGHT(C83,4)&amp;"*"&amp;"A"</f>
        <v>150*2017*A</v>
      </c>
      <c r="B729" s="280">
        <f>ROUND(C249,0)</f>
        <v>258622</v>
      </c>
      <c r="C729" s="280">
        <f>ROUND(C250,0)</f>
        <v>0</v>
      </c>
      <c r="D729" s="280">
        <f>ROUND(C251,0)</f>
        <v>9499054</v>
      </c>
      <c r="E729" s="280">
        <f>ROUND(C252,0)</f>
        <v>5857218</v>
      </c>
      <c r="F729" s="280">
        <f>ROUND(C253,0)</f>
        <v>0</v>
      </c>
      <c r="G729" s="280">
        <f>ROUND(C254,0)</f>
        <v>272719</v>
      </c>
      <c r="H729" s="280">
        <f>ROUND(C255,0)</f>
        <v>0</v>
      </c>
      <c r="I729" s="280">
        <f>ROUND(C256,0)</f>
        <v>588431</v>
      </c>
      <c r="J729" s="280">
        <f>ROUND(C257,0)</f>
        <v>492279</v>
      </c>
      <c r="K729" s="280">
        <f>ROUND(C258,0)</f>
        <v>0</v>
      </c>
      <c r="L729" s="280">
        <f>ROUND(C261,0)</f>
        <v>2524546</v>
      </c>
      <c r="M729" s="280">
        <f>ROUND(C262,0)</f>
        <v>0</v>
      </c>
      <c r="N729" s="280">
        <f>ROUND(C263,0)</f>
        <v>0</v>
      </c>
      <c r="O729" s="280">
        <f>ROUND(C266,0)</f>
        <v>147805</v>
      </c>
      <c r="P729" s="280">
        <f>ROUND(C267,0)</f>
        <v>2700469</v>
      </c>
      <c r="Q729" s="280">
        <f>ROUND(C268,0)</f>
        <v>21913644</v>
      </c>
      <c r="R729" s="280">
        <f>ROUND(C269,0)</f>
        <v>0</v>
      </c>
      <c r="S729" s="280">
        <f>ROUND(C270,0)</f>
        <v>714858</v>
      </c>
      <c r="T729" s="280">
        <f>ROUND(C271,0)</f>
        <v>8443952</v>
      </c>
      <c r="U729" s="280">
        <f>ROUND(C272,0)</f>
        <v>0</v>
      </c>
      <c r="V729" s="280">
        <f>ROUND(C273,0)</f>
        <v>0</v>
      </c>
      <c r="W729" s="280">
        <f>ROUND(C274,0)</f>
        <v>0</v>
      </c>
      <c r="X729" s="280">
        <f>ROUND(C275,0)</f>
        <v>17818283</v>
      </c>
      <c r="Y729" s="280">
        <f>ROUND(C278,0)</f>
        <v>0</v>
      </c>
      <c r="Z729" s="280">
        <f>ROUND(C279,0)</f>
        <v>0</v>
      </c>
      <c r="AA729" s="280">
        <f>ROUND(C280,0)</f>
        <v>0</v>
      </c>
      <c r="AB729" s="280">
        <f>ROUND(C281,0)</f>
        <v>0</v>
      </c>
      <c r="AC729" s="280">
        <f>ROUND(C285,0)</f>
        <v>0</v>
      </c>
      <c r="AD729" s="280">
        <f>ROUND(C286,0)</f>
        <v>0</v>
      </c>
      <c r="AE729" s="280">
        <f>ROUND(C287,0)</f>
        <v>0</v>
      </c>
      <c r="AF729" s="280">
        <f>ROUND(C288,0)</f>
        <v>0</v>
      </c>
      <c r="AG729" s="280">
        <f>ROUND(C303,0)</f>
        <v>0</v>
      </c>
      <c r="AH729" s="280">
        <f>ROUND(C304,0)</f>
        <v>4587107</v>
      </c>
      <c r="AI729" s="280">
        <f>ROUND(C305,0)</f>
        <v>1416231</v>
      </c>
      <c r="AJ729" s="280">
        <f>ROUND(C306,0)</f>
        <v>0</v>
      </c>
      <c r="AK729" s="280">
        <f>ROUND(C307,0)</f>
        <v>0</v>
      </c>
      <c r="AL729" s="280">
        <f>ROUND(C308,0)</f>
        <v>469730</v>
      </c>
      <c r="AM729" s="280">
        <f>ROUND(C309,0)</f>
        <v>0</v>
      </c>
      <c r="AN729" s="280">
        <f>ROUND(C310,0)</f>
        <v>0</v>
      </c>
      <c r="AO729" s="280">
        <f>ROUND(C311,0)</f>
        <v>0</v>
      </c>
      <c r="AP729" s="280">
        <f>ROUND(C312,0)</f>
        <v>562727</v>
      </c>
      <c r="AQ729" s="280">
        <f>ROUND(C315,0)</f>
        <v>0</v>
      </c>
      <c r="AR729" s="280">
        <f>ROUND(C316,0)</f>
        <v>145250</v>
      </c>
      <c r="AS729" s="280">
        <f>ROUND(C317,0)</f>
        <v>0</v>
      </c>
      <c r="AT729" s="280">
        <f>ROUND(C320,0)</f>
        <v>0</v>
      </c>
      <c r="AU729" s="280">
        <f>ROUND(C321,0)</f>
        <v>0</v>
      </c>
      <c r="AV729" s="280">
        <f>ROUND(C322,0)</f>
        <v>0</v>
      </c>
      <c r="AW729" s="280">
        <f>ROUND(C323,0)</f>
        <v>0</v>
      </c>
      <c r="AX729" s="280">
        <f>ROUND(C324,0)</f>
        <v>19544915</v>
      </c>
      <c r="AY729" s="280">
        <f>ROUND(C325,0)</f>
        <v>0</v>
      </c>
      <c r="AZ729" s="280">
        <f>ROUND(C326,0)</f>
        <v>3118253</v>
      </c>
      <c r="BA729" s="280">
        <f>ROUND(C327,0)</f>
        <v>0</v>
      </c>
      <c r="BB729" s="280">
        <f>ROUND(C331,0)</f>
        <v>-5400608</v>
      </c>
      <c r="BC729" s="280"/>
      <c r="BD729" s="280"/>
      <c r="BE729" s="280">
        <f>ROUND(C336,0)</f>
        <v>0</v>
      </c>
      <c r="BF729" s="280">
        <f>ROUND(C335,0)</f>
        <v>0</v>
      </c>
      <c r="BG729" s="280"/>
      <c r="BH729" s="280"/>
      <c r="BI729" s="283">
        <f>ROUND(CE60,2)</f>
        <v>182.58</v>
      </c>
      <c r="BJ729" s="280">
        <f>ROUND(C358,0)</f>
        <v>10442681</v>
      </c>
      <c r="BK729" s="280">
        <f>ROUND(C359,0)</f>
        <v>35296951</v>
      </c>
      <c r="BL729" s="280">
        <f>ROUND(C362,0)</f>
        <v>945970</v>
      </c>
      <c r="BM729" s="280">
        <f>ROUND(C363,0)</f>
        <v>17103752</v>
      </c>
      <c r="BN729" s="280">
        <f>ROUND(C364,0)</f>
        <v>133960</v>
      </c>
      <c r="BO729" s="280">
        <f>ROUND(C368,0)</f>
        <v>2589408</v>
      </c>
      <c r="BP729" s="280">
        <f>ROUND(C369,0)</f>
        <v>178621</v>
      </c>
      <c r="BQ729" s="280">
        <f>ROUND(C376,0)</f>
        <v>13736812</v>
      </c>
      <c r="BR729" s="280">
        <f>ROUND(C377,0)</f>
        <v>3688859</v>
      </c>
      <c r="BS729" s="280">
        <f>ROUND(C378,0)</f>
        <v>1428689</v>
      </c>
      <c r="BT729" s="280">
        <f>ROUND(C379,0)</f>
        <v>2676468</v>
      </c>
      <c r="BU729" s="280">
        <f>ROUND(C380,0)</f>
        <v>346556</v>
      </c>
      <c r="BV729" s="280">
        <f>ROUND(C381,0)</f>
        <v>3830659</v>
      </c>
      <c r="BW729" s="280">
        <f>ROUND(C382,0)</f>
        <v>1591671</v>
      </c>
      <c r="BX729" s="280">
        <f>ROUND(C383,0)</f>
        <v>2440497</v>
      </c>
      <c r="BY729" s="280">
        <f>ROUND(C384,0)</f>
        <v>-69348</v>
      </c>
      <c r="BZ729" s="280">
        <f>ROUND(C385,0)</f>
        <v>150839</v>
      </c>
      <c r="CA729" s="280">
        <f>ROUND(C386,0)</f>
        <v>1461472</v>
      </c>
      <c r="CB729" s="280">
        <f>ROUND(C387,0)</f>
        <v>945970</v>
      </c>
      <c r="CC729" s="280">
        <f>ROUND(C388,0)</f>
        <v>1093724</v>
      </c>
      <c r="CD729" s="280">
        <f>ROUND(C391,0)</f>
        <v>483074</v>
      </c>
      <c r="CE729" s="280">
        <f>ROUND(C393,0)</f>
        <v>0</v>
      </c>
      <c r="CF729" s="280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150*2017*6010*A</v>
      </c>
      <c r="B733" s="280">
        <f>ROUND(C59,0)</f>
        <v>0</v>
      </c>
      <c r="C733" s="283">
        <f>ROUND(C60,2)</f>
        <v>0</v>
      </c>
      <c r="D733" s="280">
        <f>ROUND(C61,0)</f>
        <v>0</v>
      </c>
      <c r="E733" s="280">
        <f>ROUND(C62,0)</f>
        <v>0</v>
      </c>
      <c r="F733" s="280">
        <f>ROUND(C63,0)</f>
        <v>0</v>
      </c>
      <c r="G733" s="280">
        <f>ROUND(C64,0)</f>
        <v>0</v>
      </c>
      <c r="H733" s="280">
        <f>ROUND(C65,0)</f>
        <v>0</v>
      </c>
      <c r="I733" s="280">
        <f>ROUND(C66,0)</f>
        <v>0</v>
      </c>
      <c r="J733" s="280">
        <f>ROUND(C67,0)</f>
        <v>0</v>
      </c>
      <c r="K733" s="280">
        <f>ROUND(C68,0)</f>
        <v>0</v>
      </c>
      <c r="L733" s="280">
        <f>ROUND(C70,0)</f>
        <v>0</v>
      </c>
      <c r="M733" s="280">
        <f>ROUND(C71,0)</f>
        <v>0</v>
      </c>
      <c r="N733" s="280">
        <f>ROUND(C76,0)</f>
        <v>0</v>
      </c>
      <c r="O733" s="280">
        <f>ROUND(C74,0)</f>
        <v>0</v>
      </c>
      <c r="P733" s="280">
        <f>IF(C77&gt;0,ROUND(C77,0),0)</f>
        <v>0</v>
      </c>
      <c r="Q733" s="280">
        <f>IF(C78&gt;0,ROUND(C78,0),0)</f>
        <v>0</v>
      </c>
      <c r="R733" s="280">
        <f>IF(C79&gt;0,ROUND(C79,0),0)</f>
        <v>0</v>
      </c>
      <c r="S733" s="280">
        <f>IF(C80&gt;0,ROUND(C80,0),0)</f>
        <v>0</v>
      </c>
      <c r="T733" s="283">
        <f>IF(C81&gt;0,ROUND(C81,2),0)</f>
        <v>0</v>
      </c>
      <c r="U733" s="280"/>
      <c r="X733" s="280"/>
      <c r="Y733" s="280"/>
      <c r="Z733" s="280">
        <f>IF(M667&lt;&gt;0,ROUND(M667,0),0)</f>
        <v>0</v>
      </c>
    </row>
    <row r="734" spans="1:84" ht="12.6" customHeight="1" x14ac:dyDescent="0.25">
      <c r="A734" s="209" t="str">
        <f>RIGHT($C$84,3)&amp;"*"&amp;RIGHT($C$83,4)&amp;"*"&amp;D$55&amp;"*"&amp;"A"</f>
        <v>150*2017*6030*A</v>
      </c>
      <c r="B734" s="280">
        <f>ROUND(D59,0)</f>
        <v>0</v>
      </c>
      <c r="C734" s="283">
        <f>ROUND(D60,2)</f>
        <v>0</v>
      </c>
      <c r="D734" s="280">
        <f>ROUND(D61,0)</f>
        <v>0</v>
      </c>
      <c r="E734" s="280">
        <f>ROUND(D62,0)</f>
        <v>0</v>
      </c>
      <c r="F734" s="280">
        <f>ROUND(D63,0)</f>
        <v>0</v>
      </c>
      <c r="G734" s="280">
        <f>ROUND(D64,0)</f>
        <v>0</v>
      </c>
      <c r="H734" s="280">
        <f>ROUND(D65,0)</f>
        <v>0</v>
      </c>
      <c r="I734" s="280">
        <f>ROUND(D66,0)</f>
        <v>0</v>
      </c>
      <c r="J734" s="280">
        <f>ROUND(D67,0)</f>
        <v>0</v>
      </c>
      <c r="K734" s="280">
        <f>ROUND(D68,0)</f>
        <v>0</v>
      </c>
      <c r="L734" s="280">
        <f>ROUND(D70,0)</f>
        <v>0</v>
      </c>
      <c r="M734" s="280">
        <f>ROUND(D71,0)</f>
        <v>0</v>
      </c>
      <c r="N734" s="280">
        <f>ROUND(D76,0)</f>
        <v>0</v>
      </c>
      <c r="O734" s="280">
        <f>ROUND(D74,0)</f>
        <v>0</v>
      </c>
      <c r="P734" s="280">
        <f>IF(D77&gt;0,ROUND(D77,0),0)</f>
        <v>0</v>
      </c>
      <c r="Q734" s="280">
        <f>IF(D78&gt;0,ROUND(D78,0),0)</f>
        <v>0</v>
      </c>
      <c r="R734" s="280">
        <f>IF(D79&gt;0,ROUND(D79,0),0)</f>
        <v>0</v>
      </c>
      <c r="S734" s="280">
        <f>IF(D80&gt;0,ROUND(D80,0),0)</f>
        <v>0</v>
      </c>
      <c r="T734" s="283">
        <f>IF(D81&gt;0,ROUND(D81,2),0)</f>
        <v>0</v>
      </c>
      <c r="U734" s="280"/>
      <c r="X734" s="280"/>
      <c r="Y734" s="280"/>
      <c r="Z734" s="280">
        <f t="shared" ref="Z734:Z778" si="20">IF(M668&lt;&gt;0,ROUND(M668,0),0)</f>
        <v>0</v>
      </c>
    </row>
    <row r="735" spans="1:84" ht="12.6" customHeight="1" x14ac:dyDescent="0.25">
      <c r="A735" s="209" t="str">
        <f>RIGHT($C$84,3)&amp;"*"&amp;RIGHT($C$83,4)&amp;"*"&amp;E$55&amp;"*"&amp;"A"</f>
        <v>150*2017*6070*A</v>
      </c>
      <c r="B735" s="280">
        <f>ROUND(E59,0)</f>
        <v>1137</v>
      </c>
      <c r="C735" s="283">
        <f>ROUND(E60,2)</f>
        <v>16.62</v>
      </c>
      <c r="D735" s="280">
        <f>ROUND(E61,0)</f>
        <v>990999</v>
      </c>
      <c r="E735" s="280">
        <f>ROUND(E62,0)</f>
        <v>266121</v>
      </c>
      <c r="F735" s="280">
        <f>ROUND(E63,0)</f>
        <v>16590</v>
      </c>
      <c r="G735" s="280">
        <f>ROUND(E64,0)</f>
        <v>74981</v>
      </c>
      <c r="H735" s="280">
        <f>ROUND(E65,0)</f>
        <v>1929</v>
      </c>
      <c r="I735" s="280">
        <f>ROUND(E66,0)</f>
        <v>212778</v>
      </c>
      <c r="J735" s="280">
        <f>ROUND(E67,0)</f>
        <v>157459</v>
      </c>
      <c r="K735" s="280">
        <f>ROUND(E68,0)</f>
        <v>10135</v>
      </c>
      <c r="L735" s="280">
        <f>ROUND(E70,0)</f>
        <v>22767</v>
      </c>
      <c r="M735" s="280">
        <f>ROUND(E71,0)</f>
        <v>0</v>
      </c>
      <c r="N735" s="280">
        <f>ROUND(E76,0)</f>
        <v>3430516</v>
      </c>
      <c r="O735" s="280">
        <f>ROUND(E74,0)</f>
        <v>3430516</v>
      </c>
      <c r="P735" s="280">
        <f>IF(E77&gt;0,ROUND(E77,0),0)</f>
        <v>9115</v>
      </c>
      <c r="Q735" s="280">
        <f>IF(E78&gt;0,ROUND(E78,0),0)</f>
        <v>8491</v>
      </c>
      <c r="R735" s="280">
        <f>IF(E79&gt;0,ROUND(E79,0),0)</f>
        <v>1567</v>
      </c>
      <c r="S735" s="280">
        <f>IF(E80&gt;0,ROUND(E80,0),0)</f>
        <v>67802</v>
      </c>
      <c r="T735" s="283">
        <f>IF(E81&gt;0,ROUND(E81,2),0)</f>
        <v>14.34</v>
      </c>
      <c r="U735" s="280"/>
      <c r="X735" s="280"/>
      <c r="Y735" s="280"/>
      <c r="Z735" s="280">
        <f t="shared" si="20"/>
        <v>1324571</v>
      </c>
    </row>
    <row r="736" spans="1:84" ht="12.6" customHeight="1" x14ac:dyDescent="0.25">
      <c r="A736" s="209" t="str">
        <f>RIGHT($C$84,3)&amp;"*"&amp;RIGHT($C$83,4)&amp;"*"&amp;F$55&amp;"*"&amp;"A"</f>
        <v>150*2017*6100*A</v>
      </c>
      <c r="B736" s="280">
        <f>ROUND(F59,0)</f>
        <v>0</v>
      </c>
      <c r="C736" s="283">
        <f>ROUND(F60,2)</f>
        <v>0</v>
      </c>
      <c r="D736" s="280">
        <f>ROUND(F61,0)</f>
        <v>0</v>
      </c>
      <c r="E736" s="280">
        <f>ROUND(F62,0)</f>
        <v>0</v>
      </c>
      <c r="F736" s="280">
        <f>ROUND(F63,0)</f>
        <v>0</v>
      </c>
      <c r="G736" s="280">
        <f>ROUND(F64,0)</f>
        <v>0</v>
      </c>
      <c r="H736" s="280">
        <f>ROUND(F65,0)</f>
        <v>0</v>
      </c>
      <c r="I736" s="280">
        <f>ROUND(F66,0)</f>
        <v>0</v>
      </c>
      <c r="J736" s="280">
        <f>ROUND(F67,0)</f>
        <v>0</v>
      </c>
      <c r="K736" s="280">
        <f>ROUND(F68,0)</f>
        <v>0</v>
      </c>
      <c r="L736" s="280">
        <f>ROUND(F70,0)</f>
        <v>0</v>
      </c>
      <c r="M736" s="280">
        <f>ROUND(F71,0)</f>
        <v>0</v>
      </c>
      <c r="N736" s="280">
        <f>ROUND(F76,0)</f>
        <v>0</v>
      </c>
      <c r="O736" s="280">
        <f>ROUND(F74,0)</f>
        <v>0</v>
      </c>
      <c r="P736" s="280">
        <f>IF(F77&gt;0,ROUND(F77,0),0)</f>
        <v>0</v>
      </c>
      <c r="Q736" s="280">
        <f>IF(F78&gt;0,ROUND(F78,0),0)</f>
        <v>0</v>
      </c>
      <c r="R736" s="280">
        <f>IF(F79&gt;0,ROUND(F79,0),0)</f>
        <v>0</v>
      </c>
      <c r="S736" s="280">
        <f>IF(F80&gt;0,ROUND(F80,0),0)</f>
        <v>0</v>
      </c>
      <c r="T736" s="283">
        <f>IF(F81&gt;0,ROUND(F81,2),0)</f>
        <v>0</v>
      </c>
      <c r="U736" s="280"/>
      <c r="X736" s="280"/>
      <c r="Y736" s="280"/>
      <c r="Z736" s="280">
        <f t="shared" si="20"/>
        <v>0</v>
      </c>
    </row>
    <row r="737" spans="1:26" ht="12.6" customHeight="1" x14ac:dyDescent="0.25">
      <c r="A737" s="209" t="str">
        <f>RIGHT($C$84,3)&amp;"*"&amp;RIGHT($C$83,4)&amp;"*"&amp;G$55&amp;"*"&amp;"A"</f>
        <v>150*2017*6120*A</v>
      </c>
      <c r="B737" s="280">
        <f>ROUND(G59,0)</f>
        <v>0</v>
      </c>
      <c r="C737" s="283">
        <f>ROUND(G60,2)</f>
        <v>0</v>
      </c>
      <c r="D737" s="280">
        <f>ROUND(G61,0)</f>
        <v>0</v>
      </c>
      <c r="E737" s="280">
        <f>ROUND(G62,0)</f>
        <v>0</v>
      </c>
      <c r="F737" s="280">
        <f>ROUND(G63,0)</f>
        <v>0</v>
      </c>
      <c r="G737" s="280">
        <f>ROUND(G64,0)</f>
        <v>0</v>
      </c>
      <c r="H737" s="280">
        <f>ROUND(G65,0)</f>
        <v>0</v>
      </c>
      <c r="I737" s="280">
        <f>ROUND(G66,0)</f>
        <v>0</v>
      </c>
      <c r="J737" s="280">
        <f>ROUND(G67,0)</f>
        <v>0</v>
      </c>
      <c r="K737" s="280">
        <f>ROUND(G68,0)</f>
        <v>0</v>
      </c>
      <c r="L737" s="280">
        <f>ROUND(G70,0)</f>
        <v>0</v>
      </c>
      <c r="M737" s="280">
        <f>ROUND(G71,0)</f>
        <v>0</v>
      </c>
      <c r="N737" s="280">
        <f>ROUND(G76,0)</f>
        <v>0</v>
      </c>
      <c r="O737" s="280">
        <f>ROUND(G74,0)</f>
        <v>0</v>
      </c>
      <c r="P737" s="280">
        <f>IF(G77&gt;0,ROUND(G77,0),0)</f>
        <v>0</v>
      </c>
      <c r="Q737" s="280">
        <f>IF(G78&gt;0,ROUND(G78,0),0)</f>
        <v>0</v>
      </c>
      <c r="R737" s="280">
        <f>IF(G79&gt;0,ROUND(G79,0),0)</f>
        <v>0</v>
      </c>
      <c r="S737" s="280">
        <f>IF(G80&gt;0,ROUND(G80,0),0)</f>
        <v>0</v>
      </c>
      <c r="T737" s="283">
        <f>IF(G81&gt;0,ROUND(G81,2),0)</f>
        <v>0</v>
      </c>
      <c r="U737" s="280"/>
      <c r="X737" s="280"/>
      <c r="Y737" s="280"/>
      <c r="Z737" s="280">
        <f t="shared" si="20"/>
        <v>0</v>
      </c>
    </row>
    <row r="738" spans="1:26" ht="12.6" customHeight="1" x14ac:dyDescent="0.25">
      <c r="A738" s="209" t="str">
        <f>RIGHT($C$84,3)&amp;"*"&amp;RIGHT($C$83,4)&amp;"*"&amp;H$55&amp;"*"&amp;"A"</f>
        <v>150*2017*6140*A</v>
      </c>
      <c r="B738" s="280">
        <f>ROUND(H59,0)</f>
        <v>0</v>
      </c>
      <c r="C738" s="283">
        <f>ROUND(H60,2)</f>
        <v>0</v>
      </c>
      <c r="D738" s="280">
        <f>ROUND(H61,0)</f>
        <v>0</v>
      </c>
      <c r="E738" s="280">
        <f>ROUND(H62,0)</f>
        <v>0</v>
      </c>
      <c r="F738" s="280">
        <f>ROUND(H63,0)</f>
        <v>0</v>
      </c>
      <c r="G738" s="280">
        <f>ROUND(H64,0)</f>
        <v>0</v>
      </c>
      <c r="H738" s="280">
        <f>ROUND(H65,0)</f>
        <v>0</v>
      </c>
      <c r="I738" s="280">
        <f>ROUND(H66,0)</f>
        <v>0</v>
      </c>
      <c r="J738" s="280">
        <f>ROUND(H67,0)</f>
        <v>0</v>
      </c>
      <c r="K738" s="280">
        <f>ROUND(H68,0)</f>
        <v>0</v>
      </c>
      <c r="L738" s="280">
        <f>ROUND(H70,0)</f>
        <v>0</v>
      </c>
      <c r="M738" s="280">
        <f>ROUND(H71,0)</f>
        <v>0</v>
      </c>
      <c r="N738" s="280">
        <f>ROUND(H76,0)</f>
        <v>0</v>
      </c>
      <c r="O738" s="280">
        <f>ROUND(H74,0)</f>
        <v>0</v>
      </c>
      <c r="P738" s="280">
        <f>IF(H77&gt;0,ROUND(H77,0),0)</f>
        <v>0</v>
      </c>
      <c r="Q738" s="280">
        <f>IF(H78&gt;0,ROUND(H78,0),0)</f>
        <v>0</v>
      </c>
      <c r="R738" s="280">
        <f>IF(H79&gt;0,ROUND(H79,0),0)</f>
        <v>0</v>
      </c>
      <c r="S738" s="280">
        <f>IF(H80&gt;0,ROUND(H80,0),0)</f>
        <v>0</v>
      </c>
      <c r="T738" s="283">
        <f>IF(H81&gt;0,ROUND(H81,2),0)</f>
        <v>0</v>
      </c>
      <c r="U738" s="280"/>
      <c r="X738" s="280"/>
      <c r="Y738" s="280"/>
      <c r="Z738" s="280">
        <f t="shared" si="20"/>
        <v>0</v>
      </c>
    </row>
    <row r="739" spans="1:26" ht="12.6" customHeight="1" x14ac:dyDescent="0.25">
      <c r="A739" s="209" t="str">
        <f>RIGHT($C$84,3)&amp;"*"&amp;RIGHT($C$83,4)&amp;"*"&amp;I$55&amp;"*"&amp;"A"</f>
        <v>150*2017*6150*A</v>
      </c>
      <c r="B739" s="280">
        <f>ROUND(I59,0)</f>
        <v>0</v>
      </c>
      <c r="C739" s="283">
        <f>ROUND(I60,2)</f>
        <v>0</v>
      </c>
      <c r="D739" s="280">
        <f>ROUND(I61,0)</f>
        <v>0</v>
      </c>
      <c r="E739" s="280">
        <f>ROUND(I62,0)</f>
        <v>0</v>
      </c>
      <c r="F739" s="280">
        <f>ROUND(I63,0)</f>
        <v>0</v>
      </c>
      <c r="G739" s="280">
        <f>ROUND(I64,0)</f>
        <v>0</v>
      </c>
      <c r="H739" s="280">
        <f>ROUND(I65,0)</f>
        <v>0</v>
      </c>
      <c r="I739" s="280">
        <f>ROUND(I66,0)</f>
        <v>0</v>
      </c>
      <c r="J739" s="280">
        <f>ROUND(I67,0)</f>
        <v>0</v>
      </c>
      <c r="K739" s="280">
        <f>ROUND(I68,0)</f>
        <v>0</v>
      </c>
      <c r="L739" s="280">
        <f>ROUND(I70,0)</f>
        <v>0</v>
      </c>
      <c r="M739" s="280">
        <f>ROUND(I71,0)</f>
        <v>0</v>
      </c>
      <c r="N739" s="280">
        <f>ROUND(I76,0)</f>
        <v>0</v>
      </c>
      <c r="O739" s="280">
        <f>ROUND(I74,0)</f>
        <v>0</v>
      </c>
      <c r="P739" s="280">
        <f>IF(I77&gt;0,ROUND(I77,0),0)</f>
        <v>0</v>
      </c>
      <c r="Q739" s="280">
        <f>IF(I78&gt;0,ROUND(I78,0),0)</f>
        <v>0</v>
      </c>
      <c r="R739" s="280">
        <f>IF(I79&gt;0,ROUND(I79,0),0)</f>
        <v>0</v>
      </c>
      <c r="S739" s="280">
        <f>IF(I80&gt;0,ROUND(I80,0),0)</f>
        <v>0</v>
      </c>
      <c r="T739" s="283">
        <f>IF(I81&gt;0,ROUND(I81,2),0)</f>
        <v>0</v>
      </c>
      <c r="U739" s="280"/>
      <c r="X739" s="280"/>
      <c r="Y739" s="280"/>
      <c r="Z739" s="280">
        <f t="shared" si="20"/>
        <v>0</v>
      </c>
    </row>
    <row r="740" spans="1:26" ht="12.6" customHeight="1" x14ac:dyDescent="0.25">
      <c r="A740" s="209" t="str">
        <f>RIGHT($C$84,3)&amp;"*"&amp;RIGHT($C$83,4)&amp;"*"&amp;J$55&amp;"*"&amp;"A"</f>
        <v>150*2017*6170*A</v>
      </c>
      <c r="B740" s="280">
        <f>ROUND(J59,0)</f>
        <v>103</v>
      </c>
      <c r="C740" s="283">
        <f>ROUND(J60,2)</f>
        <v>0</v>
      </c>
      <c r="D740" s="280">
        <f>ROUND(J61,0)</f>
        <v>0</v>
      </c>
      <c r="E740" s="280">
        <f>ROUND(J62,0)</f>
        <v>0</v>
      </c>
      <c r="F740" s="280">
        <f>ROUND(J63,0)</f>
        <v>0</v>
      </c>
      <c r="G740" s="280">
        <f>ROUND(J64,0)</f>
        <v>1380</v>
      </c>
      <c r="H740" s="280">
        <f>ROUND(J65,0)</f>
        <v>0</v>
      </c>
      <c r="I740" s="280">
        <f>ROUND(J66,0)</f>
        <v>0</v>
      </c>
      <c r="J740" s="280">
        <f>ROUND(J67,0)</f>
        <v>0</v>
      </c>
      <c r="K740" s="280">
        <f>ROUND(J68,0)</f>
        <v>0</v>
      </c>
      <c r="L740" s="280">
        <f>ROUND(J70,0)</f>
        <v>0</v>
      </c>
      <c r="M740" s="280">
        <f>ROUND(J71,0)</f>
        <v>0</v>
      </c>
      <c r="N740" s="280">
        <f>ROUND(J76,0)</f>
        <v>166605</v>
      </c>
      <c r="O740" s="280">
        <f>ROUND(J74,0)</f>
        <v>166605</v>
      </c>
      <c r="P740" s="280">
        <f>IF(J77&gt;0,ROUND(J77,0),0)</f>
        <v>0</v>
      </c>
      <c r="Q740" s="280">
        <f>IF(J78&gt;0,ROUND(J78,0),0)</f>
        <v>0</v>
      </c>
      <c r="R740" s="280">
        <f>IF(J79&gt;0,ROUND(J79,0),0)</f>
        <v>0</v>
      </c>
      <c r="S740" s="280">
        <f>IF(J80&gt;0,ROUND(J80,0),0)</f>
        <v>4357</v>
      </c>
      <c r="T740" s="283">
        <f>IF(J81&gt;0,ROUND(J81,2),0)</f>
        <v>0.59</v>
      </c>
      <c r="U740" s="280"/>
      <c r="X740" s="280"/>
      <c r="Y740" s="280"/>
      <c r="Z740" s="280">
        <f t="shared" si="20"/>
        <v>32504</v>
      </c>
    </row>
    <row r="741" spans="1:26" ht="12.6" customHeight="1" x14ac:dyDescent="0.25">
      <c r="A741" s="209" t="str">
        <f>RIGHT($C$84,3)&amp;"*"&amp;RIGHT($C$83,4)&amp;"*"&amp;K$55&amp;"*"&amp;"A"</f>
        <v>150*2017*6200*A</v>
      </c>
      <c r="B741" s="280">
        <f>ROUND(K59,0)</f>
        <v>0</v>
      </c>
      <c r="C741" s="283">
        <f>ROUND(K60,2)</f>
        <v>0</v>
      </c>
      <c r="D741" s="280">
        <f>ROUND(K61,0)</f>
        <v>0</v>
      </c>
      <c r="E741" s="280">
        <f>ROUND(K62,0)</f>
        <v>0</v>
      </c>
      <c r="F741" s="280">
        <f>ROUND(K63,0)</f>
        <v>0</v>
      </c>
      <c r="G741" s="280">
        <f>ROUND(K64,0)</f>
        <v>0</v>
      </c>
      <c r="H741" s="280">
        <f>ROUND(K65,0)</f>
        <v>0</v>
      </c>
      <c r="I741" s="280">
        <f>ROUND(K66,0)</f>
        <v>0</v>
      </c>
      <c r="J741" s="280">
        <f>ROUND(K67,0)</f>
        <v>0</v>
      </c>
      <c r="K741" s="280">
        <f>ROUND(K68,0)</f>
        <v>0</v>
      </c>
      <c r="L741" s="280">
        <f>ROUND(K70,0)</f>
        <v>0</v>
      </c>
      <c r="M741" s="280">
        <f>ROUND(K71,0)</f>
        <v>0</v>
      </c>
      <c r="N741" s="280">
        <f>ROUND(K76,0)</f>
        <v>0</v>
      </c>
      <c r="O741" s="280">
        <f>ROUND(K74,0)</f>
        <v>0</v>
      </c>
      <c r="P741" s="280">
        <f>IF(K77&gt;0,ROUND(K77,0),0)</f>
        <v>0</v>
      </c>
      <c r="Q741" s="280">
        <f>IF(K78&gt;0,ROUND(K78,0),0)</f>
        <v>0</v>
      </c>
      <c r="R741" s="280">
        <f>IF(K79&gt;0,ROUND(K79,0),0)</f>
        <v>0</v>
      </c>
      <c r="S741" s="280">
        <f>IF(K80&gt;0,ROUND(K80,0),0)</f>
        <v>0</v>
      </c>
      <c r="T741" s="283">
        <f>IF(K81&gt;0,ROUND(K81,2),0)</f>
        <v>0</v>
      </c>
      <c r="U741" s="280"/>
      <c r="X741" s="280"/>
      <c r="Y741" s="280"/>
      <c r="Z741" s="280">
        <f t="shared" si="20"/>
        <v>0</v>
      </c>
    </row>
    <row r="742" spans="1:26" ht="12.6" customHeight="1" x14ac:dyDescent="0.25">
      <c r="A742" s="209" t="str">
        <f>RIGHT($C$84,3)&amp;"*"&amp;RIGHT($C$83,4)&amp;"*"&amp;L$55&amp;"*"&amp;"A"</f>
        <v>150*2017*6210*A</v>
      </c>
      <c r="B742" s="280">
        <f>ROUND(L59,0)</f>
        <v>4113</v>
      </c>
      <c r="C742" s="283">
        <f>ROUND(L60,2)</f>
        <v>8.9</v>
      </c>
      <c r="D742" s="280">
        <f>ROUND(L61,0)</f>
        <v>530986</v>
      </c>
      <c r="E742" s="280">
        <f>ROUND(L62,0)</f>
        <v>142590</v>
      </c>
      <c r="F742" s="280">
        <f>ROUND(L63,0)</f>
        <v>8889</v>
      </c>
      <c r="G742" s="280">
        <f>ROUND(L64,0)</f>
        <v>40175</v>
      </c>
      <c r="H742" s="280">
        <f>ROUND(L65,0)</f>
        <v>1034</v>
      </c>
      <c r="I742" s="280">
        <f>ROUND(L66,0)</f>
        <v>114008</v>
      </c>
      <c r="J742" s="280">
        <f>ROUND(L67,0)</f>
        <v>84369</v>
      </c>
      <c r="K742" s="280">
        <f>ROUND(L68,0)</f>
        <v>5430</v>
      </c>
      <c r="L742" s="280">
        <f>ROUND(L70,0)</f>
        <v>12199</v>
      </c>
      <c r="M742" s="280">
        <f>ROUND(L71,0)</f>
        <v>0</v>
      </c>
      <c r="N742" s="280">
        <f>ROUND(L76,0)</f>
        <v>1838100</v>
      </c>
      <c r="O742" s="280">
        <f>ROUND(L74,0)</f>
        <v>1838100</v>
      </c>
      <c r="P742" s="280">
        <f>IF(L77&gt;0,ROUND(L77,0),0)</f>
        <v>4884</v>
      </c>
      <c r="Q742" s="280">
        <f>IF(L78&gt;0,ROUND(L78,0),0)</f>
        <v>4549</v>
      </c>
      <c r="R742" s="280">
        <f>IF(L79&gt;0,ROUND(L79,0),0)</f>
        <v>839</v>
      </c>
      <c r="S742" s="280">
        <f>IF(L80&gt;0,ROUND(L80,0),0)</f>
        <v>33469</v>
      </c>
      <c r="T742" s="283">
        <f>IF(L81&gt;0,ROUND(L81,2),0)</f>
        <v>7.68</v>
      </c>
      <c r="U742" s="280"/>
      <c r="X742" s="280"/>
      <c r="Y742" s="280"/>
      <c r="Z742" s="280">
        <f t="shared" si="20"/>
        <v>704608</v>
      </c>
    </row>
    <row r="743" spans="1:26" ht="12.6" customHeight="1" x14ac:dyDescent="0.25">
      <c r="A743" s="209" t="str">
        <f>RIGHT($C$84,3)&amp;"*"&amp;RIGHT($C$83,4)&amp;"*"&amp;M$55&amp;"*"&amp;"A"</f>
        <v>150*2017*6330*A</v>
      </c>
      <c r="B743" s="280">
        <f>ROUND(M59,0)</f>
        <v>0</v>
      </c>
      <c r="C743" s="283">
        <f>ROUND(M60,2)</f>
        <v>0</v>
      </c>
      <c r="D743" s="280">
        <f>ROUND(M61,0)</f>
        <v>0</v>
      </c>
      <c r="E743" s="280">
        <f>ROUND(M62,0)</f>
        <v>0</v>
      </c>
      <c r="F743" s="280">
        <f>ROUND(M63,0)</f>
        <v>0</v>
      </c>
      <c r="G743" s="280">
        <f>ROUND(M64,0)</f>
        <v>0</v>
      </c>
      <c r="H743" s="280">
        <f>ROUND(M65,0)</f>
        <v>0</v>
      </c>
      <c r="I743" s="280">
        <f>ROUND(M66,0)</f>
        <v>0</v>
      </c>
      <c r="J743" s="280">
        <f>ROUND(M67,0)</f>
        <v>0</v>
      </c>
      <c r="K743" s="280">
        <f>ROUND(M68,0)</f>
        <v>0</v>
      </c>
      <c r="L743" s="280">
        <f>ROUND(M70,0)</f>
        <v>0</v>
      </c>
      <c r="M743" s="280">
        <f>ROUND(M71,0)</f>
        <v>0</v>
      </c>
      <c r="N743" s="280">
        <f>ROUND(M76,0)</f>
        <v>0</v>
      </c>
      <c r="O743" s="280">
        <f>ROUND(M74,0)</f>
        <v>0</v>
      </c>
      <c r="P743" s="280">
        <f>IF(M77&gt;0,ROUND(M77,0),0)</f>
        <v>0</v>
      </c>
      <c r="Q743" s="280">
        <f>IF(M78&gt;0,ROUND(M78,0),0)</f>
        <v>0</v>
      </c>
      <c r="R743" s="280">
        <f>IF(M79&gt;0,ROUND(M79,0),0)</f>
        <v>0</v>
      </c>
      <c r="S743" s="280">
        <f>IF(M80&gt;0,ROUND(M80,0),0)</f>
        <v>0</v>
      </c>
      <c r="T743" s="283">
        <f>IF(M81&gt;0,ROUND(M81,2),0)</f>
        <v>0</v>
      </c>
      <c r="U743" s="280"/>
      <c r="X743" s="280"/>
      <c r="Y743" s="280"/>
      <c r="Z743" s="280">
        <f t="shared" si="20"/>
        <v>0</v>
      </c>
    </row>
    <row r="744" spans="1:26" ht="12.6" customHeight="1" x14ac:dyDescent="0.25">
      <c r="A744" s="209" t="str">
        <f>RIGHT($C$84,3)&amp;"*"&amp;RIGHT($C$83,4)&amp;"*"&amp;N$55&amp;"*"&amp;"A"</f>
        <v>150*2017*6400*A</v>
      </c>
      <c r="B744" s="280">
        <f>ROUND(N59,0)</f>
        <v>0</v>
      </c>
      <c r="C744" s="283">
        <f>ROUND(N60,2)</f>
        <v>0</v>
      </c>
      <c r="D744" s="280">
        <f>ROUND(N61,0)</f>
        <v>0</v>
      </c>
      <c r="E744" s="280">
        <f>ROUND(N62,0)</f>
        <v>0</v>
      </c>
      <c r="F744" s="280">
        <f>ROUND(N63,0)</f>
        <v>0</v>
      </c>
      <c r="G744" s="280">
        <f>ROUND(N64,0)</f>
        <v>0</v>
      </c>
      <c r="H744" s="280">
        <f>ROUND(N65,0)</f>
        <v>0</v>
      </c>
      <c r="I744" s="280">
        <f>ROUND(N66,0)</f>
        <v>0</v>
      </c>
      <c r="J744" s="280">
        <f>ROUND(N67,0)</f>
        <v>0</v>
      </c>
      <c r="K744" s="280">
        <f>ROUND(N68,0)</f>
        <v>0</v>
      </c>
      <c r="L744" s="280">
        <f>ROUND(N70,0)</f>
        <v>0</v>
      </c>
      <c r="M744" s="280">
        <f>ROUND(N71,0)</f>
        <v>0</v>
      </c>
      <c r="N744" s="280">
        <f>ROUND(N76,0)</f>
        <v>0</v>
      </c>
      <c r="O744" s="280">
        <f>ROUND(N74,0)</f>
        <v>0</v>
      </c>
      <c r="P744" s="280">
        <f>IF(N77&gt;0,ROUND(N77,0),0)</f>
        <v>0</v>
      </c>
      <c r="Q744" s="280">
        <f>IF(N78&gt;0,ROUND(N78,0),0)</f>
        <v>0</v>
      </c>
      <c r="R744" s="280">
        <f>IF(N79&gt;0,ROUND(N79,0),0)</f>
        <v>0</v>
      </c>
      <c r="S744" s="280">
        <f>IF(N80&gt;0,ROUND(N80,0),0)</f>
        <v>0</v>
      </c>
      <c r="T744" s="283">
        <f>IF(N81&gt;0,ROUND(N81,2),0)</f>
        <v>0</v>
      </c>
      <c r="U744" s="280"/>
      <c r="X744" s="280"/>
      <c r="Y744" s="280"/>
      <c r="Z744" s="280">
        <f t="shared" si="20"/>
        <v>0</v>
      </c>
    </row>
    <row r="745" spans="1:26" ht="12.6" customHeight="1" x14ac:dyDescent="0.25">
      <c r="A745" s="209" t="str">
        <f>RIGHT($C$84,3)&amp;"*"&amp;RIGHT($C$83,4)&amp;"*"&amp;O$55&amp;"*"&amp;"A"</f>
        <v>150*2017*7010*A</v>
      </c>
      <c r="B745" s="280">
        <f>ROUND(O59,0)</f>
        <v>69</v>
      </c>
      <c r="C745" s="283">
        <f>ROUND(O60,2)</f>
        <v>3.13</v>
      </c>
      <c r="D745" s="280">
        <f>ROUND(O61,0)</f>
        <v>391320</v>
      </c>
      <c r="E745" s="280">
        <f>ROUND(O62,0)</f>
        <v>105084</v>
      </c>
      <c r="F745" s="280">
        <f>ROUND(O63,0)</f>
        <v>72257</v>
      </c>
      <c r="G745" s="280">
        <f>ROUND(O64,0)</f>
        <v>39025</v>
      </c>
      <c r="H745" s="280">
        <f>ROUND(O65,0)</f>
        <v>1122</v>
      </c>
      <c r="I745" s="280">
        <f>ROUND(O66,0)</f>
        <v>23025</v>
      </c>
      <c r="J745" s="280">
        <f>ROUND(O67,0)</f>
        <v>2954</v>
      </c>
      <c r="K745" s="280">
        <f>ROUND(O68,0)</f>
        <v>854</v>
      </c>
      <c r="L745" s="280">
        <f>ROUND(O70,0)</f>
        <v>10947</v>
      </c>
      <c r="M745" s="280">
        <f>ROUND(O71,0)</f>
        <v>0</v>
      </c>
      <c r="N745" s="280">
        <f>ROUND(O76,0)</f>
        <v>588784</v>
      </c>
      <c r="O745" s="280">
        <f>ROUND(O74,0)</f>
        <v>517335</v>
      </c>
      <c r="P745" s="280">
        <f>IF(O77&gt;0,ROUND(O77,0),0)</f>
        <v>171</v>
      </c>
      <c r="Q745" s="280">
        <f>IF(O78&gt;0,ROUND(O78,0),0)</f>
        <v>0</v>
      </c>
      <c r="R745" s="280">
        <f>IF(O79&gt;0,ROUND(O79,0),0)</f>
        <v>29</v>
      </c>
      <c r="S745" s="280">
        <f>IF(O80&gt;0,ROUND(O80,0),0)</f>
        <v>1142</v>
      </c>
      <c r="T745" s="283">
        <f>IF(O81&gt;0,ROUND(O81,2),0)</f>
        <v>0.31</v>
      </c>
      <c r="U745" s="280"/>
      <c r="X745" s="280"/>
      <c r="Y745" s="280"/>
      <c r="Z745" s="280">
        <f t="shared" si="20"/>
        <v>173107</v>
      </c>
    </row>
    <row r="746" spans="1:26" ht="12.6" customHeight="1" x14ac:dyDescent="0.25">
      <c r="A746" s="209" t="str">
        <f>RIGHT($C$84,3)&amp;"*"&amp;RIGHT($C$83,4)&amp;"*"&amp;P$55&amp;"*"&amp;"A"</f>
        <v>150*2017*7020*A</v>
      </c>
      <c r="B746" s="280">
        <f>ROUND(P59,0)</f>
        <v>19885</v>
      </c>
      <c r="C746" s="283">
        <f>ROUND(P60,2)</f>
        <v>6.48</v>
      </c>
      <c r="D746" s="280">
        <f>ROUND(P61,0)</f>
        <v>494302</v>
      </c>
      <c r="E746" s="280">
        <f>ROUND(P62,0)</f>
        <v>132739</v>
      </c>
      <c r="F746" s="280">
        <f>ROUND(P63,0)</f>
        <v>0</v>
      </c>
      <c r="G746" s="280">
        <f>ROUND(P64,0)</f>
        <v>345105</v>
      </c>
      <c r="H746" s="280">
        <f>ROUND(P65,0)</f>
        <v>5015</v>
      </c>
      <c r="I746" s="280">
        <f>ROUND(P66,0)</f>
        <v>220283</v>
      </c>
      <c r="J746" s="280">
        <f>ROUND(P67,0)</f>
        <v>92109</v>
      </c>
      <c r="K746" s="280">
        <f>ROUND(P68,0)</f>
        <v>77600</v>
      </c>
      <c r="L746" s="280">
        <f>ROUND(P70,0)</f>
        <v>35454</v>
      </c>
      <c r="M746" s="280">
        <f>ROUND(P71,0)</f>
        <v>0</v>
      </c>
      <c r="N746" s="280">
        <f>ROUND(P76,0)</f>
        <v>5745343</v>
      </c>
      <c r="O746" s="280">
        <f>ROUND(P74,0)</f>
        <v>973681</v>
      </c>
      <c r="P746" s="280">
        <f>IF(P77&gt;0,ROUND(P77,0),0)</f>
        <v>5332</v>
      </c>
      <c r="Q746" s="280">
        <f>IF(P78&gt;0,ROUND(P78,0),0)</f>
        <v>0</v>
      </c>
      <c r="R746" s="280">
        <f>IF(P79&gt;0,ROUND(P79,0),0)</f>
        <v>916</v>
      </c>
      <c r="S746" s="280">
        <f>IF(P80&gt;0,ROUND(P80,0),0)</f>
        <v>8910</v>
      </c>
      <c r="T746" s="283">
        <f>IF(P81&gt;0,ROUND(P81,2),0)</f>
        <v>4.51</v>
      </c>
      <c r="U746" s="280"/>
      <c r="X746" s="280"/>
      <c r="Y746" s="280"/>
      <c r="Z746" s="280">
        <f t="shared" si="20"/>
        <v>969852</v>
      </c>
    </row>
    <row r="747" spans="1:26" ht="12.6" customHeight="1" x14ac:dyDescent="0.25">
      <c r="A747" s="209" t="str">
        <f>RIGHT($C$84,3)&amp;"*"&amp;RIGHT($C$83,4)&amp;"*"&amp;Q$55&amp;"*"&amp;"A"</f>
        <v>150*2017*7030*A</v>
      </c>
      <c r="B747" s="280">
        <f>ROUND(Q59,0)</f>
        <v>0</v>
      </c>
      <c r="C747" s="283">
        <f>ROUND(Q60,2)</f>
        <v>0</v>
      </c>
      <c r="D747" s="280">
        <f>ROUND(Q61,0)</f>
        <v>0</v>
      </c>
      <c r="E747" s="280">
        <f>ROUND(Q62,0)</f>
        <v>0</v>
      </c>
      <c r="F747" s="280">
        <f>ROUND(Q63,0)</f>
        <v>0</v>
      </c>
      <c r="G747" s="280">
        <f>ROUND(Q64,0)</f>
        <v>0</v>
      </c>
      <c r="H747" s="280">
        <f>ROUND(Q65,0)</f>
        <v>0</v>
      </c>
      <c r="I747" s="280">
        <f>ROUND(Q66,0)</f>
        <v>0</v>
      </c>
      <c r="J747" s="280">
        <f>ROUND(Q67,0)</f>
        <v>0</v>
      </c>
      <c r="K747" s="280">
        <f>ROUND(Q68,0)</f>
        <v>0</v>
      </c>
      <c r="L747" s="280">
        <f>ROUND(Q70,0)</f>
        <v>0</v>
      </c>
      <c r="M747" s="280">
        <f>ROUND(Q71,0)</f>
        <v>0</v>
      </c>
      <c r="N747" s="280">
        <f>ROUND(Q76,0)</f>
        <v>0</v>
      </c>
      <c r="O747" s="280">
        <f>ROUND(Q74,0)</f>
        <v>0</v>
      </c>
      <c r="P747" s="280">
        <f>IF(Q77&gt;0,ROUND(Q77,0),0)</f>
        <v>0</v>
      </c>
      <c r="Q747" s="280">
        <f>IF(Q78&gt;0,ROUND(Q78,0),0)</f>
        <v>0</v>
      </c>
      <c r="R747" s="280">
        <f>IF(Q79&gt;0,ROUND(Q79,0),0)</f>
        <v>0</v>
      </c>
      <c r="S747" s="280">
        <f>IF(Q80&gt;0,ROUND(Q80,0),0)</f>
        <v>0</v>
      </c>
      <c r="T747" s="283">
        <f>IF(Q81&gt;0,ROUND(Q81,2),0)</f>
        <v>0</v>
      </c>
      <c r="U747" s="280"/>
      <c r="X747" s="280"/>
      <c r="Y747" s="280"/>
      <c r="Z747" s="280">
        <f t="shared" si="20"/>
        <v>0</v>
      </c>
    </row>
    <row r="748" spans="1:26" ht="12.6" customHeight="1" x14ac:dyDescent="0.25">
      <c r="A748" s="209" t="str">
        <f>RIGHT($C$84,3)&amp;"*"&amp;RIGHT($C$83,4)&amp;"*"&amp;R$55&amp;"*"&amp;"A"</f>
        <v>150*2017*7040*A</v>
      </c>
      <c r="B748" s="280">
        <f>ROUND(R59,0)</f>
        <v>32712</v>
      </c>
      <c r="C748" s="283">
        <f>ROUND(R60,2)</f>
        <v>2</v>
      </c>
      <c r="D748" s="280">
        <f>ROUND(R61,0)</f>
        <v>475558</v>
      </c>
      <c r="E748" s="280">
        <f>ROUND(R62,0)</f>
        <v>127705</v>
      </c>
      <c r="F748" s="280">
        <f>ROUND(R63,0)</f>
        <v>0</v>
      </c>
      <c r="G748" s="280">
        <f>ROUND(R64,0)</f>
        <v>28361</v>
      </c>
      <c r="H748" s="280">
        <f>ROUND(R65,0)</f>
        <v>0</v>
      </c>
      <c r="I748" s="280">
        <f>ROUND(R66,0)</f>
        <v>31</v>
      </c>
      <c r="J748" s="280">
        <f>ROUND(R67,0)</f>
        <v>3455</v>
      </c>
      <c r="K748" s="280">
        <f>ROUND(R68,0)</f>
        <v>6582</v>
      </c>
      <c r="L748" s="280">
        <f>ROUND(R70,0)</f>
        <v>32874</v>
      </c>
      <c r="M748" s="280">
        <f>ROUND(R71,0)</f>
        <v>0</v>
      </c>
      <c r="N748" s="280">
        <f>ROUND(R76,0)</f>
        <v>2228007</v>
      </c>
      <c r="O748" s="280">
        <f>ROUND(R74,0)</f>
        <v>696888</v>
      </c>
      <c r="P748" s="280">
        <f>IF(R77&gt;0,ROUND(R77,0),0)</f>
        <v>200</v>
      </c>
      <c r="Q748" s="280">
        <f>IF(R78&gt;0,ROUND(R78,0),0)</f>
        <v>0</v>
      </c>
      <c r="R748" s="280">
        <f>IF(R79&gt;0,ROUND(R79,0),0)</f>
        <v>34</v>
      </c>
      <c r="S748" s="280">
        <f>IF(R80&gt;0,ROUND(R80,0),0)</f>
        <v>0</v>
      </c>
      <c r="T748" s="283">
        <f>IF(R81&gt;0,ROUND(R81,2),0)</f>
        <v>0</v>
      </c>
      <c r="U748" s="280"/>
      <c r="X748" s="280"/>
      <c r="Y748" s="280"/>
      <c r="Z748" s="280">
        <f t="shared" si="20"/>
        <v>361624</v>
      </c>
    </row>
    <row r="749" spans="1:26" ht="12.6" customHeight="1" x14ac:dyDescent="0.25">
      <c r="A749" s="209" t="str">
        <f>RIGHT($C$84,3)&amp;"*"&amp;RIGHT($C$83,4)&amp;"*"&amp;S$55&amp;"*"&amp;"A"</f>
        <v>150*2017*7050*A</v>
      </c>
      <c r="B749" s="280"/>
      <c r="C749" s="283">
        <f>ROUND(S60,2)</f>
        <v>0</v>
      </c>
      <c r="D749" s="280">
        <f>ROUND(S61,0)</f>
        <v>0</v>
      </c>
      <c r="E749" s="280">
        <f>ROUND(S62,0)</f>
        <v>0</v>
      </c>
      <c r="F749" s="280">
        <f>ROUND(S63,0)</f>
        <v>0</v>
      </c>
      <c r="G749" s="280">
        <f>ROUND(S64,0)</f>
        <v>20911</v>
      </c>
      <c r="H749" s="280">
        <f>ROUND(S65,0)</f>
        <v>0</v>
      </c>
      <c r="I749" s="280">
        <f>ROUND(S66,0)</f>
        <v>0</v>
      </c>
      <c r="J749" s="280">
        <f>ROUND(S67,0)</f>
        <v>0</v>
      </c>
      <c r="K749" s="280">
        <f>ROUND(S68,0)</f>
        <v>183</v>
      </c>
      <c r="L749" s="280">
        <f>ROUND(S70,0)</f>
        <v>3608</v>
      </c>
      <c r="M749" s="280">
        <f>ROUND(S71,0)</f>
        <v>0</v>
      </c>
      <c r="N749" s="280">
        <f>ROUND(S76,0)</f>
        <v>234450</v>
      </c>
      <c r="O749" s="280">
        <f>ROUND(S74,0)</f>
        <v>43071</v>
      </c>
      <c r="P749" s="280">
        <f>IF(S77&gt;0,ROUND(S77,0),0)</f>
        <v>0</v>
      </c>
      <c r="Q749" s="280">
        <f>IF(S78&gt;0,ROUND(S78,0),0)</f>
        <v>0</v>
      </c>
      <c r="R749" s="280">
        <f>IF(S79&gt;0,ROUND(S79,0),0)</f>
        <v>0</v>
      </c>
      <c r="S749" s="280">
        <f>IF(S80&gt;0,ROUND(S80,0),0)</f>
        <v>0</v>
      </c>
      <c r="T749" s="283">
        <f>IF(S81&gt;0,ROUND(S81,2),0)</f>
        <v>0</v>
      </c>
      <c r="U749" s="280"/>
      <c r="X749" s="280"/>
      <c r="Y749" s="280"/>
      <c r="Z749" s="280">
        <f t="shared" si="20"/>
        <v>32298</v>
      </c>
    </row>
    <row r="750" spans="1:26" ht="12.6" customHeight="1" x14ac:dyDescent="0.25">
      <c r="A750" s="209" t="str">
        <f>RIGHT($C$84,3)&amp;"*"&amp;RIGHT($C$83,4)&amp;"*"&amp;T$55&amp;"*"&amp;"A"</f>
        <v>150*2017*7060*A</v>
      </c>
      <c r="B750" s="280"/>
      <c r="C750" s="283">
        <f>ROUND(T60,2)</f>
        <v>3.13</v>
      </c>
      <c r="D750" s="280">
        <f>ROUND(T61,0)</f>
        <v>194048</v>
      </c>
      <c r="E750" s="280">
        <f>ROUND(T62,0)</f>
        <v>52109</v>
      </c>
      <c r="F750" s="280">
        <f>ROUND(T63,0)</f>
        <v>0</v>
      </c>
      <c r="G750" s="280">
        <f>ROUND(T64,0)</f>
        <v>70097</v>
      </c>
      <c r="H750" s="280">
        <f>ROUND(T65,0)</f>
        <v>0</v>
      </c>
      <c r="I750" s="280">
        <f>ROUND(T66,0)</f>
        <v>0</v>
      </c>
      <c r="J750" s="280">
        <f>ROUND(T67,0)</f>
        <v>25428</v>
      </c>
      <c r="K750" s="280">
        <f>ROUND(T68,0)</f>
        <v>0</v>
      </c>
      <c r="L750" s="280">
        <f>ROUND(T70,0)</f>
        <v>10596</v>
      </c>
      <c r="M750" s="280">
        <f>ROUND(T71,0)</f>
        <v>0</v>
      </c>
      <c r="N750" s="280">
        <f>ROUND(T76,0)</f>
        <v>1108407</v>
      </c>
      <c r="O750" s="280">
        <f>ROUND(T74,0)</f>
        <v>14776</v>
      </c>
      <c r="P750" s="280">
        <f>IF(T77&gt;0,ROUND(T77,0),0)</f>
        <v>1472</v>
      </c>
      <c r="Q750" s="280">
        <f>IF(T78&gt;0,ROUND(T78,0),0)</f>
        <v>0</v>
      </c>
      <c r="R750" s="280">
        <f>IF(T79&gt;0,ROUND(T79,0),0)</f>
        <v>253</v>
      </c>
      <c r="S750" s="280">
        <f>IF(T80&gt;0,ROUND(T80,0),0)</f>
        <v>0</v>
      </c>
      <c r="T750" s="283">
        <f>IF(T81&gt;0,ROUND(T81,2),0)</f>
        <v>2.87</v>
      </c>
      <c r="U750" s="280"/>
      <c r="X750" s="280"/>
      <c r="Y750" s="280"/>
      <c r="Z750" s="280">
        <f t="shared" si="20"/>
        <v>216128</v>
      </c>
    </row>
    <row r="751" spans="1:26" ht="12.6" customHeight="1" x14ac:dyDescent="0.25">
      <c r="A751" s="209" t="str">
        <f>RIGHT($C$84,3)&amp;"*"&amp;RIGHT($C$83,4)&amp;"*"&amp;U$55&amp;"*"&amp;"A"</f>
        <v>150*2017*7070*A</v>
      </c>
      <c r="B751" s="280">
        <f>ROUND(U59,0)</f>
        <v>132767</v>
      </c>
      <c r="C751" s="283">
        <f>ROUND(U60,2)</f>
        <v>8.7899999999999991</v>
      </c>
      <c r="D751" s="280">
        <f>ROUND(U61,0)</f>
        <v>484050</v>
      </c>
      <c r="E751" s="280">
        <f>ROUND(U62,0)</f>
        <v>129986</v>
      </c>
      <c r="F751" s="280">
        <f>ROUND(U63,0)</f>
        <v>186029</v>
      </c>
      <c r="G751" s="280">
        <f>ROUND(U64,0)</f>
        <v>415785</v>
      </c>
      <c r="H751" s="280">
        <f>ROUND(U65,0)</f>
        <v>936</v>
      </c>
      <c r="I751" s="280">
        <f>ROUND(U66,0)</f>
        <v>16524</v>
      </c>
      <c r="J751" s="280">
        <f>ROUND(U67,0)</f>
        <v>40699</v>
      </c>
      <c r="K751" s="280">
        <f>ROUND(U68,0)</f>
        <v>49389</v>
      </c>
      <c r="L751" s="280">
        <f>ROUND(U70,0)</f>
        <v>42459</v>
      </c>
      <c r="M751" s="280">
        <f>ROUND(U71,0)</f>
        <v>0</v>
      </c>
      <c r="N751" s="280">
        <f>ROUND(U76,0)</f>
        <v>4870612</v>
      </c>
      <c r="O751" s="280">
        <f>ROUND(U74,0)</f>
        <v>774919</v>
      </c>
      <c r="P751" s="280">
        <f>IF(U77&gt;0,ROUND(U77,0),0)</f>
        <v>2356</v>
      </c>
      <c r="Q751" s="280">
        <f>IF(U78&gt;0,ROUND(U78,0),0)</f>
        <v>0</v>
      </c>
      <c r="R751" s="280">
        <f>IF(U79&gt;0,ROUND(U79,0),0)</f>
        <v>405</v>
      </c>
      <c r="S751" s="280">
        <f>IF(U80&gt;0,ROUND(U80,0),0)</f>
        <v>0</v>
      </c>
      <c r="T751" s="283">
        <f>IF(U81&gt;0,ROUND(U81,2),0)</f>
        <v>0</v>
      </c>
      <c r="U751" s="280"/>
      <c r="X751" s="280"/>
      <c r="Y751" s="280"/>
      <c r="Z751" s="280">
        <f t="shared" si="20"/>
        <v>806057</v>
      </c>
    </row>
    <row r="752" spans="1:26" ht="12.6" customHeight="1" x14ac:dyDescent="0.25">
      <c r="A752" s="209" t="str">
        <f>RIGHT($C$84,3)&amp;"*"&amp;RIGHT($C$83,4)&amp;"*"&amp;V$55&amp;"*"&amp;"A"</f>
        <v>150*2017*7110*A</v>
      </c>
      <c r="B752" s="280">
        <f>ROUND(V59,0)</f>
        <v>0</v>
      </c>
      <c r="C752" s="283">
        <f>ROUND(V60,2)</f>
        <v>0</v>
      </c>
      <c r="D752" s="280">
        <f>ROUND(V61,0)</f>
        <v>0</v>
      </c>
      <c r="E752" s="280">
        <f>ROUND(V62,0)</f>
        <v>0</v>
      </c>
      <c r="F752" s="280">
        <f>ROUND(V63,0)</f>
        <v>0</v>
      </c>
      <c r="G752" s="280">
        <f>ROUND(V64,0)</f>
        <v>0</v>
      </c>
      <c r="H752" s="280">
        <f>ROUND(V65,0)</f>
        <v>0</v>
      </c>
      <c r="I752" s="280">
        <f>ROUND(V66,0)</f>
        <v>0</v>
      </c>
      <c r="J752" s="280">
        <f>ROUND(V67,0)</f>
        <v>0</v>
      </c>
      <c r="K752" s="280">
        <f>ROUND(V68,0)</f>
        <v>0</v>
      </c>
      <c r="L752" s="280">
        <f>ROUND(V70,0)</f>
        <v>0</v>
      </c>
      <c r="M752" s="280">
        <f>ROUND(V71,0)</f>
        <v>0</v>
      </c>
      <c r="N752" s="280">
        <f>ROUND(V76,0)</f>
        <v>0</v>
      </c>
      <c r="O752" s="280">
        <f>ROUND(V74,0)</f>
        <v>0</v>
      </c>
      <c r="P752" s="280">
        <f>IF(V77&gt;0,ROUND(V77,0),0)</f>
        <v>0</v>
      </c>
      <c r="Q752" s="280">
        <f>IF(V78&gt;0,ROUND(V78,0),0)</f>
        <v>0</v>
      </c>
      <c r="R752" s="280">
        <f>IF(V79&gt;0,ROUND(V79,0),0)</f>
        <v>0</v>
      </c>
      <c r="S752" s="280">
        <f>IF(V80&gt;0,ROUND(V80,0),0)</f>
        <v>0</v>
      </c>
      <c r="T752" s="283">
        <f>IF(V81&gt;0,ROUND(V81,2),0)</f>
        <v>0</v>
      </c>
      <c r="U752" s="280"/>
      <c r="X752" s="280"/>
      <c r="Y752" s="280"/>
      <c r="Z752" s="280">
        <f t="shared" si="20"/>
        <v>0</v>
      </c>
    </row>
    <row r="753" spans="1:26" ht="12.6" customHeight="1" x14ac:dyDescent="0.25">
      <c r="A753" s="209" t="str">
        <f>RIGHT($C$84,3)&amp;"*"&amp;RIGHT($C$83,4)&amp;"*"&amp;W$55&amp;"*"&amp;"A"</f>
        <v>150*2017*7120*A</v>
      </c>
      <c r="B753" s="280">
        <f>ROUND(W59,0)</f>
        <v>422</v>
      </c>
      <c r="C753" s="283">
        <f>ROUND(W60,2)</f>
        <v>0.4</v>
      </c>
      <c r="D753" s="280">
        <f>ROUND(W61,0)</f>
        <v>0</v>
      </c>
      <c r="E753" s="280">
        <f>ROUND(W62,0)</f>
        <v>0</v>
      </c>
      <c r="F753" s="280">
        <f>ROUND(W63,0)</f>
        <v>45487</v>
      </c>
      <c r="G753" s="280">
        <f>ROUND(W64,0)</f>
        <v>0</v>
      </c>
      <c r="H753" s="280">
        <f>ROUND(W65,0)</f>
        <v>0</v>
      </c>
      <c r="I753" s="280">
        <f>ROUND(W66,0)</f>
        <v>238639</v>
      </c>
      <c r="J753" s="280">
        <f>ROUND(W67,0)</f>
        <v>3144</v>
      </c>
      <c r="K753" s="280">
        <f>ROUND(W68,0)</f>
        <v>0</v>
      </c>
      <c r="L753" s="280">
        <f>ROUND(W70,0)</f>
        <v>0</v>
      </c>
      <c r="M753" s="280">
        <f>ROUND(W71,0)</f>
        <v>0</v>
      </c>
      <c r="N753" s="280">
        <f>ROUND(W76,0)</f>
        <v>1583575</v>
      </c>
      <c r="O753" s="280">
        <f>ROUND(W74,0)</f>
        <v>32316</v>
      </c>
      <c r="P753" s="280">
        <f>IF(W77&gt;0,ROUND(W77,0),0)</f>
        <v>182</v>
      </c>
      <c r="Q753" s="280">
        <f>IF(W78&gt;0,ROUND(W78,0),0)</f>
        <v>0</v>
      </c>
      <c r="R753" s="280">
        <f>IF(W79&gt;0,ROUND(W79,0),0)</f>
        <v>32</v>
      </c>
      <c r="S753" s="280">
        <f>IF(W80&gt;0,ROUND(W80,0),0)</f>
        <v>0</v>
      </c>
      <c r="T753" s="283">
        <f>IF(W81&gt;0,ROUND(W81,2),0)</f>
        <v>0</v>
      </c>
      <c r="U753" s="280"/>
      <c r="X753" s="280"/>
      <c r="Y753" s="280"/>
      <c r="Z753" s="280">
        <f t="shared" si="20"/>
        <v>226938</v>
      </c>
    </row>
    <row r="754" spans="1:26" ht="12.6" customHeight="1" x14ac:dyDescent="0.25">
      <c r="A754" s="209" t="str">
        <f>RIGHT($C$84,3)&amp;"*"&amp;RIGHT($C$83,4)&amp;"*"&amp;X$55&amp;"*"&amp;"A"</f>
        <v>150*2017*7130*A</v>
      </c>
      <c r="B754" s="280">
        <f>ROUND(X59,0)</f>
        <v>1544</v>
      </c>
      <c r="C754" s="283">
        <f>ROUND(X60,2)</f>
        <v>1.48</v>
      </c>
      <c r="D754" s="280">
        <f>ROUND(X61,0)</f>
        <v>0</v>
      </c>
      <c r="E754" s="280">
        <f>ROUND(X62,0)</f>
        <v>0</v>
      </c>
      <c r="F754" s="280">
        <f>ROUND(X63,0)</f>
        <v>120993</v>
      </c>
      <c r="G754" s="280">
        <f>ROUND(X64,0)</f>
        <v>455</v>
      </c>
      <c r="H754" s="280">
        <f>ROUND(X65,0)</f>
        <v>0</v>
      </c>
      <c r="I754" s="280">
        <f>ROUND(X66,0)</f>
        <v>0</v>
      </c>
      <c r="J754" s="280">
        <f>ROUND(X67,0)</f>
        <v>11522</v>
      </c>
      <c r="K754" s="280">
        <f>ROUND(X68,0)</f>
        <v>0</v>
      </c>
      <c r="L754" s="280">
        <f>ROUND(X70,0)</f>
        <v>117587</v>
      </c>
      <c r="M754" s="280">
        <f>ROUND(X71,0)</f>
        <v>0</v>
      </c>
      <c r="N754" s="280">
        <f>ROUND(X76,0)</f>
        <v>3423932</v>
      </c>
      <c r="O754" s="280">
        <f>ROUND(X74,0)</f>
        <v>288419</v>
      </c>
      <c r="P754" s="280">
        <f>IF(X77&gt;0,ROUND(X77,0),0)</f>
        <v>667</v>
      </c>
      <c r="Q754" s="280">
        <f>IF(X78&gt;0,ROUND(X78,0),0)</f>
        <v>0</v>
      </c>
      <c r="R754" s="280">
        <f>IF(X79&gt;0,ROUND(X79,0),0)</f>
        <v>115</v>
      </c>
      <c r="S754" s="280">
        <f>IF(X80&gt;0,ROUND(X80,0),0)</f>
        <v>0</v>
      </c>
      <c r="T754" s="283">
        <f>IF(X81&gt;0,ROUND(X81,2),0)</f>
        <v>0</v>
      </c>
      <c r="U754" s="280"/>
      <c r="X754" s="280"/>
      <c r="Y754" s="280"/>
      <c r="Z754" s="280">
        <f t="shared" si="20"/>
        <v>437172</v>
      </c>
    </row>
    <row r="755" spans="1:26" ht="12.6" customHeight="1" x14ac:dyDescent="0.25">
      <c r="A755" s="209" t="str">
        <f>RIGHT($C$84,3)&amp;"*"&amp;RIGHT($C$83,4)&amp;"*"&amp;Y$55&amp;"*"&amp;"A"</f>
        <v>150*2017*7140*A</v>
      </c>
      <c r="B755" s="280">
        <f>ROUND(Y59,0)</f>
        <v>6353</v>
      </c>
      <c r="C755" s="283">
        <f>ROUND(Y60,2)</f>
        <v>6.08</v>
      </c>
      <c r="D755" s="280">
        <f>ROUND(Y61,0)</f>
        <v>555925</v>
      </c>
      <c r="E755" s="280">
        <f>ROUND(Y62,0)</f>
        <v>149287</v>
      </c>
      <c r="F755" s="280">
        <f>ROUND(Y63,0)</f>
        <v>179323</v>
      </c>
      <c r="G755" s="280">
        <f>ROUND(Y64,0)</f>
        <v>32698</v>
      </c>
      <c r="H755" s="280">
        <f>ROUND(Y65,0)</f>
        <v>1910</v>
      </c>
      <c r="I755" s="280">
        <f>ROUND(Y66,0)</f>
        <v>156228</v>
      </c>
      <c r="J755" s="280">
        <f>ROUND(Y67,0)</f>
        <v>47419</v>
      </c>
      <c r="K755" s="280">
        <f>ROUND(Y68,0)</f>
        <v>60958</v>
      </c>
      <c r="L755" s="280">
        <f>ROUND(Y70,0)</f>
        <v>82418</v>
      </c>
      <c r="M755" s="280">
        <f>ROUND(Y71,0)</f>
        <v>0</v>
      </c>
      <c r="N755" s="280">
        <f>ROUND(Y76,0)</f>
        <v>4121508</v>
      </c>
      <c r="O755" s="280">
        <f>ROUND(Y74,0)</f>
        <v>278621</v>
      </c>
      <c r="P755" s="280">
        <f>IF(Y77&gt;0,ROUND(Y77,0),0)</f>
        <v>2745</v>
      </c>
      <c r="Q755" s="280">
        <f>IF(Y78&gt;0,ROUND(Y78,0),0)</f>
        <v>0</v>
      </c>
      <c r="R755" s="280">
        <f>IF(Y79&gt;0,ROUND(Y79,0),0)</f>
        <v>472</v>
      </c>
      <c r="S755" s="280">
        <f>IF(Y80&gt;0,ROUND(Y80,0),0)</f>
        <v>0</v>
      </c>
      <c r="T755" s="283">
        <f>IF(Y81&gt;0,ROUND(Y81,2),0)</f>
        <v>0</v>
      </c>
      <c r="U755" s="280"/>
      <c r="X755" s="280"/>
      <c r="Y755" s="280"/>
      <c r="Z755" s="280">
        <f t="shared" si="20"/>
        <v>677678</v>
      </c>
    </row>
    <row r="756" spans="1:26" ht="12.6" customHeight="1" x14ac:dyDescent="0.25">
      <c r="A756" s="209" t="str">
        <f>RIGHT($C$84,3)&amp;"*"&amp;RIGHT($C$83,4)&amp;"*"&amp;Z$55&amp;"*"&amp;"A"</f>
        <v>150*2017*7150*A</v>
      </c>
      <c r="B756" s="280">
        <f>ROUND(Z59,0)</f>
        <v>0</v>
      </c>
      <c r="C756" s="283">
        <f>ROUND(Z60,2)</f>
        <v>0</v>
      </c>
      <c r="D756" s="280">
        <f>ROUND(Z61,0)</f>
        <v>0</v>
      </c>
      <c r="E756" s="280">
        <f>ROUND(Z62,0)</f>
        <v>0</v>
      </c>
      <c r="F756" s="280">
        <f>ROUND(Z63,0)</f>
        <v>0</v>
      </c>
      <c r="G756" s="280">
        <f>ROUND(Z64,0)</f>
        <v>0</v>
      </c>
      <c r="H756" s="280">
        <f>ROUND(Z65,0)</f>
        <v>0</v>
      </c>
      <c r="I756" s="280">
        <f>ROUND(Z66,0)</f>
        <v>0</v>
      </c>
      <c r="J756" s="280">
        <f>ROUND(Z67,0)</f>
        <v>0</v>
      </c>
      <c r="K756" s="280">
        <f>ROUND(Z68,0)</f>
        <v>0</v>
      </c>
      <c r="L756" s="280">
        <f>ROUND(Z70,0)</f>
        <v>0</v>
      </c>
      <c r="M756" s="280">
        <f>ROUND(Z71,0)</f>
        <v>0</v>
      </c>
      <c r="N756" s="280">
        <f>ROUND(Z76,0)</f>
        <v>0</v>
      </c>
      <c r="O756" s="280">
        <f>ROUND(Z74,0)</f>
        <v>0</v>
      </c>
      <c r="P756" s="280">
        <f>IF(Z77&gt;0,ROUND(Z77,0),0)</f>
        <v>0</v>
      </c>
      <c r="Q756" s="280">
        <f>IF(Z78&gt;0,ROUND(Z78,0),0)</f>
        <v>0</v>
      </c>
      <c r="R756" s="280">
        <f>IF(Z79&gt;0,ROUND(Z79,0),0)</f>
        <v>0</v>
      </c>
      <c r="S756" s="280">
        <f>IF(Z80&gt;0,ROUND(Z80,0),0)</f>
        <v>0</v>
      </c>
      <c r="T756" s="283">
        <f>IF(Z81&gt;0,ROUND(Z81,2),0)</f>
        <v>0</v>
      </c>
      <c r="U756" s="280"/>
      <c r="X756" s="280"/>
      <c r="Y756" s="280"/>
      <c r="Z756" s="280">
        <f t="shared" si="20"/>
        <v>0</v>
      </c>
    </row>
    <row r="757" spans="1:26" ht="12.6" customHeight="1" x14ac:dyDescent="0.25">
      <c r="A757" s="209" t="str">
        <f>RIGHT($C$84,3)&amp;"*"&amp;RIGHT($C$83,4)&amp;"*"&amp;AA$55&amp;"*"&amp;"A"</f>
        <v>150*2017*7160*A</v>
      </c>
      <c r="B757" s="280">
        <f>ROUND(AA59,0)</f>
        <v>0</v>
      </c>
      <c r="C757" s="283">
        <f>ROUND(AA60,2)</f>
        <v>0</v>
      </c>
      <c r="D757" s="280">
        <f>ROUND(AA61,0)</f>
        <v>0</v>
      </c>
      <c r="E757" s="280">
        <f>ROUND(AA62,0)</f>
        <v>0</v>
      </c>
      <c r="F757" s="280">
        <f>ROUND(AA63,0)</f>
        <v>0</v>
      </c>
      <c r="G757" s="280">
        <f>ROUND(AA64,0)</f>
        <v>0</v>
      </c>
      <c r="H757" s="280">
        <f>ROUND(AA65,0)</f>
        <v>0</v>
      </c>
      <c r="I757" s="280">
        <f>ROUND(AA66,0)</f>
        <v>0</v>
      </c>
      <c r="J757" s="280">
        <f>ROUND(AA67,0)</f>
        <v>0</v>
      </c>
      <c r="K757" s="280">
        <f>ROUND(AA68,0)</f>
        <v>0</v>
      </c>
      <c r="L757" s="280">
        <f>ROUND(AA70,0)</f>
        <v>0</v>
      </c>
      <c r="M757" s="280">
        <f>ROUND(AA71,0)</f>
        <v>0</v>
      </c>
      <c r="N757" s="280">
        <f>ROUND(AA76,0)</f>
        <v>0</v>
      </c>
      <c r="O757" s="280">
        <f>ROUND(AA74,0)</f>
        <v>0</v>
      </c>
      <c r="P757" s="280">
        <f>IF(AA77&gt;0,ROUND(AA77,0),0)</f>
        <v>0</v>
      </c>
      <c r="Q757" s="280">
        <f>IF(AA78&gt;0,ROUND(AA78,0),0)</f>
        <v>0</v>
      </c>
      <c r="R757" s="280">
        <f>IF(AA79&gt;0,ROUND(AA79,0),0)</f>
        <v>0</v>
      </c>
      <c r="S757" s="280">
        <f>IF(AA80&gt;0,ROUND(AA80,0),0)</f>
        <v>0</v>
      </c>
      <c r="T757" s="283">
        <f>IF(AA81&gt;0,ROUND(AA81,2),0)</f>
        <v>0</v>
      </c>
      <c r="U757" s="280"/>
      <c r="X757" s="280"/>
      <c r="Y757" s="280"/>
      <c r="Z757" s="280">
        <f t="shared" si="20"/>
        <v>0</v>
      </c>
    </row>
    <row r="758" spans="1:26" ht="12.6" customHeight="1" x14ac:dyDescent="0.25">
      <c r="A758" s="209" t="str">
        <f>RIGHT($C$84,3)&amp;"*"&amp;RIGHT($C$83,4)&amp;"*"&amp;AB$55&amp;"*"&amp;"A"</f>
        <v>150*2017*7170*A</v>
      </c>
      <c r="B758" s="280"/>
      <c r="C758" s="283">
        <f>ROUND(AB60,2)</f>
        <v>1.83</v>
      </c>
      <c r="D758" s="280">
        <f>ROUND(AB61,0)</f>
        <v>147351</v>
      </c>
      <c r="E758" s="280">
        <f>ROUND(AB62,0)</f>
        <v>39569</v>
      </c>
      <c r="F758" s="280">
        <f>ROUND(AB63,0)</f>
        <v>52443</v>
      </c>
      <c r="G758" s="280">
        <f>ROUND(AB64,0)</f>
        <v>715822</v>
      </c>
      <c r="H758" s="280">
        <f>ROUND(AB65,0)</f>
        <v>137</v>
      </c>
      <c r="I758" s="280">
        <f>ROUND(AB66,0)</f>
        <v>474433</v>
      </c>
      <c r="J758" s="280">
        <f>ROUND(AB67,0)</f>
        <v>20246</v>
      </c>
      <c r="K758" s="280">
        <f>ROUND(AB68,0)</f>
        <v>7939</v>
      </c>
      <c r="L758" s="280">
        <f>ROUND(AB70,0)</f>
        <v>1463</v>
      </c>
      <c r="M758" s="280">
        <f>ROUND(AB71,0)</f>
        <v>0</v>
      </c>
      <c r="N758" s="280">
        <f>ROUND(AB76,0)</f>
        <v>4225670</v>
      </c>
      <c r="O758" s="280">
        <f>ROUND(AB74,0)</f>
        <v>958507</v>
      </c>
      <c r="P758" s="280">
        <f>IF(AB77&gt;0,ROUND(AB77,0),0)</f>
        <v>1172</v>
      </c>
      <c r="Q758" s="280">
        <f>IF(AB78&gt;0,ROUND(AB78,0),0)</f>
        <v>0</v>
      </c>
      <c r="R758" s="280">
        <f>IF(AB79&gt;0,ROUND(AB79,0),0)</f>
        <v>201</v>
      </c>
      <c r="S758" s="280">
        <f>IF(AB80&gt;0,ROUND(AB80,0),0)</f>
        <v>0</v>
      </c>
      <c r="T758" s="283">
        <f>IF(AB81&gt;0,ROUND(AB81,2),0)</f>
        <v>0</v>
      </c>
      <c r="U758" s="280"/>
      <c r="X758" s="280"/>
      <c r="Y758" s="280"/>
      <c r="Z758" s="280">
        <f t="shared" si="20"/>
        <v>758495</v>
      </c>
    </row>
    <row r="759" spans="1:26" ht="12.6" customHeight="1" x14ac:dyDescent="0.25">
      <c r="A759" s="209" t="str">
        <f>RIGHT($C$84,3)&amp;"*"&amp;RIGHT($C$83,4)&amp;"*"&amp;AC$55&amp;"*"&amp;"A"</f>
        <v>150*2017*7180*A</v>
      </c>
      <c r="B759" s="280">
        <f>ROUND(AC59,0)</f>
        <v>0</v>
      </c>
      <c r="C759" s="283">
        <f>ROUND(AC60,2)</f>
        <v>0</v>
      </c>
      <c r="D759" s="280">
        <f>ROUND(AC61,0)</f>
        <v>0</v>
      </c>
      <c r="E759" s="280">
        <f>ROUND(AC62,0)</f>
        <v>0</v>
      </c>
      <c r="F759" s="280">
        <f>ROUND(AC63,0)</f>
        <v>0</v>
      </c>
      <c r="G759" s="280">
        <f>ROUND(AC64,0)</f>
        <v>13659</v>
      </c>
      <c r="H759" s="280">
        <f>ROUND(AC65,0)</f>
        <v>0</v>
      </c>
      <c r="I759" s="280">
        <f>ROUND(AC66,0)</f>
        <v>0</v>
      </c>
      <c r="J759" s="280">
        <f>ROUND(AC67,0)</f>
        <v>0</v>
      </c>
      <c r="K759" s="280">
        <f>ROUND(AC68,0)</f>
        <v>11034</v>
      </c>
      <c r="L759" s="280">
        <f>ROUND(AC70,0)</f>
        <v>0</v>
      </c>
      <c r="M759" s="280">
        <f>ROUND(AC71,0)</f>
        <v>0</v>
      </c>
      <c r="N759" s="280">
        <f>ROUND(AC76,0)</f>
        <v>80217</v>
      </c>
      <c r="O759" s="280">
        <f>ROUND(AC74,0)</f>
        <v>5116</v>
      </c>
      <c r="P759" s="280">
        <f>IF(AC77&gt;0,ROUND(AC77,0),0)</f>
        <v>0</v>
      </c>
      <c r="Q759" s="280">
        <f>IF(AC78&gt;0,ROUND(AC78,0),0)</f>
        <v>0</v>
      </c>
      <c r="R759" s="280">
        <f>IF(AC79&gt;0,ROUND(AC79,0),0)</f>
        <v>0</v>
      </c>
      <c r="S759" s="280">
        <f>IF(AC80&gt;0,ROUND(AC80,0),0)</f>
        <v>0</v>
      </c>
      <c r="T759" s="283">
        <f>IF(AC81&gt;0,ROUND(AC81,2),0)</f>
        <v>0</v>
      </c>
      <c r="U759" s="280"/>
      <c r="X759" s="280"/>
      <c r="Y759" s="280"/>
      <c r="Z759" s="280">
        <f t="shared" si="20"/>
        <v>13885</v>
      </c>
    </row>
    <row r="760" spans="1:26" ht="12.6" customHeight="1" x14ac:dyDescent="0.25">
      <c r="A760" s="209" t="str">
        <f>RIGHT($C$84,3)&amp;"*"&amp;RIGHT($C$83,4)&amp;"*"&amp;AD$55&amp;"*"&amp;"A"</f>
        <v>150*2017*7190*A</v>
      </c>
      <c r="B760" s="280">
        <f>ROUND(AD59,0)</f>
        <v>0</v>
      </c>
      <c r="C760" s="283">
        <f>ROUND(AD60,2)</f>
        <v>0</v>
      </c>
      <c r="D760" s="280">
        <f>ROUND(AD61,0)</f>
        <v>0</v>
      </c>
      <c r="E760" s="280">
        <f>ROUND(AD62,0)</f>
        <v>0</v>
      </c>
      <c r="F760" s="280">
        <f>ROUND(AD63,0)</f>
        <v>0</v>
      </c>
      <c r="G760" s="280">
        <f>ROUND(AD64,0)</f>
        <v>0</v>
      </c>
      <c r="H760" s="280">
        <f>ROUND(AD65,0)</f>
        <v>0</v>
      </c>
      <c r="I760" s="280">
        <f>ROUND(AD66,0)</f>
        <v>0</v>
      </c>
      <c r="J760" s="280">
        <f>ROUND(AD67,0)</f>
        <v>0</v>
      </c>
      <c r="K760" s="280">
        <f>ROUND(AD68,0)</f>
        <v>0</v>
      </c>
      <c r="L760" s="280">
        <f>ROUND(AD70,0)</f>
        <v>0</v>
      </c>
      <c r="M760" s="280">
        <f>ROUND(AD71,0)</f>
        <v>0</v>
      </c>
      <c r="N760" s="280">
        <f>ROUND(AD76,0)</f>
        <v>0</v>
      </c>
      <c r="O760" s="280">
        <f>ROUND(AD74,0)</f>
        <v>0</v>
      </c>
      <c r="P760" s="280">
        <f>IF(AD77&gt;0,ROUND(AD77,0),0)</f>
        <v>0</v>
      </c>
      <c r="Q760" s="280">
        <f>IF(AD78&gt;0,ROUND(AD78,0),0)</f>
        <v>0</v>
      </c>
      <c r="R760" s="280">
        <f>IF(AD79&gt;0,ROUND(AD79,0),0)</f>
        <v>0</v>
      </c>
      <c r="S760" s="280">
        <f>IF(AD80&gt;0,ROUND(AD80,0),0)</f>
        <v>0</v>
      </c>
      <c r="T760" s="283">
        <f>IF(AD81&gt;0,ROUND(AD81,2),0)</f>
        <v>0</v>
      </c>
      <c r="U760" s="280"/>
      <c r="X760" s="280"/>
      <c r="Y760" s="280"/>
      <c r="Z760" s="280">
        <f t="shared" si="20"/>
        <v>0</v>
      </c>
    </row>
    <row r="761" spans="1:26" ht="12.6" customHeight="1" x14ac:dyDescent="0.25">
      <c r="A761" s="209" t="str">
        <f>RIGHT($C$84,3)&amp;"*"&amp;RIGHT($C$83,4)&amp;"*"&amp;AE$55&amp;"*"&amp;"A"</f>
        <v>150*2017*7200*A</v>
      </c>
      <c r="B761" s="280">
        <f>ROUND(AE59,0)</f>
        <v>4946</v>
      </c>
      <c r="C761" s="283">
        <f>ROUND(AE60,2)</f>
        <v>3.74</v>
      </c>
      <c r="D761" s="280">
        <f>ROUND(AE61,0)</f>
        <v>235903</v>
      </c>
      <c r="E761" s="280">
        <f>ROUND(AE62,0)</f>
        <v>63349</v>
      </c>
      <c r="F761" s="280">
        <f>ROUND(AE63,0)</f>
        <v>0</v>
      </c>
      <c r="G761" s="280">
        <f>ROUND(AE64,0)</f>
        <v>4533</v>
      </c>
      <c r="H761" s="280">
        <f>ROUND(AE65,0)</f>
        <v>7245</v>
      </c>
      <c r="I761" s="280">
        <f>ROUND(AE66,0)</f>
        <v>12990</v>
      </c>
      <c r="J761" s="280">
        <f>ROUND(AE67,0)</f>
        <v>47592</v>
      </c>
      <c r="K761" s="280">
        <f>ROUND(AE68,0)</f>
        <v>30601</v>
      </c>
      <c r="L761" s="280">
        <f>ROUND(AE70,0)</f>
        <v>18059</v>
      </c>
      <c r="M761" s="280">
        <f>ROUND(AE71,0)</f>
        <v>0</v>
      </c>
      <c r="N761" s="280">
        <f>ROUND(AE76,0)</f>
        <v>1157701</v>
      </c>
      <c r="O761" s="280">
        <f>ROUND(AE74,0)</f>
        <v>153784</v>
      </c>
      <c r="P761" s="280">
        <f>IF(AE77&gt;0,ROUND(AE77,0),0)</f>
        <v>2755</v>
      </c>
      <c r="Q761" s="280">
        <f>IF(AE78&gt;0,ROUND(AE78,0),0)</f>
        <v>0</v>
      </c>
      <c r="R761" s="280">
        <f>IF(AE79&gt;0,ROUND(AE79,0),0)</f>
        <v>473</v>
      </c>
      <c r="S761" s="280">
        <f>IF(AE80&gt;0,ROUND(AE80,0),0)</f>
        <v>0</v>
      </c>
      <c r="T761" s="283">
        <f>IF(AE81&gt;0,ROUND(AE81,2),0)</f>
        <v>0</v>
      </c>
      <c r="U761" s="280"/>
      <c r="X761" s="280"/>
      <c r="Y761" s="280"/>
      <c r="Z761" s="280">
        <f t="shared" si="20"/>
        <v>205685</v>
      </c>
    </row>
    <row r="762" spans="1:26" ht="12.6" customHeight="1" x14ac:dyDescent="0.25">
      <c r="A762" s="209" t="str">
        <f>RIGHT($C$84,3)&amp;"*"&amp;RIGHT($C$83,4)&amp;"*"&amp;AF$55&amp;"*"&amp;"A"</f>
        <v>150*2017*7220*A</v>
      </c>
      <c r="B762" s="280">
        <f>ROUND(AF59,0)</f>
        <v>0</v>
      </c>
      <c r="C762" s="283">
        <f>ROUND(AF60,2)</f>
        <v>0</v>
      </c>
      <c r="D762" s="280">
        <f>ROUND(AF61,0)</f>
        <v>0</v>
      </c>
      <c r="E762" s="280">
        <f>ROUND(AF62,0)</f>
        <v>0</v>
      </c>
      <c r="F762" s="280">
        <f>ROUND(AF63,0)</f>
        <v>0</v>
      </c>
      <c r="G762" s="280">
        <f>ROUND(AF64,0)</f>
        <v>0</v>
      </c>
      <c r="H762" s="280">
        <f>ROUND(AF65,0)</f>
        <v>0</v>
      </c>
      <c r="I762" s="280">
        <f>ROUND(AF66,0)</f>
        <v>0</v>
      </c>
      <c r="J762" s="280">
        <f>ROUND(AF67,0)</f>
        <v>0</v>
      </c>
      <c r="K762" s="280">
        <f>ROUND(AF68,0)</f>
        <v>0</v>
      </c>
      <c r="L762" s="280">
        <f>ROUND(AF70,0)</f>
        <v>0</v>
      </c>
      <c r="M762" s="280">
        <f>ROUND(AF71,0)</f>
        <v>0</v>
      </c>
      <c r="N762" s="280">
        <f>ROUND(AF76,0)</f>
        <v>0</v>
      </c>
      <c r="O762" s="280">
        <f>ROUND(AF74,0)</f>
        <v>0</v>
      </c>
      <c r="P762" s="280">
        <f>IF(AF77&gt;0,ROUND(AF77,0),0)</f>
        <v>0</v>
      </c>
      <c r="Q762" s="280">
        <f>IF(AF78&gt;0,ROUND(AF78,0),0)</f>
        <v>0</v>
      </c>
      <c r="R762" s="280">
        <f>IF(AF79&gt;0,ROUND(AF79,0),0)</f>
        <v>0</v>
      </c>
      <c r="S762" s="280">
        <f>IF(AF80&gt;0,ROUND(AF80,0),0)</f>
        <v>0</v>
      </c>
      <c r="T762" s="283">
        <f>IF(AF81&gt;0,ROUND(AF81,2),0)</f>
        <v>0</v>
      </c>
      <c r="U762" s="280"/>
      <c r="X762" s="280"/>
      <c r="Y762" s="280"/>
      <c r="Z762" s="280">
        <f t="shared" si="20"/>
        <v>0</v>
      </c>
    </row>
    <row r="763" spans="1:26" ht="12.6" customHeight="1" x14ac:dyDescent="0.25">
      <c r="A763" s="209" t="str">
        <f>RIGHT($C$84,3)&amp;"*"&amp;RIGHT($C$83,4)&amp;"*"&amp;AG$55&amp;"*"&amp;"A"</f>
        <v>150*2017*7230*A</v>
      </c>
      <c r="B763" s="280">
        <f>ROUND(AG59,0)</f>
        <v>4080</v>
      </c>
      <c r="C763" s="283">
        <f>ROUND(AG60,2)</f>
        <v>9.6999999999999993</v>
      </c>
      <c r="D763" s="280">
        <f>ROUND(AG61,0)</f>
        <v>2127086</v>
      </c>
      <c r="E763" s="280">
        <f>ROUND(AG62,0)</f>
        <v>571204</v>
      </c>
      <c r="F763" s="280">
        <f>ROUND(AG63,0)</f>
        <v>26708</v>
      </c>
      <c r="G763" s="280">
        <f>ROUND(AG64,0)</f>
        <v>76490</v>
      </c>
      <c r="H763" s="280">
        <f>ROUND(AG65,0)</f>
        <v>4744</v>
      </c>
      <c r="I763" s="280">
        <f>ROUND(AG66,0)</f>
        <v>38470</v>
      </c>
      <c r="J763" s="280">
        <f>ROUND(AG67,0)</f>
        <v>75594</v>
      </c>
      <c r="K763" s="280">
        <f>ROUND(AG68,0)</f>
        <v>13083</v>
      </c>
      <c r="L763" s="280">
        <f>ROUND(AG70,0)</f>
        <v>33587</v>
      </c>
      <c r="M763" s="280">
        <f>ROUND(AG71,0)</f>
        <v>0</v>
      </c>
      <c r="N763" s="280">
        <f>ROUND(AG76,0)</f>
        <v>4299124</v>
      </c>
      <c r="O763" s="280">
        <f>ROUND(AG74,0)</f>
        <v>161089</v>
      </c>
      <c r="P763" s="280">
        <f>IF(AG77&gt;0,ROUND(AG77,0),0)</f>
        <v>4376</v>
      </c>
      <c r="Q763" s="280">
        <f>IF(AG78&gt;0,ROUND(AG78,0),0)</f>
        <v>0</v>
      </c>
      <c r="R763" s="280">
        <f>IF(AG79&gt;0,ROUND(AG79,0),0)</f>
        <v>752</v>
      </c>
      <c r="S763" s="280">
        <f>IF(AG80&gt;0,ROUND(AG80,0),0)</f>
        <v>7200</v>
      </c>
      <c r="T763" s="283">
        <f>IF(AG81&gt;0,ROUND(AG81,2),0)</f>
        <v>4.67</v>
      </c>
      <c r="U763" s="280"/>
      <c r="X763" s="280"/>
      <c r="Y763" s="280"/>
      <c r="Z763" s="280">
        <f t="shared" si="20"/>
        <v>1011479</v>
      </c>
    </row>
    <row r="764" spans="1:26" ht="12.6" customHeight="1" x14ac:dyDescent="0.25">
      <c r="A764" s="209" t="str">
        <f>RIGHT($C$84,3)&amp;"*"&amp;RIGHT($C$83,4)&amp;"*"&amp;AH$55&amp;"*"&amp;"A"</f>
        <v>150*2017*7240*A</v>
      </c>
      <c r="B764" s="280">
        <f>ROUND(AH59,0)</f>
        <v>0</v>
      </c>
      <c r="C764" s="283">
        <f>ROUND(AH60,2)</f>
        <v>0</v>
      </c>
      <c r="D764" s="280">
        <f>ROUND(AH61,0)</f>
        <v>0</v>
      </c>
      <c r="E764" s="280">
        <f>ROUND(AH62,0)</f>
        <v>0</v>
      </c>
      <c r="F764" s="280">
        <f>ROUND(AH63,0)</f>
        <v>0</v>
      </c>
      <c r="G764" s="280">
        <f>ROUND(AH64,0)</f>
        <v>0</v>
      </c>
      <c r="H764" s="280">
        <f>ROUND(AH65,0)</f>
        <v>0</v>
      </c>
      <c r="I764" s="280">
        <f>ROUND(AH66,0)</f>
        <v>0</v>
      </c>
      <c r="J764" s="280">
        <f>ROUND(AH67,0)</f>
        <v>0</v>
      </c>
      <c r="K764" s="280">
        <f>ROUND(AH68,0)</f>
        <v>0</v>
      </c>
      <c r="L764" s="280">
        <f>ROUND(AH70,0)</f>
        <v>0</v>
      </c>
      <c r="M764" s="280">
        <f>ROUND(AH71,0)</f>
        <v>0</v>
      </c>
      <c r="N764" s="280">
        <f>ROUND(AH76,0)</f>
        <v>0</v>
      </c>
      <c r="O764" s="280">
        <f>ROUND(AH74,0)</f>
        <v>0</v>
      </c>
      <c r="P764" s="280">
        <f>IF(AH77&gt;0,ROUND(AH77,0),0)</f>
        <v>0</v>
      </c>
      <c r="Q764" s="280">
        <f>IF(AH78&gt;0,ROUND(AH78,0),0)</f>
        <v>0</v>
      </c>
      <c r="R764" s="280">
        <f>IF(AH79&gt;0,ROUND(AH79,0),0)</f>
        <v>0</v>
      </c>
      <c r="S764" s="280">
        <f>IF(AH80&gt;0,ROUND(AH80,0),0)</f>
        <v>0</v>
      </c>
      <c r="T764" s="283">
        <f>IF(AH81&gt;0,ROUND(AH81,2),0)</f>
        <v>0</v>
      </c>
      <c r="U764" s="280"/>
      <c r="X764" s="280"/>
      <c r="Y764" s="280"/>
      <c r="Z764" s="280">
        <f t="shared" si="20"/>
        <v>0</v>
      </c>
    </row>
    <row r="765" spans="1:26" ht="12.6" customHeight="1" x14ac:dyDescent="0.25">
      <c r="A765" s="209" t="str">
        <f>RIGHT($C$84,3)&amp;"*"&amp;RIGHT($C$83,4)&amp;"*"&amp;AI$55&amp;"*"&amp;"A"</f>
        <v>150*2017*7250*A</v>
      </c>
      <c r="B765" s="280">
        <f>ROUND(AI59,0)</f>
        <v>0</v>
      </c>
      <c r="C765" s="283">
        <f>ROUND(AI60,2)</f>
        <v>0</v>
      </c>
      <c r="D765" s="280">
        <f>ROUND(AI61,0)</f>
        <v>0</v>
      </c>
      <c r="E765" s="280">
        <f>ROUND(AI62,0)</f>
        <v>0</v>
      </c>
      <c r="F765" s="280">
        <f>ROUND(AI63,0)</f>
        <v>0</v>
      </c>
      <c r="G765" s="280">
        <f>ROUND(AI64,0)</f>
        <v>0</v>
      </c>
      <c r="H765" s="280">
        <f>ROUND(AI65,0)</f>
        <v>0</v>
      </c>
      <c r="I765" s="280">
        <f>ROUND(AI66,0)</f>
        <v>0</v>
      </c>
      <c r="J765" s="280">
        <f>ROUND(AI67,0)</f>
        <v>0</v>
      </c>
      <c r="K765" s="280">
        <f>ROUND(AI68,0)</f>
        <v>0</v>
      </c>
      <c r="L765" s="280">
        <f>ROUND(AI70,0)</f>
        <v>0</v>
      </c>
      <c r="M765" s="280">
        <f>ROUND(AI71,0)</f>
        <v>0</v>
      </c>
      <c r="N765" s="280">
        <f>ROUND(AI76,0)</f>
        <v>0</v>
      </c>
      <c r="O765" s="280">
        <f>ROUND(AI74,0)</f>
        <v>0</v>
      </c>
      <c r="P765" s="280">
        <f>IF(AI77&gt;0,ROUND(AI77,0),0)</f>
        <v>0</v>
      </c>
      <c r="Q765" s="280">
        <f>IF(AI78&gt;0,ROUND(AI78,0),0)</f>
        <v>0</v>
      </c>
      <c r="R765" s="280">
        <f>IF(AI79&gt;0,ROUND(AI79,0),0)</f>
        <v>0</v>
      </c>
      <c r="S765" s="280">
        <f>IF(AI80&gt;0,ROUND(AI80,0),0)</f>
        <v>0</v>
      </c>
      <c r="T765" s="283">
        <f>IF(AI81&gt;0,ROUND(AI81,2),0)</f>
        <v>0</v>
      </c>
      <c r="U765" s="280"/>
      <c r="X765" s="280"/>
      <c r="Y765" s="280"/>
      <c r="Z765" s="280">
        <f t="shared" si="20"/>
        <v>0</v>
      </c>
    </row>
    <row r="766" spans="1:26" ht="12.6" customHeight="1" x14ac:dyDescent="0.25">
      <c r="A766" s="209" t="str">
        <f>RIGHT($C$84,3)&amp;"*"&amp;RIGHT($C$83,4)&amp;"*"&amp;AJ$55&amp;"*"&amp;"A"</f>
        <v>150*2017*7260*A</v>
      </c>
      <c r="B766" s="280">
        <f>ROUND(AJ59,0)</f>
        <v>19947</v>
      </c>
      <c r="C766" s="283">
        <f>ROUND(AJ60,2)</f>
        <v>28.22</v>
      </c>
      <c r="D766" s="280">
        <f>ROUND(AJ61,0)</f>
        <v>3294122</v>
      </c>
      <c r="E766" s="280">
        <f>ROUND(AJ62,0)</f>
        <v>884598</v>
      </c>
      <c r="F766" s="280">
        <f>ROUND(AJ63,0)</f>
        <v>388739</v>
      </c>
      <c r="G766" s="280">
        <f>ROUND(AJ64,0)</f>
        <v>248287</v>
      </c>
      <c r="H766" s="280">
        <f>ROUND(AJ65,0)</f>
        <v>41919</v>
      </c>
      <c r="I766" s="280">
        <f>ROUND(AJ66,0)</f>
        <v>32091</v>
      </c>
      <c r="J766" s="280">
        <f>ROUND(AJ67,0)</f>
        <v>155576</v>
      </c>
      <c r="K766" s="280">
        <f>ROUND(AJ68,0)</f>
        <v>5420</v>
      </c>
      <c r="L766" s="280">
        <f>ROUND(AJ70,0)</f>
        <v>204555</v>
      </c>
      <c r="M766" s="280">
        <f>ROUND(AJ71,0)</f>
        <v>0</v>
      </c>
      <c r="N766" s="280">
        <f>ROUND(AJ76,0)</f>
        <v>4996048</v>
      </c>
      <c r="O766" s="280">
        <f>ROUND(AJ74,0)</f>
        <v>0</v>
      </c>
      <c r="P766" s="280">
        <f>IF(AJ77&gt;0,ROUND(AJ77,0),0)</f>
        <v>9006</v>
      </c>
      <c r="Q766" s="280">
        <f>IF(AJ78&gt;0,ROUND(AJ78,0),0)</f>
        <v>0</v>
      </c>
      <c r="R766" s="280">
        <f>IF(AJ79&gt;0,ROUND(AJ79,0),0)</f>
        <v>1547</v>
      </c>
      <c r="S766" s="280">
        <f>IF(AJ80&gt;0,ROUND(AJ80,0),0)</f>
        <v>0</v>
      </c>
      <c r="T766" s="283">
        <f>IF(AJ81&gt;0,ROUND(AJ81,2),0)</f>
        <v>0</v>
      </c>
      <c r="U766" s="280"/>
      <c r="X766" s="280"/>
      <c r="Y766" s="280"/>
      <c r="Z766" s="280">
        <f t="shared" si="20"/>
        <v>1409159</v>
      </c>
    </row>
    <row r="767" spans="1:26" ht="12.6" customHeight="1" x14ac:dyDescent="0.25">
      <c r="A767" s="209" t="str">
        <f>RIGHT($C$84,3)&amp;"*"&amp;RIGHT($C$83,4)&amp;"*"&amp;AK$55&amp;"*"&amp;"A"</f>
        <v>150*2017*7310*A</v>
      </c>
      <c r="B767" s="280">
        <f>ROUND(AK59,0)</f>
        <v>0</v>
      </c>
      <c r="C767" s="283">
        <f>ROUND(AK60,2)</f>
        <v>0</v>
      </c>
      <c r="D767" s="280">
        <f>ROUND(AK61,0)</f>
        <v>0</v>
      </c>
      <c r="E767" s="280">
        <f>ROUND(AK62,0)</f>
        <v>0</v>
      </c>
      <c r="F767" s="280">
        <f>ROUND(AK63,0)</f>
        <v>0</v>
      </c>
      <c r="G767" s="280">
        <f>ROUND(AK64,0)</f>
        <v>0</v>
      </c>
      <c r="H767" s="280">
        <f>ROUND(AK65,0)</f>
        <v>0</v>
      </c>
      <c r="I767" s="280">
        <f>ROUND(AK66,0)</f>
        <v>0</v>
      </c>
      <c r="J767" s="280">
        <f>ROUND(AK67,0)</f>
        <v>0</v>
      </c>
      <c r="K767" s="280">
        <f>ROUND(AK68,0)</f>
        <v>0</v>
      </c>
      <c r="L767" s="280">
        <f>ROUND(AK70,0)</f>
        <v>0</v>
      </c>
      <c r="M767" s="280">
        <f>ROUND(AK71,0)</f>
        <v>0</v>
      </c>
      <c r="N767" s="280">
        <f>ROUND(AK76,0)</f>
        <v>0</v>
      </c>
      <c r="O767" s="280">
        <f>ROUND(AK74,0)</f>
        <v>0</v>
      </c>
      <c r="P767" s="280">
        <f>IF(AK77&gt;0,ROUND(AK77,0),0)</f>
        <v>0</v>
      </c>
      <c r="Q767" s="280">
        <f>IF(AK78&gt;0,ROUND(AK78,0),0)</f>
        <v>0</v>
      </c>
      <c r="R767" s="280">
        <f>IF(AK79&gt;0,ROUND(AK79,0),0)</f>
        <v>0</v>
      </c>
      <c r="S767" s="280">
        <f>IF(AK80&gt;0,ROUND(AK80,0),0)</f>
        <v>0</v>
      </c>
      <c r="T767" s="283">
        <f>IF(AK81&gt;0,ROUND(AK81,2),0)</f>
        <v>0</v>
      </c>
      <c r="U767" s="280"/>
      <c r="X767" s="280"/>
      <c r="Y767" s="280"/>
      <c r="Z767" s="280">
        <f t="shared" si="20"/>
        <v>0</v>
      </c>
    </row>
    <row r="768" spans="1:26" ht="12.6" customHeight="1" x14ac:dyDescent="0.25">
      <c r="A768" s="209" t="str">
        <f>RIGHT($C$84,3)&amp;"*"&amp;RIGHT($C$83,4)&amp;"*"&amp;AL$55&amp;"*"&amp;"A"</f>
        <v>150*2017*7320*A</v>
      </c>
      <c r="B768" s="280">
        <f>ROUND(AL59,0)</f>
        <v>0</v>
      </c>
      <c r="C768" s="283">
        <f>ROUND(AL60,2)</f>
        <v>0</v>
      </c>
      <c r="D768" s="280">
        <f>ROUND(AL61,0)</f>
        <v>0</v>
      </c>
      <c r="E768" s="280">
        <f>ROUND(AL62,0)</f>
        <v>0</v>
      </c>
      <c r="F768" s="280">
        <f>ROUND(AL63,0)</f>
        <v>0</v>
      </c>
      <c r="G768" s="280">
        <f>ROUND(AL64,0)</f>
        <v>0</v>
      </c>
      <c r="H768" s="280">
        <f>ROUND(AL65,0)</f>
        <v>0</v>
      </c>
      <c r="I768" s="280">
        <f>ROUND(AL66,0)</f>
        <v>0</v>
      </c>
      <c r="J768" s="280">
        <f>ROUND(AL67,0)</f>
        <v>0</v>
      </c>
      <c r="K768" s="280">
        <f>ROUND(AL68,0)</f>
        <v>0</v>
      </c>
      <c r="L768" s="280">
        <f>ROUND(AL70,0)</f>
        <v>0</v>
      </c>
      <c r="M768" s="280">
        <f>ROUND(AL71,0)</f>
        <v>0</v>
      </c>
      <c r="N768" s="280">
        <f>ROUND(AL76,0)</f>
        <v>0</v>
      </c>
      <c r="O768" s="280">
        <f>ROUND(AL74,0)</f>
        <v>0</v>
      </c>
      <c r="P768" s="280">
        <f>IF(AL77&gt;0,ROUND(AL77,0),0)</f>
        <v>0</v>
      </c>
      <c r="Q768" s="280">
        <f>IF(AL78&gt;0,ROUND(AL78,0),0)</f>
        <v>0</v>
      </c>
      <c r="R768" s="280">
        <f>IF(AL79&gt;0,ROUND(AL79,0),0)</f>
        <v>0</v>
      </c>
      <c r="S768" s="280">
        <f>IF(AL80&gt;0,ROUND(AL80,0),0)</f>
        <v>0</v>
      </c>
      <c r="T768" s="283">
        <f>IF(AL81&gt;0,ROUND(AL81,2),0)</f>
        <v>0</v>
      </c>
      <c r="U768" s="280"/>
      <c r="X768" s="280"/>
      <c r="Y768" s="280"/>
      <c r="Z768" s="280">
        <f t="shared" si="20"/>
        <v>0</v>
      </c>
    </row>
    <row r="769" spans="1:26" ht="12.6" customHeight="1" x14ac:dyDescent="0.25">
      <c r="A769" s="209" t="str">
        <f>RIGHT($C$84,3)&amp;"*"&amp;RIGHT($C$83,4)&amp;"*"&amp;AM$55&amp;"*"&amp;"A"</f>
        <v>150*2017*7330*A</v>
      </c>
      <c r="B769" s="280">
        <f>ROUND(AM59,0)</f>
        <v>0</v>
      </c>
      <c r="C769" s="283">
        <f>ROUND(AM60,2)</f>
        <v>0</v>
      </c>
      <c r="D769" s="280">
        <f>ROUND(AM61,0)</f>
        <v>0</v>
      </c>
      <c r="E769" s="280">
        <f>ROUND(AM62,0)</f>
        <v>0</v>
      </c>
      <c r="F769" s="280">
        <f>ROUND(AM63,0)</f>
        <v>0</v>
      </c>
      <c r="G769" s="280">
        <f>ROUND(AM64,0)</f>
        <v>0</v>
      </c>
      <c r="H769" s="280">
        <f>ROUND(AM65,0)</f>
        <v>0</v>
      </c>
      <c r="I769" s="280">
        <f>ROUND(AM66,0)</f>
        <v>0</v>
      </c>
      <c r="J769" s="280">
        <f>ROUND(AM67,0)</f>
        <v>0</v>
      </c>
      <c r="K769" s="280">
        <f>ROUND(AM68,0)</f>
        <v>0</v>
      </c>
      <c r="L769" s="280">
        <f>ROUND(AM70,0)</f>
        <v>0</v>
      </c>
      <c r="M769" s="280">
        <f>ROUND(AM71,0)</f>
        <v>0</v>
      </c>
      <c r="N769" s="280">
        <f>ROUND(AM76,0)</f>
        <v>0</v>
      </c>
      <c r="O769" s="280">
        <f>ROUND(AM74,0)</f>
        <v>0</v>
      </c>
      <c r="P769" s="280">
        <f>IF(AM77&gt;0,ROUND(AM77,0),0)</f>
        <v>0</v>
      </c>
      <c r="Q769" s="280">
        <f>IF(AM78&gt;0,ROUND(AM78,0),0)</f>
        <v>0</v>
      </c>
      <c r="R769" s="280">
        <f>IF(AM79&gt;0,ROUND(AM79,0),0)</f>
        <v>0</v>
      </c>
      <c r="S769" s="280">
        <f>IF(AM80&gt;0,ROUND(AM80,0),0)</f>
        <v>0</v>
      </c>
      <c r="T769" s="283">
        <f>IF(AM81&gt;0,ROUND(AM81,2),0)</f>
        <v>0</v>
      </c>
      <c r="U769" s="280"/>
      <c r="X769" s="280"/>
      <c r="Y769" s="280"/>
      <c r="Z769" s="280">
        <f t="shared" si="20"/>
        <v>0</v>
      </c>
    </row>
    <row r="770" spans="1:26" ht="12.6" customHeight="1" x14ac:dyDescent="0.25">
      <c r="A770" s="209" t="str">
        <f>RIGHT($C$84,3)&amp;"*"&amp;RIGHT($C$83,4)&amp;"*"&amp;AN$55&amp;"*"&amp;"A"</f>
        <v>150*2017*7340*A</v>
      </c>
      <c r="B770" s="280">
        <f>ROUND(AN59,0)</f>
        <v>0</v>
      </c>
      <c r="C770" s="283">
        <f>ROUND(AN60,2)</f>
        <v>0</v>
      </c>
      <c r="D770" s="280">
        <f>ROUND(AN61,0)</f>
        <v>0</v>
      </c>
      <c r="E770" s="280">
        <f>ROUND(AN62,0)</f>
        <v>0</v>
      </c>
      <c r="F770" s="280">
        <f>ROUND(AN63,0)</f>
        <v>0</v>
      </c>
      <c r="G770" s="280">
        <f>ROUND(AN64,0)</f>
        <v>0</v>
      </c>
      <c r="H770" s="280">
        <f>ROUND(AN65,0)</f>
        <v>0</v>
      </c>
      <c r="I770" s="280">
        <f>ROUND(AN66,0)</f>
        <v>0</v>
      </c>
      <c r="J770" s="280">
        <f>ROUND(AN67,0)</f>
        <v>0</v>
      </c>
      <c r="K770" s="280">
        <f>ROUND(AN68,0)</f>
        <v>0</v>
      </c>
      <c r="L770" s="280">
        <f>ROUND(AN70,0)</f>
        <v>0</v>
      </c>
      <c r="M770" s="280">
        <f>ROUND(AN71,0)</f>
        <v>0</v>
      </c>
      <c r="N770" s="280">
        <f>ROUND(AN76,0)</f>
        <v>0</v>
      </c>
      <c r="O770" s="280">
        <f>ROUND(AN74,0)</f>
        <v>0</v>
      </c>
      <c r="P770" s="280">
        <f>IF(AN77&gt;0,ROUND(AN77,0),0)</f>
        <v>0</v>
      </c>
      <c r="Q770" s="280">
        <f>IF(AN78&gt;0,ROUND(AN78,0),0)</f>
        <v>0</v>
      </c>
      <c r="R770" s="280">
        <f>IF(AN79&gt;0,ROUND(AN79,0),0)</f>
        <v>0</v>
      </c>
      <c r="S770" s="280">
        <f>IF(AN80&gt;0,ROUND(AN80,0),0)</f>
        <v>0</v>
      </c>
      <c r="T770" s="283">
        <f>IF(AN81&gt;0,ROUND(AN81,2),0)</f>
        <v>0</v>
      </c>
      <c r="U770" s="280"/>
      <c r="X770" s="280"/>
      <c r="Y770" s="280"/>
      <c r="Z770" s="280">
        <f t="shared" si="20"/>
        <v>0</v>
      </c>
    </row>
    <row r="771" spans="1:26" ht="12.6" customHeight="1" x14ac:dyDescent="0.25">
      <c r="A771" s="209" t="str">
        <f>RIGHT($C$84,3)&amp;"*"&amp;RIGHT($C$83,4)&amp;"*"&amp;AO$55&amp;"*"&amp;"A"</f>
        <v>150*2017*7350*A</v>
      </c>
      <c r="B771" s="280">
        <f>ROUND(AO59,0)</f>
        <v>7608</v>
      </c>
      <c r="C771" s="283">
        <f>ROUND(AO60,2)</f>
        <v>7.42</v>
      </c>
      <c r="D771" s="280">
        <f>ROUND(AO61,0)</f>
        <v>442588</v>
      </c>
      <c r="E771" s="280">
        <f>ROUND(AO62,0)</f>
        <v>118852</v>
      </c>
      <c r="F771" s="280">
        <f>ROUND(AO63,0)</f>
        <v>7409</v>
      </c>
      <c r="G771" s="280">
        <f>ROUND(AO64,0)</f>
        <v>33487</v>
      </c>
      <c r="H771" s="280">
        <f>ROUND(AO65,0)</f>
        <v>862</v>
      </c>
      <c r="I771" s="280">
        <f>ROUND(AO66,0)</f>
        <v>95028</v>
      </c>
      <c r="J771" s="280">
        <f>ROUND(AO67,0)</f>
        <v>70325</v>
      </c>
      <c r="K771" s="280">
        <f>ROUND(AO68,0)</f>
        <v>4527</v>
      </c>
      <c r="L771" s="280">
        <f>ROUND(AO70,0)</f>
        <v>10167</v>
      </c>
      <c r="M771" s="280">
        <f>ROUND(AO71,0)</f>
        <v>0</v>
      </c>
      <c r="N771" s="280">
        <f>ROUND(AO76,0)</f>
        <v>1641033</v>
      </c>
      <c r="O771" s="280">
        <f>ROUND(AO74,0)</f>
        <v>108938</v>
      </c>
      <c r="P771" s="280">
        <f>IF(AO77&gt;0,ROUND(AO77,0),0)</f>
        <v>4071</v>
      </c>
      <c r="Q771" s="280">
        <f>IF(AO78&gt;0,ROUND(AO78,0),0)</f>
        <v>3792</v>
      </c>
      <c r="R771" s="280">
        <f>IF(AO79&gt;0,ROUND(AO79,0),0)</f>
        <v>700</v>
      </c>
      <c r="S771" s="280">
        <f>IF(AO80&gt;0,ROUND(AO80,0),0)</f>
        <v>0</v>
      </c>
      <c r="T771" s="283">
        <f>IF(AO81&gt;0,ROUND(AO81,2),0)</f>
        <v>6.4</v>
      </c>
      <c r="U771" s="280"/>
      <c r="X771" s="280"/>
      <c r="Y771" s="280"/>
      <c r="Z771" s="280">
        <f t="shared" si="20"/>
        <v>550950</v>
      </c>
    </row>
    <row r="772" spans="1:26" ht="12.6" customHeight="1" x14ac:dyDescent="0.25">
      <c r="A772" s="209" t="str">
        <f>RIGHT($C$84,3)&amp;"*"&amp;RIGHT($C$83,4)&amp;"*"&amp;AP$55&amp;"*"&amp;"A"</f>
        <v>150*2017*7380*A</v>
      </c>
      <c r="B772" s="280">
        <f>ROUND(AP59,0)</f>
        <v>0</v>
      </c>
      <c r="C772" s="283">
        <f>ROUND(AP60,2)</f>
        <v>0</v>
      </c>
      <c r="D772" s="280">
        <f>ROUND(AP61,0)</f>
        <v>0</v>
      </c>
      <c r="E772" s="280">
        <f>ROUND(AP62,0)</f>
        <v>0</v>
      </c>
      <c r="F772" s="280">
        <f>ROUND(AP63,0)</f>
        <v>0</v>
      </c>
      <c r="G772" s="280">
        <f>ROUND(AP64,0)</f>
        <v>0</v>
      </c>
      <c r="H772" s="280">
        <f>ROUND(AP65,0)</f>
        <v>0</v>
      </c>
      <c r="I772" s="280">
        <f>ROUND(AP66,0)</f>
        <v>0</v>
      </c>
      <c r="J772" s="280">
        <f>ROUND(AP67,0)</f>
        <v>0</v>
      </c>
      <c r="K772" s="280">
        <f>ROUND(AP68,0)</f>
        <v>0</v>
      </c>
      <c r="L772" s="280">
        <f>ROUND(AP70,0)</f>
        <v>0</v>
      </c>
      <c r="M772" s="280">
        <f>ROUND(AP71,0)</f>
        <v>0</v>
      </c>
      <c r="N772" s="280">
        <f>ROUND(AP76,0)</f>
        <v>0</v>
      </c>
      <c r="O772" s="280">
        <f>ROUND(AP74,0)</f>
        <v>0</v>
      </c>
      <c r="P772" s="280">
        <f>IF(AP77&gt;0,ROUND(AP77,0),0)</f>
        <v>0</v>
      </c>
      <c r="Q772" s="280">
        <f>IF(AP78&gt;0,ROUND(AP78,0),0)</f>
        <v>0</v>
      </c>
      <c r="R772" s="280">
        <f>IF(AP79&gt;0,ROUND(AP79,0),0)</f>
        <v>0</v>
      </c>
      <c r="S772" s="280">
        <f>IF(AP80&gt;0,ROUND(AP80,0),0)</f>
        <v>0</v>
      </c>
      <c r="T772" s="283">
        <f>IF(AP81&gt;0,ROUND(AP81,2),0)</f>
        <v>0</v>
      </c>
      <c r="U772" s="280"/>
      <c r="X772" s="280"/>
      <c r="Y772" s="280"/>
      <c r="Z772" s="280">
        <f t="shared" si="20"/>
        <v>0</v>
      </c>
    </row>
    <row r="773" spans="1:26" ht="12.6" customHeight="1" x14ac:dyDescent="0.25">
      <c r="A773" s="209" t="str">
        <f>RIGHT($C$84,3)&amp;"*"&amp;RIGHT($C$83,4)&amp;"*"&amp;AQ$55&amp;"*"&amp;"A"</f>
        <v>150*2017*7390*A</v>
      </c>
      <c r="B773" s="280">
        <f>ROUND(AQ59,0)</f>
        <v>0</v>
      </c>
      <c r="C773" s="283">
        <f>ROUND(AQ60,2)</f>
        <v>0</v>
      </c>
      <c r="D773" s="280">
        <f>ROUND(AQ61,0)</f>
        <v>0</v>
      </c>
      <c r="E773" s="280">
        <f>ROUND(AQ62,0)</f>
        <v>0</v>
      </c>
      <c r="F773" s="280">
        <f>ROUND(AQ63,0)</f>
        <v>0</v>
      </c>
      <c r="G773" s="280">
        <f>ROUND(AQ64,0)</f>
        <v>0</v>
      </c>
      <c r="H773" s="280">
        <f>ROUND(AQ65,0)</f>
        <v>0</v>
      </c>
      <c r="I773" s="280">
        <f>ROUND(AQ66,0)</f>
        <v>0</v>
      </c>
      <c r="J773" s="280">
        <f>ROUND(AQ67,0)</f>
        <v>0</v>
      </c>
      <c r="K773" s="280">
        <f>ROUND(AQ68,0)</f>
        <v>0</v>
      </c>
      <c r="L773" s="280">
        <f>ROUND(AQ70,0)</f>
        <v>0</v>
      </c>
      <c r="M773" s="280">
        <f>ROUND(AQ71,0)</f>
        <v>0</v>
      </c>
      <c r="N773" s="280">
        <f>ROUND(AQ76,0)</f>
        <v>0</v>
      </c>
      <c r="O773" s="280">
        <f>ROUND(AQ74,0)</f>
        <v>0</v>
      </c>
      <c r="P773" s="280">
        <f>IF(AQ77&gt;0,ROUND(AQ77,0),0)</f>
        <v>0</v>
      </c>
      <c r="Q773" s="280">
        <f>IF(AQ78&gt;0,ROUND(AQ78,0),0)</f>
        <v>0</v>
      </c>
      <c r="R773" s="280">
        <f>IF(AQ79&gt;0,ROUND(AQ79,0),0)</f>
        <v>0</v>
      </c>
      <c r="S773" s="280">
        <f>IF(AQ80&gt;0,ROUND(AQ80,0),0)</f>
        <v>0</v>
      </c>
      <c r="T773" s="283">
        <f>IF(AQ81&gt;0,ROUND(AQ81,2),0)</f>
        <v>0</v>
      </c>
      <c r="U773" s="280"/>
      <c r="X773" s="280"/>
      <c r="Y773" s="280"/>
      <c r="Z773" s="280">
        <f t="shared" si="20"/>
        <v>0</v>
      </c>
    </row>
    <row r="774" spans="1:26" ht="12.6" customHeight="1" x14ac:dyDescent="0.25">
      <c r="A774" s="209" t="str">
        <f>RIGHT($C$84,3)&amp;"*"&amp;RIGHT($C$83,4)&amp;"*"&amp;AR$55&amp;"*"&amp;"A"</f>
        <v>150*2017*7400*A</v>
      </c>
      <c r="B774" s="280">
        <f>ROUND(AR59,0)</f>
        <v>0</v>
      </c>
      <c r="C774" s="283">
        <f>ROUND(AR60,2)</f>
        <v>0</v>
      </c>
      <c r="D774" s="280">
        <f>ROUND(AR61,0)</f>
        <v>0</v>
      </c>
      <c r="E774" s="280">
        <f>ROUND(AR62,0)</f>
        <v>0</v>
      </c>
      <c r="F774" s="280">
        <f>ROUND(AR63,0)</f>
        <v>0</v>
      </c>
      <c r="G774" s="280">
        <f>ROUND(AR64,0)</f>
        <v>0</v>
      </c>
      <c r="H774" s="280">
        <f>ROUND(AR65,0)</f>
        <v>0</v>
      </c>
      <c r="I774" s="280">
        <f>ROUND(AR66,0)</f>
        <v>0</v>
      </c>
      <c r="J774" s="280">
        <f>ROUND(AR67,0)</f>
        <v>0</v>
      </c>
      <c r="K774" s="280">
        <f>ROUND(AR68,0)</f>
        <v>0</v>
      </c>
      <c r="L774" s="280">
        <f>ROUND(AR70,0)</f>
        <v>0</v>
      </c>
      <c r="M774" s="280">
        <f>ROUND(AR71,0)</f>
        <v>0</v>
      </c>
      <c r="N774" s="280">
        <f>ROUND(AR76,0)</f>
        <v>0</v>
      </c>
      <c r="O774" s="280">
        <f>ROUND(AR74,0)</f>
        <v>0</v>
      </c>
      <c r="P774" s="280">
        <f>IF(AR77&gt;0,ROUND(AR77,0),0)</f>
        <v>0</v>
      </c>
      <c r="Q774" s="280">
        <f>IF(AR78&gt;0,ROUND(AR78,0),0)</f>
        <v>0</v>
      </c>
      <c r="R774" s="280">
        <f>IF(AR79&gt;0,ROUND(AR79,0),0)</f>
        <v>0</v>
      </c>
      <c r="S774" s="280">
        <f>IF(AR80&gt;0,ROUND(AR80,0),0)</f>
        <v>0</v>
      </c>
      <c r="T774" s="283">
        <f>IF(AR81&gt;0,ROUND(AR81,2),0)</f>
        <v>0</v>
      </c>
      <c r="U774" s="280"/>
      <c r="X774" s="280"/>
      <c r="Y774" s="280"/>
      <c r="Z774" s="280">
        <f t="shared" si="20"/>
        <v>0</v>
      </c>
    </row>
    <row r="775" spans="1:26" ht="12.6" customHeight="1" x14ac:dyDescent="0.25">
      <c r="A775" s="209" t="str">
        <f>RIGHT($C$84,3)&amp;"*"&amp;RIGHT($C$83,4)&amp;"*"&amp;AS$55&amp;"*"&amp;"A"</f>
        <v>150*2017*7410*A</v>
      </c>
      <c r="B775" s="280">
        <f>ROUND(AS59,0)</f>
        <v>0</v>
      </c>
      <c r="C775" s="283">
        <f>ROUND(AS60,2)</f>
        <v>0</v>
      </c>
      <c r="D775" s="280">
        <f>ROUND(AS61,0)</f>
        <v>0</v>
      </c>
      <c r="E775" s="280">
        <f>ROUND(AS62,0)</f>
        <v>0</v>
      </c>
      <c r="F775" s="280">
        <f>ROUND(AS63,0)</f>
        <v>0</v>
      </c>
      <c r="G775" s="280">
        <f>ROUND(AS64,0)</f>
        <v>0</v>
      </c>
      <c r="H775" s="280">
        <f>ROUND(AS65,0)</f>
        <v>0</v>
      </c>
      <c r="I775" s="280">
        <f>ROUND(AS66,0)</f>
        <v>0</v>
      </c>
      <c r="J775" s="280">
        <f>ROUND(AS67,0)</f>
        <v>0</v>
      </c>
      <c r="K775" s="280">
        <f>ROUND(AS68,0)</f>
        <v>0</v>
      </c>
      <c r="L775" s="280">
        <f>ROUND(AS70,0)</f>
        <v>0</v>
      </c>
      <c r="M775" s="280">
        <f>ROUND(AS71,0)</f>
        <v>0</v>
      </c>
      <c r="N775" s="280">
        <f>ROUND(AS76,0)</f>
        <v>0</v>
      </c>
      <c r="O775" s="280">
        <f>ROUND(AS74,0)</f>
        <v>0</v>
      </c>
      <c r="P775" s="280">
        <f>IF(AS77&gt;0,ROUND(AS77,0),0)</f>
        <v>0</v>
      </c>
      <c r="Q775" s="280">
        <f>IF(AS78&gt;0,ROUND(AS78,0),0)</f>
        <v>0</v>
      </c>
      <c r="R775" s="280">
        <f>IF(AS79&gt;0,ROUND(AS79,0),0)</f>
        <v>0</v>
      </c>
      <c r="S775" s="280">
        <f>IF(AS80&gt;0,ROUND(AS80,0),0)</f>
        <v>0</v>
      </c>
      <c r="T775" s="283">
        <f>IF(AS81&gt;0,ROUND(AS81,2),0)</f>
        <v>0</v>
      </c>
      <c r="U775" s="280"/>
      <c r="X775" s="280"/>
      <c r="Y775" s="280"/>
      <c r="Z775" s="280">
        <f t="shared" si="20"/>
        <v>0</v>
      </c>
    </row>
    <row r="776" spans="1:26" ht="12.6" customHeight="1" x14ac:dyDescent="0.25">
      <c r="A776" s="209" t="str">
        <f>RIGHT($C$84,3)&amp;"*"&amp;RIGHT($C$83,4)&amp;"*"&amp;AT$55&amp;"*"&amp;"A"</f>
        <v>150*2017*7420*A</v>
      </c>
      <c r="B776" s="280">
        <f>ROUND(AT59,0)</f>
        <v>0</v>
      </c>
      <c r="C776" s="283">
        <f>ROUND(AT60,2)</f>
        <v>0</v>
      </c>
      <c r="D776" s="280">
        <f>ROUND(AT61,0)</f>
        <v>0</v>
      </c>
      <c r="E776" s="280">
        <f>ROUND(AT62,0)</f>
        <v>0</v>
      </c>
      <c r="F776" s="280">
        <f>ROUND(AT63,0)</f>
        <v>0</v>
      </c>
      <c r="G776" s="280">
        <f>ROUND(AT64,0)</f>
        <v>0</v>
      </c>
      <c r="H776" s="280">
        <f>ROUND(AT65,0)</f>
        <v>0</v>
      </c>
      <c r="I776" s="280">
        <f>ROUND(AT66,0)</f>
        <v>0</v>
      </c>
      <c r="J776" s="280">
        <f>ROUND(AT67,0)</f>
        <v>0</v>
      </c>
      <c r="K776" s="280">
        <f>ROUND(AT68,0)</f>
        <v>0</v>
      </c>
      <c r="L776" s="280">
        <f>ROUND(AT70,0)</f>
        <v>0</v>
      </c>
      <c r="M776" s="280">
        <f>ROUND(AT71,0)</f>
        <v>0</v>
      </c>
      <c r="N776" s="280">
        <f>ROUND(AT76,0)</f>
        <v>0</v>
      </c>
      <c r="O776" s="280">
        <f>ROUND(AT74,0)</f>
        <v>0</v>
      </c>
      <c r="P776" s="280">
        <f>IF(AT77&gt;0,ROUND(AT77,0),0)</f>
        <v>0</v>
      </c>
      <c r="Q776" s="280">
        <f>IF(AT78&gt;0,ROUND(AT78,0),0)</f>
        <v>0</v>
      </c>
      <c r="R776" s="280">
        <f>IF(AT79&gt;0,ROUND(AT79,0),0)</f>
        <v>0</v>
      </c>
      <c r="S776" s="280">
        <f>IF(AT80&gt;0,ROUND(AT80,0),0)</f>
        <v>0</v>
      </c>
      <c r="T776" s="283">
        <f>IF(AT81&gt;0,ROUND(AT81,2),0)</f>
        <v>0</v>
      </c>
      <c r="U776" s="280"/>
      <c r="X776" s="280"/>
      <c r="Y776" s="280"/>
      <c r="Z776" s="280">
        <f t="shared" si="20"/>
        <v>0</v>
      </c>
    </row>
    <row r="777" spans="1:26" ht="12.6" customHeight="1" x14ac:dyDescent="0.25">
      <c r="A777" s="209" t="str">
        <f>RIGHT($C$84,3)&amp;"*"&amp;RIGHT($C$83,4)&amp;"*"&amp;AU$55&amp;"*"&amp;"A"</f>
        <v>150*2017*7430*A</v>
      </c>
      <c r="B777" s="280">
        <f>ROUND(AU59,0)</f>
        <v>0</v>
      </c>
      <c r="C777" s="283">
        <f>ROUND(AU60,2)</f>
        <v>0</v>
      </c>
      <c r="D777" s="280">
        <f>ROUND(AU61,0)</f>
        <v>0</v>
      </c>
      <c r="E777" s="280">
        <f>ROUND(AU62,0)</f>
        <v>0</v>
      </c>
      <c r="F777" s="280">
        <f>ROUND(AU63,0)</f>
        <v>0</v>
      </c>
      <c r="G777" s="280">
        <f>ROUND(AU64,0)</f>
        <v>0</v>
      </c>
      <c r="H777" s="280">
        <f>ROUND(AU65,0)</f>
        <v>0</v>
      </c>
      <c r="I777" s="280">
        <f>ROUND(AU66,0)</f>
        <v>0</v>
      </c>
      <c r="J777" s="280">
        <f>ROUND(AU67,0)</f>
        <v>0</v>
      </c>
      <c r="K777" s="280">
        <f>ROUND(AU68,0)</f>
        <v>0</v>
      </c>
      <c r="L777" s="280">
        <f>ROUND(AU70,0)</f>
        <v>0</v>
      </c>
      <c r="M777" s="280">
        <f>ROUND(AU71,0)</f>
        <v>0</v>
      </c>
      <c r="N777" s="280">
        <f>ROUND(AU76,0)</f>
        <v>0</v>
      </c>
      <c r="O777" s="280">
        <f>ROUND(AU74,0)</f>
        <v>0</v>
      </c>
      <c r="P777" s="280">
        <f>IF(AU77&gt;0,ROUND(AU77,0),0)</f>
        <v>0</v>
      </c>
      <c r="Q777" s="280">
        <f>IF(AU78&gt;0,ROUND(AU78,0),0)</f>
        <v>0</v>
      </c>
      <c r="R777" s="280">
        <f>IF(AU79&gt;0,ROUND(AU79,0),0)</f>
        <v>0</v>
      </c>
      <c r="S777" s="280">
        <f>IF(AU80&gt;0,ROUND(AU80,0),0)</f>
        <v>0</v>
      </c>
      <c r="T777" s="283">
        <f>IF(AU81&gt;0,ROUND(AU81,2),0)</f>
        <v>0</v>
      </c>
      <c r="U777" s="280"/>
      <c r="X777" s="280"/>
      <c r="Y777" s="280"/>
      <c r="Z777" s="280">
        <f t="shared" si="20"/>
        <v>0</v>
      </c>
    </row>
    <row r="778" spans="1:26" ht="12.6" customHeight="1" x14ac:dyDescent="0.25">
      <c r="A778" s="209" t="str">
        <f>RIGHT($C$84,3)&amp;"*"&amp;RIGHT($C$83,4)&amp;"*"&amp;AV$55&amp;"*"&amp;"A"</f>
        <v>150*2017*7490*A</v>
      </c>
      <c r="B778" s="280"/>
      <c r="C778" s="283">
        <f>ROUND(AV60,2)</f>
        <v>0</v>
      </c>
      <c r="D778" s="280">
        <f>ROUND(AV61,0)</f>
        <v>0</v>
      </c>
      <c r="E778" s="280">
        <f>ROUND(AV62,0)</f>
        <v>0</v>
      </c>
      <c r="F778" s="280">
        <f>ROUND(AV63,0)</f>
        <v>0</v>
      </c>
      <c r="G778" s="280">
        <f>ROUND(AV64,0)</f>
        <v>0</v>
      </c>
      <c r="H778" s="280">
        <f>ROUND(AV65,0)</f>
        <v>0</v>
      </c>
      <c r="I778" s="280">
        <f>ROUND(AV66,0)</f>
        <v>0</v>
      </c>
      <c r="J778" s="280">
        <f>ROUND(AV67,0)</f>
        <v>0</v>
      </c>
      <c r="K778" s="280">
        <f>ROUND(AV68,0)</f>
        <v>0</v>
      </c>
      <c r="L778" s="280">
        <f>ROUND(AV70,0)</f>
        <v>0</v>
      </c>
      <c r="M778" s="280">
        <f>ROUND(AV71,0)</f>
        <v>0</v>
      </c>
      <c r="N778" s="280">
        <f>ROUND(AV76,0)</f>
        <v>0</v>
      </c>
      <c r="O778" s="280">
        <f>ROUND(AV74,0)</f>
        <v>0</v>
      </c>
      <c r="P778" s="280">
        <f>IF(AV77&gt;0,ROUND(AV77,0),0)</f>
        <v>0</v>
      </c>
      <c r="Q778" s="280">
        <f>IF(AV78&gt;0,ROUND(AV78,0),0)</f>
        <v>0</v>
      </c>
      <c r="R778" s="280">
        <f>IF(AV79&gt;0,ROUND(AV79,0),0)</f>
        <v>0</v>
      </c>
      <c r="S778" s="280">
        <f>IF(AV80&gt;0,ROUND(AV80,0),0)</f>
        <v>0</v>
      </c>
      <c r="T778" s="283">
        <f>IF(AV81&gt;0,ROUND(AV81,2),0)</f>
        <v>0</v>
      </c>
      <c r="U778" s="280"/>
      <c r="X778" s="280"/>
      <c r="Y778" s="280"/>
      <c r="Z778" s="280">
        <f t="shared" si="20"/>
        <v>0</v>
      </c>
    </row>
    <row r="779" spans="1:26" ht="12.6" customHeight="1" x14ac:dyDescent="0.25">
      <c r="A779" s="209" t="str">
        <f>RIGHT($C$84,3)&amp;"*"&amp;RIGHT($C$83,4)&amp;"*"&amp;AW$55&amp;"*"&amp;"A"</f>
        <v>150*2017*8200*A</v>
      </c>
      <c r="B779" s="280"/>
      <c r="C779" s="283">
        <f>ROUND(AW60,2)</f>
        <v>0</v>
      </c>
      <c r="D779" s="280">
        <f>ROUND(AW61,0)</f>
        <v>0</v>
      </c>
      <c r="E779" s="280">
        <f>ROUND(AW62,0)</f>
        <v>0</v>
      </c>
      <c r="F779" s="280">
        <f>ROUND(AW63,0)</f>
        <v>0</v>
      </c>
      <c r="G779" s="280">
        <f>ROUND(AW64,0)</f>
        <v>0</v>
      </c>
      <c r="H779" s="280">
        <f>ROUND(AW65,0)</f>
        <v>0</v>
      </c>
      <c r="I779" s="280">
        <f>ROUND(AW66,0)</f>
        <v>0</v>
      </c>
      <c r="J779" s="280">
        <f>ROUND(AW67,0)</f>
        <v>0</v>
      </c>
      <c r="K779" s="280">
        <f>ROUND(AW68,0)</f>
        <v>0</v>
      </c>
      <c r="L779" s="280">
        <f>ROUND(AW70,0)</f>
        <v>0</v>
      </c>
      <c r="M779" s="280">
        <f>ROUND(AW71,0)</f>
        <v>0</v>
      </c>
      <c r="N779" s="280"/>
      <c r="O779" s="280"/>
      <c r="P779" s="280">
        <f>IF(AW77&gt;0,ROUND(AW77,0),0)</f>
        <v>0</v>
      </c>
      <c r="Q779" s="280">
        <f>IF(AW78&gt;0,ROUND(AW78,0),0)</f>
        <v>0</v>
      </c>
      <c r="R779" s="280">
        <f>IF(AW79&gt;0,ROUND(AW79,0),0)</f>
        <v>0</v>
      </c>
      <c r="S779" s="280">
        <f>IF(AW80&gt;0,ROUND(AW80,0),0)</f>
        <v>0</v>
      </c>
      <c r="T779" s="283">
        <f>IF(AW81&gt;0,ROUND(AW81,2),0)</f>
        <v>0</v>
      </c>
      <c r="U779" s="280"/>
      <c r="X779" s="280"/>
      <c r="Y779" s="280"/>
      <c r="Z779" s="280"/>
    </row>
    <row r="780" spans="1:26" ht="12.6" customHeight="1" x14ac:dyDescent="0.25">
      <c r="A780" s="209" t="str">
        <f>RIGHT($C$84,3)&amp;"*"&amp;RIGHT($C$83,4)&amp;"*"&amp;AX$55&amp;"*"&amp;"A"</f>
        <v>150*2017*8310*A</v>
      </c>
      <c r="B780" s="280"/>
      <c r="C780" s="283">
        <f>ROUND(AX60,2)</f>
        <v>0</v>
      </c>
      <c r="D780" s="280">
        <f>ROUND(AX61,0)</f>
        <v>0</v>
      </c>
      <c r="E780" s="280">
        <f>ROUND(AX62,0)</f>
        <v>0</v>
      </c>
      <c r="F780" s="280">
        <f>ROUND(AX63,0)</f>
        <v>0</v>
      </c>
      <c r="G780" s="280">
        <f>ROUND(AX64,0)</f>
        <v>0</v>
      </c>
      <c r="H780" s="280">
        <f>ROUND(AX65,0)</f>
        <v>0</v>
      </c>
      <c r="I780" s="280">
        <f>ROUND(AX66,0)</f>
        <v>0</v>
      </c>
      <c r="J780" s="280">
        <f>ROUND(AX67,0)</f>
        <v>0</v>
      </c>
      <c r="K780" s="280">
        <f>ROUND(AX68,0)</f>
        <v>0</v>
      </c>
      <c r="L780" s="280">
        <f>ROUND(AX70,0)</f>
        <v>0</v>
      </c>
      <c r="M780" s="280">
        <f>ROUND(AX71,0)</f>
        <v>0</v>
      </c>
      <c r="N780" s="280"/>
      <c r="O780" s="280"/>
      <c r="P780" s="280">
        <f>IF(AX77&gt;0,ROUND(AX77,0),0)</f>
        <v>0</v>
      </c>
      <c r="Q780" s="280">
        <f>IF(AX78&gt;0,ROUND(AX78,0),0)</f>
        <v>0</v>
      </c>
      <c r="R780" s="280">
        <f>IF(AX79&gt;0,ROUND(AX79,0),0)</f>
        <v>0</v>
      </c>
      <c r="S780" s="280">
        <f>IF(AX80&gt;0,ROUND(AX80,0),0)</f>
        <v>0</v>
      </c>
      <c r="T780" s="283">
        <f>IF(AX81&gt;0,ROUND(AX81,2),0)</f>
        <v>0</v>
      </c>
      <c r="U780" s="280"/>
      <c r="X780" s="280"/>
      <c r="Y780" s="280"/>
      <c r="Z780" s="280"/>
    </row>
    <row r="781" spans="1:26" ht="12.6" customHeight="1" x14ac:dyDescent="0.25">
      <c r="A781" s="209" t="str">
        <f>RIGHT($C$84,3)&amp;"*"&amp;RIGHT($C$83,4)&amp;"*"&amp;AY$55&amp;"*"&amp;"A"</f>
        <v>150*2017*8320*A</v>
      </c>
      <c r="B781" s="280">
        <f>ROUND(AY59,0)</f>
        <v>16832</v>
      </c>
      <c r="C781" s="283">
        <f>ROUND(AY60,2)</f>
        <v>8.94</v>
      </c>
      <c r="D781" s="280">
        <f>ROUND(AY61,0)</f>
        <v>293143</v>
      </c>
      <c r="E781" s="280">
        <f>ROUND(AY62,0)</f>
        <v>78720</v>
      </c>
      <c r="F781" s="280">
        <f>ROUND(AY63,0)</f>
        <v>0</v>
      </c>
      <c r="G781" s="280">
        <f>ROUND(AY64,0)</f>
        <v>208570</v>
      </c>
      <c r="H781" s="280">
        <f>ROUND(AY65,0)</f>
        <v>685</v>
      </c>
      <c r="I781" s="280">
        <f>ROUND(AY66,0)</f>
        <v>0</v>
      </c>
      <c r="J781" s="280">
        <f>ROUND(AY67,0)</f>
        <v>58786</v>
      </c>
      <c r="K781" s="280">
        <f>ROUND(AY68,0)</f>
        <v>454</v>
      </c>
      <c r="L781" s="280">
        <f>ROUND(AY70,0)</f>
        <v>23682</v>
      </c>
      <c r="M781" s="280">
        <f>ROUND(AY71,0)</f>
        <v>0</v>
      </c>
      <c r="N781" s="280"/>
      <c r="O781" s="280"/>
      <c r="P781" s="280">
        <f>IF(AY77&gt;0,ROUND(AY77,0),0)</f>
        <v>3403</v>
      </c>
      <c r="Q781" s="280">
        <f>IF(AY78&gt;0,ROUND(AY78,0),0)</f>
        <v>0</v>
      </c>
      <c r="R781" s="280">
        <f>IF(AY79&gt;0,ROUND(AY79,0),0)</f>
        <v>0</v>
      </c>
      <c r="S781" s="280">
        <f>IF(AY80&gt;0,ROUND(AY80,0),0)</f>
        <v>0</v>
      </c>
      <c r="T781" s="283">
        <f>IF(AY81&gt;0,ROUND(AY81,2),0)</f>
        <v>0</v>
      </c>
      <c r="U781" s="280"/>
      <c r="X781" s="280"/>
      <c r="Y781" s="280"/>
      <c r="Z781" s="280"/>
    </row>
    <row r="782" spans="1:26" ht="12.6" customHeight="1" x14ac:dyDescent="0.25">
      <c r="A782" s="209" t="str">
        <f>RIGHT($C$84,3)&amp;"*"&amp;RIGHT($C$83,4)&amp;"*"&amp;AZ$55&amp;"*"&amp;"A"</f>
        <v>150*2017*8330*A</v>
      </c>
      <c r="B782" s="280">
        <f>ROUND(AZ59,0)</f>
        <v>0</v>
      </c>
      <c r="C782" s="283">
        <f>ROUND(AZ60,2)</f>
        <v>0</v>
      </c>
      <c r="D782" s="280">
        <f>ROUND(AZ61,0)</f>
        <v>0</v>
      </c>
      <c r="E782" s="280">
        <f>ROUND(AZ62,0)</f>
        <v>0</v>
      </c>
      <c r="F782" s="280">
        <f>ROUND(AZ63,0)</f>
        <v>0</v>
      </c>
      <c r="G782" s="280">
        <f>ROUND(AZ64,0)</f>
        <v>0</v>
      </c>
      <c r="H782" s="280">
        <f>ROUND(AZ65,0)</f>
        <v>0</v>
      </c>
      <c r="I782" s="280">
        <f>ROUND(AZ66,0)</f>
        <v>0</v>
      </c>
      <c r="J782" s="280">
        <f>ROUND(AZ67,0)</f>
        <v>0</v>
      </c>
      <c r="K782" s="280">
        <f>ROUND(AZ68,0)</f>
        <v>0</v>
      </c>
      <c r="L782" s="280">
        <f>ROUND(AZ70,0)</f>
        <v>0</v>
      </c>
      <c r="M782" s="280">
        <f>ROUND(AZ71,0)</f>
        <v>0</v>
      </c>
      <c r="N782" s="280"/>
      <c r="O782" s="280"/>
      <c r="P782" s="280">
        <f>IF(AZ77&gt;0,ROUND(AZ77,0),0)</f>
        <v>0</v>
      </c>
      <c r="Q782" s="280">
        <f>IF(AZ78&gt;0,ROUND(AZ78,0),0)</f>
        <v>0</v>
      </c>
      <c r="R782" s="280">
        <f>IF(AZ79&gt;0,ROUND(AZ79,0),0)</f>
        <v>0</v>
      </c>
      <c r="S782" s="280">
        <f>IF(AZ80&gt;0,ROUND(AZ80,0),0)</f>
        <v>0</v>
      </c>
      <c r="T782" s="283">
        <f>IF(AZ81&gt;0,ROUND(AZ81,2),0)</f>
        <v>0</v>
      </c>
      <c r="U782" s="280"/>
      <c r="X782" s="280"/>
      <c r="Y782" s="280"/>
      <c r="Z782" s="280"/>
    </row>
    <row r="783" spans="1:26" ht="12.6" customHeight="1" x14ac:dyDescent="0.25">
      <c r="A783" s="209" t="str">
        <f>RIGHT($C$84,3)&amp;"*"&amp;RIGHT($C$83,4)&amp;"*"&amp;BA$55&amp;"*"&amp;"A"</f>
        <v>150*2017*8350*A</v>
      </c>
      <c r="B783" s="280">
        <f>ROUND(BA59,0)</f>
        <v>0</v>
      </c>
      <c r="C783" s="283">
        <f>ROUND(BA60,2)</f>
        <v>1.98</v>
      </c>
      <c r="D783" s="280">
        <f>ROUND(BA61,0)</f>
        <v>50732</v>
      </c>
      <c r="E783" s="280">
        <f>ROUND(BA62,0)</f>
        <v>13623</v>
      </c>
      <c r="F783" s="280">
        <f>ROUND(BA63,0)</f>
        <v>0</v>
      </c>
      <c r="G783" s="280">
        <f>ROUND(BA64,0)</f>
        <v>8171</v>
      </c>
      <c r="H783" s="280">
        <f>ROUND(BA65,0)</f>
        <v>16758</v>
      </c>
      <c r="I783" s="280">
        <f>ROUND(BA66,0)</f>
        <v>0</v>
      </c>
      <c r="J783" s="280">
        <f>ROUND(BA67,0)</f>
        <v>86080</v>
      </c>
      <c r="K783" s="280">
        <f>ROUND(BA68,0)</f>
        <v>319</v>
      </c>
      <c r="L783" s="280">
        <f>ROUND(BA70,0)</f>
        <v>169</v>
      </c>
      <c r="M783" s="280">
        <f>ROUND(BA71,0)</f>
        <v>0</v>
      </c>
      <c r="N783" s="280"/>
      <c r="O783" s="280"/>
      <c r="P783" s="280">
        <f>IF(BA77&gt;0,ROUND(BA77,0),0)</f>
        <v>4983</v>
      </c>
      <c r="Q783" s="280">
        <f>IF(BA78&gt;0,ROUND(BA78,0),0)</f>
        <v>0</v>
      </c>
      <c r="R783" s="280">
        <f>IF(BA79&gt;0,ROUND(BA79,0),0)</f>
        <v>856</v>
      </c>
      <c r="S783" s="280">
        <f>IF(BA80&gt;0,ROUND(BA80,0),0)</f>
        <v>0</v>
      </c>
      <c r="T783" s="283">
        <f>IF(BA81&gt;0,ROUND(BA81,2),0)</f>
        <v>0</v>
      </c>
      <c r="U783" s="280"/>
      <c r="X783" s="280"/>
      <c r="Y783" s="280"/>
      <c r="Z783" s="280"/>
    </row>
    <row r="784" spans="1:26" ht="12.6" customHeight="1" x14ac:dyDescent="0.25">
      <c r="A784" s="209" t="str">
        <f>RIGHT($C$84,3)&amp;"*"&amp;RIGHT($C$83,4)&amp;"*"&amp;BB$55&amp;"*"&amp;"A"</f>
        <v>150*2017*8360*A</v>
      </c>
      <c r="B784" s="280"/>
      <c r="C784" s="283">
        <f>ROUND(BB60,2)</f>
        <v>0</v>
      </c>
      <c r="D784" s="280">
        <f>ROUND(BB61,0)</f>
        <v>0</v>
      </c>
      <c r="E784" s="280">
        <f>ROUND(BB62,0)</f>
        <v>0</v>
      </c>
      <c r="F784" s="280">
        <f>ROUND(BB63,0)</f>
        <v>0</v>
      </c>
      <c r="G784" s="280">
        <f>ROUND(BB64,0)</f>
        <v>0</v>
      </c>
      <c r="H784" s="280">
        <f>ROUND(BB65,0)</f>
        <v>0</v>
      </c>
      <c r="I784" s="280">
        <f>ROUND(BB66,0)</f>
        <v>0</v>
      </c>
      <c r="J784" s="280">
        <f>ROUND(BB67,0)</f>
        <v>0</v>
      </c>
      <c r="K784" s="280">
        <f>ROUND(BB68,0)</f>
        <v>0</v>
      </c>
      <c r="L784" s="280">
        <f>ROUND(BB70,0)</f>
        <v>0</v>
      </c>
      <c r="M784" s="280">
        <f>ROUND(BB71,0)</f>
        <v>0</v>
      </c>
      <c r="N784" s="280"/>
      <c r="O784" s="280"/>
      <c r="P784" s="280">
        <f>IF(BB77&gt;0,ROUND(BB77,0),0)</f>
        <v>0</v>
      </c>
      <c r="Q784" s="280">
        <f>IF(BB78&gt;0,ROUND(BB78,0),0)</f>
        <v>0</v>
      </c>
      <c r="R784" s="280">
        <f>IF(BB79&gt;0,ROUND(BB79,0),0)</f>
        <v>0</v>
      </c>
      <c r="S784" s="280">
        <f>IF(BB80&gt;0,ROUND(BB80,0),0)</f>
        <v>0</v>
      </c>
      <c r="T784" s="283">
        <f>IF(BB81&gt;0,ROUND(BB81,2),0)</f>
        <v>0</v>
      </c>
      <c r="U784" s="280"/>
      <c r="X784" s="280"/>
      <c r="Y784" s="280"/>
      <c r="Z784" s="280"/>
    </row>
    <row r="785" spans="1:26" ht="12.6" customHeight="1" x14ac:dyDescent="0.25">
      <c r="A785" s="209" t="str">
        <f>RIGHT($C$84,3)&amp;"*"&amp;RIGHT($C$83,4)&amp;"*"&amp;BC$55&amp;"*"&amp;"A"</f>
        <v>150*2017*8370*A</v>
      </c>
      <c r="B785" s="280"/>
      <c r="C785" s="283">
        <f>ROUND(BC60,2)</f>
        <v>0</v>
      </c>
      <c r="D785" s="280">
        <f>ROUND(BC61,0)</f>
        <v>0</v>
      </c>
      <c r="E785" s="280">
        <f>ROUND(BC62,0)</f>
        <v>0</v>
      </c>
      <c r="F785" s="280">
        <f>ROUND(BC63,0)</f>
        <v>0</v>
      </c>
      <c r="G785" s="280">
        <f>ROUND(BC64,0)</f>
        <v>0</v>
      </c>
      <c r="H785" s="280">
        <f>ROUND(BC65,0)</f>
        <v>0</v>
      </c>
      <c r="I785" s="280">
        <f>ROUND(BC66,0)</f>
        <v>0</v>
      </c>
      <c r="J785" s="280">
        <f>ROUND(BC67,0)</f>
        <v>0</v>
      </c>
      <c r="K785" s="280">
        <f>ROUND(BC68,0)</f>
        <v>0</v>
      </c>
      <c r="L785" s="280">
        <f>ROUND(BC70,0)</f>
        <v>0</v>
      </c>
      <c r="M785" s="280">
        <f>ROUND(BC71,0)</f>
        <v>0</v>
      </c>
      <c r="N785" s="280"/>
      <c r="O785" s="280"/>
      <c r="P785" s="280">
        <f>IF(BC77&gt;0,ROUND(BC77,0),0)</f>
        <v>0</v>
      </c>
      <c r="Q785" s="280">
        <f>IF(BC78&gt;0,ROUND(BC78,0),0)</f>
        <v>0</v>
      </c>
      <c r="R785" s="280">
        <f>IF(BC79&gt;0,ROUND(BC79,0),0)</f>
        <v>0</v>
      </c>
      <c r="S785" s="280">
        <f>IF(BC80&gt;0,ROUND(BC80,0),0)</f>
        <v>0</v>
      </c>
      <c r="T785" s="283">
        <f>IF(BC81&gt;0,ROUND(BC81,2),0)</f>
        <v>0</v>
      </c>
      <c r="U785" s="280"/>
      <c r="X785" s="280"/>
      <c r="Y785" s="280"/>
      <c r="Z785" s="280"/>
    </row>
    <row r="786" spans="1:26" ht="12.6" customHeight="1" x14ac:dyDescent="0.25">
      <c r="A786" s="209" t="str">
        <f>RIGHT($C$84,3)&amp;"*"&amp;RIGHT($C$83,4)&amp;"*"&amp;BD$55&amp;"*"&amp;"A"</f>
        <v>150*2017*8420*A</v>
      </c>
      <c r="B786" s="280"/>
      <c r="C786" s="283">
        <f>ROUND(BD60,2)</f>
        <v>1.99</v>
      </c>
      <c r="D786" s="280">
        <f>ROUND(BD61,0)</f>
        <v>86200</v>
      </c>
      <c r="E786" s="280">
        <f>ROUND(BD62,0)</f>
        <v>23148</v>
      </c>
      <c r="F786" s="280">
        <f>ROUND(BD63,0)</f>
        <v>0</v>
      </c>
      <c r="G786" s="280">
        <f>ROUND(BD64,0)</f>
        <v>24307</v>
      </c>
      <c r="H786" s="280">
        <f>ROUND(BD65,0)</f>
        <v>0</v>
      </c>
      <c r="I786" s="280">
        <f>ROUND(BD66,0)</f>
        <v>0</v>
      </c>
      <c r="J786" s="280">
        <f>ROUND(BD67,0)</f>
        <v>21783</v>
      </c>
      <c r="K786" s="280">
        <f>ROUND(BD68,0)</f>
        <v>403</v>
      </c>
      <c r="L786" s="280">
        <f>ROUND(BD70,0)</f>
        <v>1347</v>
      </c>
      <c r="M786" s="280">
        <f>ROUND(BD71,0)</f>
        <v>0</v>
      </c>
      <c r="N786" s="280"/>
      <c r="O786" s="280"/>
      <c r="P786" s="280">
        <f>IF(BD77&gt;0,ROUND(BD77,0),0)</f>
        <v>1261</v>
      </c>
      <c r="Q786" s="280">
        <f>IF(BD78&gt;0,ROUND(BD78,0),0)</f>
        <v>0</v>
      </c>
      <c r="R786" s="280">
        <f>IF(BD79&gt;0,ROUND(BD79,0),0)</f>
        <v>0</v>
      </c>
      <c r="S786" s="280">
        <f>IF(BD80&gt;0,ROUND(BD80,0),0)</f>
        <v>0</v>
      </c>
      <c r="T786" s="283">
        <f>IF(BD81&gt;0,ROUND(BD81,2),0)</f>
        <v>0</v>
      </c>
      <c r="U786" s="280"/>
      <c r="X786" s="280"/>
      <c r="Y786" s="280"/>
      <c r="Z786" s="280"/>
    </row>
    <row r="787" spans="1:26" ht="12.6" customHeight="1" x14ac:dyDescent="0.25">
      <c r="A787" s="209" t="str">
        <f>RIGHT($C$84,3)&amp;"*"&amp;RIGHT($C$83,4)&amp;"*"&amp;BE$55&amp;"*"&amp;"A"</f>
        <v>150*2017*8430*A</v>
      </c>
      <c r="B787" s="280">
        <f>ROUND(BE59,0)</f>
        <v>92139</v>
      </c>
      <c r="C787" s="283">
        <f>ROUND(BE60,2)</f>
        <v>3.96</v>
      </c>
      <c r="D787" s="280">
        <f>ROUND(BE61,0)</f>
        <v>260901</v>
      </c>
      <c r="E787" s="280">
        <f>ROUND(BE62,0)</f>
        <v>70062</v>
      </c>
      <c r="F787" s="280">
        <f>ROUND(BE63,0)</f>
        <v>0</v>
      </c>
      <c r="G787" s="280">
        <f>ROUND(BE64,0)</f>
        <v>47390</v>
      </c>
      <c r="H787" s="280">
        <f>ROUND(BE65,0)</f>
        <v>172138</v>
      </c>
      <c r="I787" s="280">
        <f>ROUND(BE66,0)</f>
        <v>4059</v>
      </c>
      <c r="J787" s="280">
        <f>ROUND(BE67,0)</f>
        <v>135986</v>
      </c>
      <c r="K787" s="280">
        <f>ROUND(BE68,0)</f>
        <v>1391</v>
      </c>
      <c r="L787" s="280">
        <f>ROUND(BE70,0)</f>
        <v>81019</v>
      </c>
      <c r="M787" s="280">
        <f>ROUND(BE71,0)</f>
        <v>0</v>
      </c>
      <c r="N787" s="280"/>
      <c r="O787" s="280"/>
      <c r="P787" s="280">
        <f>IF(BE77&gt;0,ROUND(BE77,0),0)</f>
        <v>7872</v>
      </c>
      <c r="Q787" s="280">
        <f>IF(BE78&gt;0,ROUND(BE78,0),0)</f>
        <v>0</v>
      </c>
      <c r="R787" s="280">
        <f>IF(BE79&gt;0,ROUND(BE79,0),0)</f>
        <v>0</v>
      </c>
      <c r="S787" s="280">
        <f>IF(BE80&gt;0,ROUND(BE80,0),0)</f>
        <v>0</v>
      </c>
      <c r="T787" s="283">
        <f>IF(BE81&gt;0,ROUND(BE81,2),0)</f>
        <v>0</v>
      </c>
      <c r="U787" s="280"/>
      <c r="X787" s="280"/>
      <c r="Y787" s="280"/>
      <c r="Z787" s="280"/>
    </row>
    <row r="788" spans="1:26" ht="12.6" customHeight="1" x14ac:dyDescent="0.25">
      <c r="A788" s="209" t="str">
        <f>RIGHT($C$84,3)&amp;"*"&amp;RIGHT($C$83,4)&amp;"*"&amp;BF$55&amp;"*"&amp;"A"</f>
        <v>150*2017*8460*A</v>
      </c>
      <c r="B788" s="280"/>
      <c r="C788" s="283">
        <f>ROUND(BF60,2)</f>
        <v>7.61</v>
      </c>
      <c r="D788" s="280">
        <f>ROUND(BF61,0)</f>
        <v>229320</v>
      </c>
      <c r="E788" s="280">
        <f>ROUND(BF62,0)</f>
        <v>61581</v>
      </c>
      <c r="F788" s="280">
        <f>ROUND(BF63,0)</f>
        <v>0</v>
      </c>
      <c r="G788" s="280">
        <f>ROUND(BF64,0)</f>
        <v>52821</v>
      </c>
      <c r="H788" s="280">
        <f>ROUND(BF65,0)</f>
        <v>1495</v>
      </c>
      <c r="I788" s="280">
        <f>ROUND(BF66,0)</f>
        <v>6739</v>
      </c>
      <c r="J788" s="280">
        <f>ROUND(BF67,0)</f>
        <v>0</v>
      </c>
      <c r="K788" s="280">
        <f>ROUND(BF68,0)</f>
        <v>0</v>
      </c>
      <c r="L788" s="280">
        <f>ROUND(BF70,0)</f>
        <v>1730</v>
      </c>
      <c r="M788" s="280">
        <f>ROUND(BF71,0)</f>
        <v>0</v>
      </c>
      <c r="N788" s="280"/>
      <c r="O788" s="280"/>
      <c r="P788" s="280">
        <f>IF(BF77&gt;0,ROUND(BF77,0),0)</f>
        <v>0</v>
      </c>
      <c r="Q788" s="280">
        <f>IF(BF78&gt;0,ROUND(BF78,0),0)</f>
        <v>0</v>
      </c>
      <c r="R788" s="280">
        <f>IF(BF79&gt;0,ROUND(BF79,0),0)</f>
        <v>0</v>
      </c>
      <c r="S788" s="280">
        <f>IF(BF80&gt;0,ROUND(BF80,0),0)</f>
        <v>0</v>
      </c>
      <c r="T788" s="283">
        <f>IF(BF81&gt;0,ROUND(BF81,2),0)</f>
        <v>0</v>
      </c>
      <c r="U788" s="280"/>
      <c r="X788" s="280"/>
      <c r="Y788" s="280"/>
      <c r="Z788" s="280"/>
    </row>
    <row r="789" spans="1:26" ht="12.6" customHeight="1" x14ac:dyDescent="0.25">
      <c r="A789" s="209" t="str">
        <f>RIGHT($C$84,3)&amp;"*"&amp;RIGHT($C$83,4)&amp;"*"&amp;BG$55&amp;"*"&amp;"A"</f>
        <v>150*2017*8470*A</v>
      </c>
      <c r="B789" s="280"/>
      <c r="C789" s="283">
        <f>ROUND(BG60,2)</f>
        <v>0</v>
      </c>
      <c r="D789" s="280">
        <f>ROUND(BG61,0)</f>
        <v>0</v>
      </c>
      <c r="E789" s="280">
        <f>ROUND(BG62,0)</f>
        <v>0</v>
      </c>
      <c r="F789" s="280">
        <f>ROUND(BG63,0)</f>
        <v>0</v>
      </c>
      <c r="G789" s="280">
        <f>ROUND(BG64,0)</f>
        <v>0</v>
      </c>
      <c r="H789" s="280">
        <f>ROUND(BG65,0)</f>
        <v>0</v>
      </c>
      <c r="I789" s="280">
        <f>ROUND(BG66,0)</f>
        <v>0</v>
      </c>
      <c r="J789" s="280">
        <f>ROUND(BG67,0)</f>
        <v>0</v>
      </c>
      <c r="K789" s="280">
        <f>ROUND(BG68,0)</f>
        <v>0</v>
      </c>
      <c r="L789" s="280">
        <f>ROUND(BG70,0)</f>
        <v>0</v>
      </c>
      <c r="M789" s="280">
        <f>ROUND(BG71,0)</f>
        <v>0</v>
      </c>
      <c r="N789" s="280"/>
      <c r="O789" s="280"/>
      <c r="P789" s="280">
        <f>IF(BG77&gt;0,ROUND(BG77,0),0)</f>
        <v>0</v>
      </c>
      <c r="Q789" s="280">
        <f>IF(BG78&gt;0,ROUND(BG78,0),0)</f>
        <v>0</v>
      </c>
      <c r="R789" s="280">
        <f>IF(BG79&gt;0,ROUND(BG79,0),0)</f>
        <v>0</v>
      </c>
      <c r="S789" s="280">
        <f>IF(BG80&gt;0,ROUND(BG80,0),0)</f>
        <v>0</v>
      </c>
      <c r="T789" s="283">
        <f>IF(BG81&gt;0,ROUND(BG81,2),0)</f>
        <v>0</v>
      </c>
      <c r="U789" s="280"/>
      <c r="X789" s="280"/>
      <c r="Y789" s="280"/>
      <c r="Z789" s="280"/>
    </row>
    <row r="790" spans="1:26" ht="12.6" customHeight="1" x14ac:dyDescent="0.25">
      <c r="A790" s="209" t="str">
        <f>RIGHT($C$84,3)&amp;"*"&amp;RIGHT($C$83,4)&amp;"*"&amp;BH$55&amp;"*"&amp;"A"</f>
        <v>150*2017*8480*A</v>
      </c>
      <c r="B790" s="280"/>
      <c r="C790" s="283">
        <f>ROUND(BH60,2)</f>
        <v>4.87</v>
      </c>
      <c r="D790" s="280">
        <f>ROUND(BH61,0)</f>
        <v>296670</v>
      </c>
      <c r="E790" s="280">
        <f>ROUND(BH62,0)</f>
        <v>79667</v>
      </c>
      <c r="F790" s="280">
        <f>ROUND(BH63,0)</f>
        <v>0</v>
      </c>
      <c r="G790" s="280">
        <f>ROUND(BH64,0)</f>
        <v>26277</v>
      </c>
      <c r="H790" s="280">
        <f>ROUND(BH65,0)</f>
        <v>59516</v>
      </c>
      <c r="I790" s="280">
        <f>ROUND(BH66,0)</f>
        <v>1273183</v>
      </c>
      <c r="J790" s="280">
        <f>ROUND(BH67,0)</f>
        <v>5770</v>
      </c>
      <c r="K790" s="280">
        <f>ROUND(BH68,0)</f>
        <v>121793</v>
      </c>
      <c r="L790" s="280">
        <f>ROUND(BH70,0)</f>
        <v>88429</v>
      </c>
      <c r="M790" s="280">
        <f>ROUND(BH71,0)</f>
        <v>0</v>
      </c>
      <c r="N790" s="280"/>
      <c r="O790" s="280"/>
      <c r="P790" s="280">
        <f>IF(BH77&gt;0,ROUND(BH77,0),0)</f>
        <v>334</v>
      </c>
      <c r="Q790" s="280">
        <f>IF(BH78&gt;0,ROUND(BH78,0),0)</f>
        <v>0</v>
      </c>
      <c r="R790" s="280">
        <f>IF(BH79&gt;0,ROUND(BH79,0),0)</f>
        <v>57</v>
      </c>
      <c r="S790" s="280">
        <f>IF(BH80&gt;0,ROUND(BH80,0),0)</f>
        <v>0</v>
      </c>
      <c r="T790" s="283">
        <f>IF(BH81&gt;0,ROUND(BH81,2),0)</f>
        <v>0</v>
      </c>
      <c r="U790" s="280"/>
      <c r="X790" s="280"/>
      <c r="Y790" s="280"/>
      <c r="Z790" s="280"/>
    </row>
    <row r="791" spans="1:26" ht="12.6" customHeight="1" x14ac:dyDescent="0.25">
      <c r="A791" s="209" t="str">
        <f>RIGHT($C$84,3)&amp;"*"&amp;RIGHT($C$83,4)&amp;"*"&amp;BI$55&amp;"*"&amp;"A"</f>
        <v>150*2017*8490*A</v>
      </c>
      <c r="B791" s="280"/>
      <c r="C791" s="283">
        <f>ROUND(BI60,2)</f>
        <v>0</v>
      </c>
      <c r="D791" s="280">
        <f>ROUND(BI61,0)</f>
        <v>0</v>
      </c>
      <c r="E791" s="280">
        <f>ROUND(BI62,0)</f>
        <v>0</v>
      </c>
      <c r="F791" s="280">
        <f>ROUND(BI63,0)</f>
        <v>0</v>
      </c>
      <c r="G791" s="280">
        <f>ROUND(BI64,0)</f>
        <v>0</v>
      </c>
      <c r="H791" s="280">
        <f>ROUND(BI65,0)</f>
        <v>0</v>
      </c>
      <c r="I791" s="280">
        <f>ROUND(BI66,0)</f>
        <v>0</v>
      </c>
      <c r="J791" s="280">
        <f>ROUND(BI67,0)</f>
        <v>0</v>
      </c>
      <c r="K791" s="280">
        <f>ROUND(BI68,0)</f>
        <v>0</v>
      </c>
      <c r="L791" s="280">
        <f>ROUND(BI70,0)</f>
        <v>0</v>
      </c>
      <c r="M791" s="280">
        <f>ROUND(BI71,0)</f>
        <v>0</v>
      </c>
      <c r="N791" s="280"/>
      <c r="O791" s="280"/>
      <c r="P791" s="280">
        <f>IF(BI77&gt;0,ROUND(BI77,0),0)</f>
        <v>0</v>
      </c>
      <c r="Q791" s="280">
        <f>IF(BI78&gt;0,ROUND(BI78,0),0)</f>
        <v>0</v>
      </c>
      <c r="R791" s="280">
        <f>IF(BI79&gt;0,ROUND(BI79,0),0)</f>
        <v>0</v>
      </c>
      <c r="S791" s="280">
        <f>IF(BI80&gt;0,ROUND(BI80,0),0)</f>
        <v>0</v>
      </c>
      <c r="T791" s="283">
        <f>IF(BI81&gt;0,ROUND(BI81,2),0)</f>
        <v>0</v>
      </c>
      <c r="U791" s="280"/>
      <c r="X791" s="280"/>
      <c r="Y791" s="280"/>
      <c r="Z791" s="280"/>
    </row>
    <row r="792" spans="1:26" ht="12.6" customHeight="1" x14ac:dyDescent="0.25">
      <c r="A792" s="209" t="str">
        <f>RIGHT($C$84,3)&amp;"*"&amp;RIGHT($C$83,4)&amp;"*"&amp;BJ$55&amp;"*"&amp;"A"</f>
        <v>150*2017*8510*A</v>
      </c>
      <c r="B792" s="280"/>
      <c r="C792" s="283">
        <f>ROUND(BJ60,2)</f>
        <v>2.9</v>
      </c>
      <c r="D792" s="280">
        <f>ROUND(BJ61,0)</f>
        <v>196366</v>
      </c>
      <c r="E792" s="280">
        <f>ROUND(BJ62,0)</f>
        <v>52732</v>
      </c>
      <c r="F792" s="280">
        <f>ROUND(BJ63,0)</f>
        <v>82516</v>
      </c>
      <c r="G792" s="280">
        <f>ROUND(BJ64,0)</f>
        <v>3180</v>
      </c>
      <c r="H792" s="280">
        <f>ROUND(BJ65,0)</f>
        <v>0</v>
      </c>
      <c r="I792" s="280">
        <f>ROUND(BJ66,0)</f>
        <v>0</v>
      </c>
      <c r="J792" s="280">
        <f>ROUND(BJ67,0)</f>
        <v>0</v>
      </c>
      <c r="K792" s="280">
        <f>ROUND(BJ68,0)</f>
        <v>0</v>
      </c>
      <c r="L792" s="280">
        <f>ROUND(BJ70,0)</f>
        <v>32717</v>
      </c>
      <c r="M792" s="280">
        <f>ROUND(BJ71,0)</f>
        <v>0</v>
      </c>
      <c r="N792" s="280"/>
      <c r="O792" s="280"/>
      <c r="P792" s="280">
        <f>IF(BJ77&gt;0,ROUND(BJ77,0),0)</f>
        <v>0</v>
      </c>
      <c r="Q792" s="280">
        <f>IF(BJ78&gt;0,ROUND(BJ78,0),0)</f>
        <v>0</v>
      </c>
      <c r="R792" s="280">
        <f>IF(BJ79&gt;0,ROUND(BJ79,0),0)</f>
        <v>0</v>
      </c>
      <c r="S792" s="280">
        <f>IF(BJ80&gt;0,ROUND(BJ80,0),0)</f>
        <v>0</v>
      </c>
      <c r="T792" s="283">
        <f>IF(BJ81&gt;0,ROUND(BJ81,2),0)</f>
        <v>0</v>
      </c>
      <c r="U792" s="280"/>
      <c r="X792" s="280"/>
      <c r="Y792" s="280"/>
      <c r="Z792" s="280"/>
    </row>
    <row r="793" spans="1:26" ht="12.6" customHeight="1" x14ac:dyDescent="0.25">
      <c r="A793" s="209" t="str">
        <f>RIGHT($C$84,3)&amp;"*"&amp;RIGHT($C$83,4)&amp;"*"&amp;BK$55&amp;"*"&amp;"A"</f>
        <v>150*2017*8530*A</v>
      </c>
      <c r="B793" s="280"/>
      <c r="C793" s="283">
        <f>ROUND(BK60,2)</f>
        <v>9.2899999999999991</v>
      </c>
      <c r="D793" s="280">
        <f>ROUND(BK61,0)</f>
        <v>353629</v>
      </c>
      <c r="E793" s="280">
        <f>ROUND(BK62,0)</f>
        <v>94963</v>
      </c>
      <c r="F793" s="280">
        <f>ROUND(BK63,0)</f>
        <v>0</v>
      </c>
      <c r="G793" s="280">
        <f>ROUND(BK64,0)</f>
        <v>2950</v>
      </c>
      <c r="H793" s="280">
        <f>ROUND(BK65,0)</f>
        <v>0</v>
      </c>
      <c r="I793" s="280">
        <f>ROUND(BK66,0)</f>
        <v>727043</v>
      </c>
      <c r="J793" s="280">
        <f>ROUND(BK67,0)</f>
        <v>15824</v>
      </c>
      <c r="K793" s="280">
        <f>ROUND(BK68,0)</f>
        <v>0</v>
      </c>
      <c r="L793" s="280">
        <f>ROUND(BK70,0)</f>
        <v>11434</v>
      </c>
      <c r="M793" s="280">
        <f>ROUND(BK71,0)</f>
        <v>0</v>
      </c>
      <c r="N793" s="280"/>
      <c r="O793" s="280"/>
      <c r="P793" s="280">
        <f>IF(BK77&gt;0,ROUND(BK77,0),0)</f>
        <v>916</v>
      </c>
      <c r="Q793" s="280">
        <f>IF(BK78&gt;0,ROUND(BK78,0),0)</f>
        <v>0</v>
      </c>
      <c r="R793" s="280">
        <f>IF(BK79&gt;0,ROUND(BK79,0),0)</f>
        <v>157</v>
      </c>
      <c r="S793" s="280">
        <f>IF(BK80&gt;0,ROUND(BK80,0),0)</f>
        <v>0</v>
      </c>
      <c r="T793" s="283">
        <f>IF(BK81&gt;0,ROUND(BK81,2),0)</f>
        <v>0</v>
      </c>
      <c r="U793" s="280"/>
      <c r="X793" s="280"/>
      <c r="Y793" s="280"/>
      <c r="Z793" s="280"/>
    </row>
    <row r="794" spans="1:26" ht="12.6" customHeight="1" x14ac:dyDescent="0.25">
      <c r="A794" s="209" t="str">
        <f>RIGHT($C$84,3)&amp;"*"&amp;RIGHT($C$83,4)&amp;"*"&amp;BL$55&amp;"*"&amp;"A"</f>
        <v>150*2017*8560*A</v>
      </c>
      <c r="B794" s="280"/>
      <c r="C794" s="283">
        <f>ROUND(BL60,2)</f>
        <v>16.850000000000001</v>
      </c>
      <c r="D794" s="280">
        <f>ROUND(BL61,0)</f>
        <v>592308</v>
      </c>
      <c r="E794" s="280">
        <f>ROUND(BL62,0)</f>
        <v>159057</v>
      </c>
      <c r="F794" s="280">
        <f>ROUND(BL63,0)</f>
        <v>0</v>
      </c>
      <c r="G794" s="280">
        <f>ROUND(BL64,0)</f>
        <v>30370</v>
      </c>
      <c r="H794" s="280">
        <f>ROUND(BL65,0)</f>
        <v>3665</v>
      </c>
      <c r="I794" s="280">
        <f>ROUND(BL66,0)</f>
        <v>33341</v>
      </c>
      <c r="J794" s="280">
        <f>ROUND(BL67,0)</f>
        <v>127712</v>
      </c>
      <c r="K794" s="280">
        <f>ROUND(BL68,0)</f>
        <v>5363</v>
      </c>
      <c r="L794" s="280">
        <f>ROUND(BL70,0)</f>
        <v>3582</v>
      </c>
      <c r="M794" s="280">
        <f>ROUND(BL71,0)</f>
        <v>0</v>
      </c>
      <c r="N794" s="280"/>
      <c r="O794" s="280"/>
      <c r="P794" s="280">
        <f>IF(BL77&gt;0,ROUND(BL77,0),0)</f>
        <v>7393</v>
      </c>
      <c r="Q794" s="280">
        <f>IF(BL78&gt;0,ROUND(BL78,0),0)</f>
        <v>0</v>
      </c>
      <c r="R794" s="280">
        <f>IF(BL79&gt;0,ROUND(BL79,0),0)</f>
        <v>1270</v>
      </c>
      <c r="S794" s="280">
        <f>IF(BL80&gt;0,ROUND(BL80,0),0)</f>
        <v>0</v>
      </c>
      <c r="T794" s="283">
        <f>IF(BL81&gt;0,ROUND(BL81,2),0)</f>
        <v>0</v>
      </c>
      <c r="U794" s="280"/>
      <c r="X794" s="280"/>
      <c r="Y794" s="280"/>
      <c r="Z794" s="280"/>
    </row>
    <row r="795" spans="1:26" ht="12.6" customHeight="1" x14ac:dyDescent="0.25">
      <c r="A795" s="209" t="str">
        <f>RIGHT($C$84,3)&amp;"*"&amp;RIGHT($C$83,4)&amp;"*"&amp;BM$55&amp;"*"&amp;"A"</f>
        <v>150*2017*8590*A</v>
      </c>
      <c r="B795" s="280"/>
      <c r="C795" s="283">
        <f>ROUND(BM60,2)</f>
        <v>0</v>
      </c>
      <c r="D795" s="280">
        <f>ROUND(BM61,0)</f>
        <v>0</v>
      </c>
      <c r="E795" s="280">
        <f>ROUND(BM62,0)</f>
        <v>0</v>
      </c>
      <c r="F795" s="280">
        <f>ROUND(BM63,0)</f>
        <v>0</v>
      </c>
      <c r="G795" s="280">
        <f>ROUND(BM64,0)</f>
        <v>0</v>
      </c>
      <c r="H795" s="280">
        <f>ROUND(BM65,0)</f>
        <v>0</v>
      </c>
      <c r="I795" s="280">
        <f>ROUND(BM66,0)</f>
        <v>0</v>
      </c>
      <c r="J795" s="280">
        <f>ROUND(BM67,0)</f>
        <v>0</v>
      </c>
      <c r="K795" s="280">
        <f>ROUND(BM68,0)</f>
        <v>0</v>
      </c>
      <c r="L795" s="280">
        <f>ROUND(BM70,0)</f>
        <v>0</v>
      </c>
      <c r="M795" s="280">
        <f>ROUND(BM71,0)</f>
        <v>0</v>
      </c>
      <c r="N795" s="280"/>
      <c r="O795" s="280"/>
      <c r="P795" s="280">
        <f>IF(BM77&gt;0,ROUND(BM77,0),0)</f>
        <v>0</v>
      </c>
      <c r="Q795" s="280">
        <f>IF(BM78&gt;0,ROUND(BM78,0),0)</f>
        <v>0</v>
      </c>
      <c r="R795" s="280">
        <f>IF(BM79&gt;0,ROUND(BM79,0),0)</f>
        <v>0</v>
      </c>
      <c r="S795" s="280">
        <f>IF(BM80&gt;0,ROUND(BM80,0),0)</f>
        <v>0</v>
      </c>
      <c r="T795" s="283">
        <f>IF(BM81&gt;0,ROUND(BM81,2),0)</f>
        <v>0</v>
      </c>
      <c r="U795" s="280"/>
      <c r="X795" s="280"/>
      <c r="Y795" s="280"/>
      <c r="Z795" s="280"/>
    </row>
    <row r="796" spans="1:26" ht="12.6" customHeight="1" x14ac:dyDescent="0.25">
      <c r="A796" s="209" t="str">
        <f>RIGHT($C$84,3)&amp;"*"&amp;RIGHT($C$83,4)&amp;"*"&amp;BN$55&amp;"*"&amp;"A"</f>
        <v>150*2017*8610*A</v>
      </c>
      <c r="B796" s="280"/>
      <c r="C796" s="283">
        <f>ROUND(BN60,2)</f>
        <v>7.62</v>
      </c>
      <c r="D796" s="280">
        <f>ROUND(BN61,0)</f>
        <v>562720</v>
      </c>
      <c r="E796" s="280">
        <f>ROUND(BN62,0)</f>
        <v>151112</v>
      </c>
      <c r="F796" s="280">
        <f>ROUND(BN63,0)</f>
        <v>232544</v>
      </c>
      <c r="G796" s="280">
        <f>ROUND(BN64,0)</f>
        <v>20112</v>
      </c>
      <c r="H796" s="280">
        <f>ROUND(BN65,0)</f>
        <v>2650</v>
      </c>
      <c r="I796" s="280">
        <f>ROUND(BN66,0)</f>
        <v>8000</v>
      </c>
      <c r="J796" s="280">
        <f>ROUND(BN67,0)</f>
        <v>175545</v>
      </c>
      <c r="K796" s="280">
        <f>ROUND(BN68,0)</f>
        <v>1982093</v>
      </c>
      <c r="L796" s="280">
        <f>ROUND(BN70,0)</f>
        <v>69963</v>
      </c>
      <c r="M796" s="280">
        <f>ROUND(BN71,0)</f>
        <v>0</v>
      </c>
      <c r="N796" s="280"/>
      <c r="O796" s="280"/>
      <c r="P796" s="280">
        <f>IF(BN77&gt;0,ROUND(BN77,0),0)</f>
        <v>10162</v>
      </c>
      <c r="Q796" s="280">
        <f>IF(BN78&gt;0,ROUND(BN78,0),0)</f>
        <v>0</v>
      </c>
      <c r="R796" s="280">
        <f>IF(BN79&gt;0,ROUND(BN79,0),0)</f>
        <v>0</v>
      </c>
      <c r="S796" s="280">
        <f>IF(BN80&gt;0,ROUND(BN80,0),0)</f>
        <v>0</v>
      </c>
      <c r="T796" s="283">
        <f>IF(BN81&gt;0,ROUND(BN81,2),0)</f>
        <v>0</v>
      </c>
      <c r="U796" s="280"/>
      <c r="X796" s="280"/>
      <c r="Y796" s="280"/>
      <c r="Z796" s="280"/>
    </row>
    <row r="797" spans="1:26" ht="12.6" customHeight="1" x14ac:dyDescent="0.25">
      <c r="A797" s="209" t="str">
        <f>RIGHT($C$84,3)&amp;"*"&amp;RIGHT($C$83,4)&amp;"*"&amp;BO$55&amp;"*"&amp;"A"</f>
        <v>150*2017*8620*A</v>
      </c>
      <c r="B797" s="280"/>
      <c r="C797" s="283">
        <f>ROUND(BO60,2)</f>
        <v>0</v>
      </c>
      <c r="D797" s="280">
        <f>ROUND(BO61,0)</f>
        <v>0</v>
      </c>
      <c r="E797" s="280">
        <f>ROUND(BO62,0)</f>
        <v>0</v>
      </c>
      <c r="F797" s="280">
        <f>ROUND(BO63,0)</f>
        <v>0</v>
      </c>
      <c r="G797" s="280">
        <f>ROUND(BO64,0)</f>
        <v>0</v>
      </c>
      <c r="H797" s="280">
        <f>ROUND(BO65,0)</f>
        <v>0</v>
      </c>
      <c r="I797" s="280">
        <f>ROUND(BO66,0)</f>
        <v>0</v>
      </c>
      <c r="J797" s="280">
        <f>ROUND(BO67,0)</f>
        <v>0</v>
      </c>
      <c r="K797" s="280">
        <f>ROUND(BO68,0)</f>
        <v>0</v>
      </c>
      <c r="L797" s="280">
        <f>ROUND(BO70,0)</f>
        <v>0</v>
      </c>
      <c r="M797" s="280">
        <f>ROUND(BO71,0)</f>
        <v>0</v>
      </c>
      <c r="N797" s="280"/>
      <c r="O797" s="280"/>
      <c r="P797" s="280">
        <f>IF(BO77&gt;0,ROUND(BO77,0),0)</f>
        <v>0</v>
      </c>
      <c r="Q797" s="280">
        <f>IF(BO78&gt;0,ROUND(BO78,0),0)</f>
        <v>0</v>
      </c>
      <c r="R797" s="280">
        <f>IF(BO79&gt;0,ROUND(BO79,0),0)</f>
        <v>0</v>
      </c>
      <c r="S797" s="280">
        <f>IF(BO80&gt;0,ROUND(BO80,0),0)</f>
        <v>0</v>
      </c>
      <c r="T797" s="283">
        <f>IF(BO81&gt;0,ROUND(BO81,2),0)</f>
        <v>0</v>
      </c>
      <c r="U797" s="280"/>
      <c r="X797" s="280"/>
      <c r="Y797" s="280"/>
      <c r="Z797" s="280"/>
    </row>
    <row r="798" spans="1:26" ht="12.6" customHeight="1" x14ac:dyDescent="0.25">
      <c r="A798" s="209" t="str">
        <f>RIGHT($C$84,3)&amp;"*"&amp;RIGHT($C$83,4)&amp;"*"&amp;BP$55&amp;"*"&amp;"A"</f>
        <v>150*2017*8630*A</v>
      </c>
      <c r="B798" s="280"/>
      <c r="C798" s="283">
        <f>ROUND(BP60,2)</f>
        <v>0</v>
      </c>
      <c r="D798" s="280">
        <f>ROUND(BP61,0)</f>
        <v>0</v>
      </c>
      <c r="E798" s="280">
        <f>ROUND(BP62,0)</f>
        <v>0</v>
      </c>
      <c r="F798" s="280">
        <f>ROUND(BP63,0)</f>
        <v>0</v>
      </c>
      <c r="G798" s="280">
        <f>ROUND(BP64,0)</f>
        <v>5549</v>
      </c>
      <c r="H798" s="280">
        <f>ROUND(BP65,0)</f>
        <v>0</v>
      </c>
      <c r="I798" s="280">
        <f>ROUND(BP66,0)</f>
        <v>4813</v>
      </c>
      <c r="J798" s="280">
        <f>ROUND(BP67,0)</f>
        <v>0</v>
      </c>
      <c r="K798" s="280">
        <f>ROUND(BP68,0)</f>
        <v>0</v>
      </c>
      <c r="L798" s="280">
        <f>ROUND(BP70,0)</f>
        <v>59604</v>
      </c>
      <c r="M798" s="280">
        <f>ROUND(BP71,0)</f>
        <v>0</v>
      </c>
      <c r="N798" s="280"/>
      <c r="O798" s="280"/>
      <c r="P798" s="280">
        <f>IF(BP77&gt;0,ROUND(BP77,0),0)</f>
        <v>0</v>
      </c>
      <c r="Q798" s="280">
        <f>IF(BP78&gt;0,ROUND(BP78,0),0)</f>
        <v>0</v>
      </c>
      <c r="R798" s="280">
        <f>IF(BP79&gt;0,ROUND(BP79,0),0)</f>
        <v>0</v>
      </c>
      <c r="S798" s="280">
        <f>IF(BP80&gt;0,ROUND(BP80,0),0)</f>
        <v>0</v>
      </c>
      <c r="T798" s="283">
        <f>IF(BP81&gt;0,ROUND(BP81,2),0)</f>
        <v>0</v>
      </c>
      <c r="U798" s="280"/>
      <c r="X798" s="280"/>
      <c r="Y798" s="280"/>
      <c r="Z798" s="280"/>
    </row>
    <row r="799" spans="1:26" ht="12.6" customHeight="1" x14ac:dyDescent="0.25">
      <c r="A799" s="209" t="str">
        <f>RIGHT($C$84,3)&amp;"*"&amp;RIGHT($C$83,4)&amp;"*"&amp;BQ$55&amp;"*"&amp;"A"</f>
        <v>150*2017*8640*A</v>
      </c>
      <c r="B799" s="280"/>
      <c r="C799" s="283">
        <f>ROUND(BQ60,2)</f>
        <v>0</v>
      </c>
      <c r="D799" s="280">
        <f>ROUND(BQ61,0)</f>
        <v>0</v>
      </c>
      <c r="E799" s="280">
        <f>ROUND(BQ62,0)</f>
        <v>0</v>
      </c>
      <c r="F799" s="280">
        <f>ROUND(BQ63,0)</f>
        <v>0</v>
      </c>
      <c r="G799" s="280">
        <f>ROUND(BQ64,0)</f>
        <v>0</v>
      </c>
      <c r="H799" s="280">
        <f>ROUND(BQ65,0)</f>
        <v>0</v>
      </c>
      <c r="I799" s="280">
        <f>ROUND(BQ66,0)</f>
        <v>0</v>
      </c>
      <c r="J799" s="280">
        <f>ROUND(BQ67,0)</f>
        <v>0</v>
      </c>
      <c r="K799" s="280">
        <f>ROUND(BQ68,0)</f>
        <v>0</v>
      </c>
      <c r="L799" s="280">
        <f>ROUND(BQ70,0)</f>
        <v>0</v>
      </c>
      <c r="M799" s="280">
        <f>ROUND(BQ71,0)</f>
        <v>0</v>
      </c>
      <c r="N799" s="280"/>
      <c r="O799" s="280"/>
      <c r="P799" s="280">
        <f>IF(BQ77&gt;0,ROUND(BQ77,0),0)</f>
        <v>0</v>
      </c>
      <c r="Q799" s="280">
        <f>IF(BQ78&gt;0,ROUND(BQ78,0),0)</f>
        <v>0</v>
      </c>
      <c r="R799" s="280">
        <f>IF(BQ79&gt;0,ROUND(BQ79,0),0)</f>
        <v>0</v>
      </c>
      <c r="S799" s="280">
        <f>IF(BQ80&gt;0,ROUND(BQ80,0),0)</f>
        <v>0</v>
      </c>
      <c r="T799" s="283">
        <f>IF(BQ81&gt;0,ROUND(BQ81,2),0)</f>
        <v>0</v>
      </c>
      <c r="U799" s="280"/>
      <c r="X799" s="280"/>
      <c r="Y799" s="280"/>
      <c r="Z799" s="280"/>
    </row>
    <row r="800" spans="1:26" ht="12.6" customHeight="1" x14ac:dyDescent="0.25">
      <c r="A800" s="209" t="str">
        <f>RIGHT($C$84,3)&amp;"*"&amp;RIGHT($C$83,4)&amp;"*"&amp;BR$55&amp;"*"&amp;"A"</f>
        <v>150*2017*8650*A</v>
      </c>
      <c r="B800" s="280"/>
      <c r="C800" s="283">
        <f>ROUND(BR60,2)</f>
        <v>0</v>
      </c>
      <c r="D800" s="280">
        <f>ROUND(BR61,0)</f>
        <v>0</v>
      </c>
      <c r="E800" s="280">
        <f>ROUND(BR62,0)</f>
        <v>0</v>
      </c>
      <c r="F800" s="280">
        <f>ROUND(BR63,0)</f>
        <v>8761</v>
      </c>
      <c r="G800" s="280">
        <f>ROUND(BR64,0)</f>
        <v>5785</v>
      </c>
      <c r="H800" s="280">
        <f>ROUND(BR65,0)</f>
        <v>0</v>
      </c>
      <c r="I800" s="280">
        <f>ROUND(BR66,0)</f>
        <v>11173</v>
      </c>
      <c r="J800" s="280">
        <f>ROUND(BR67,0)</f>
        <v>0</v>
      </c>
      <c r="K800" s="280">
        <f>ROUND(BR68,0)</f>
        <v>0</v>
      </c>
      <c r="L800" s="280">
        <f>ROUND(BR70,0)</f>
        <v>50397</v>
      </c>
      <c r="M800" s="280">
        <f>ROUND(BR71,0)</f>
        <v>0</v>
      </c>
      <c r="N800" s="280"/>
      <c r="O800" s="280"/>
      <c r="P800" s="280">
        <f>IF(BR77&gt;0,ROUND(BR77,0),0)</f>
        <v>0</v>
      </c>
      <c r="Q800" s="280">
        <f>IF(BR78&gt;0,ROUND(BR78,0),0)</f>
        <v>0</v>
      </c>
      <c r="R800" s="280">
        <f>IF(BR79&gt;0,ROUND(BR79,0),0)</f>
        <v>0</v>
      </c>
      <c r="S800" s="280">
        <f>IF(BR80&gt;0,ROUND(BR80,0),0)</f>
        <v>0</v>
      </c>
      <c r="T800" s="283">
        <f>IF(BR81&gt;0,ROUND(BR81,2),0)</f>
        <v>0</v>
      </c>
      <c r="U800" s="280"/>
      <c r="X800" s="280"/>
      <c r="Y800" s="280"/>
      <c r="Z800" s="280"/>
    </row>
    <row r="801" spans="1:26" ht="12.6" customHeight="1" x14ac:dyDescent="0.25">
      <c r="A801" s="209" t="str">
        <f>RIGHT($C$84,3)&amp;"*"&amp;RIGHT($C$83,4)&amp;"*"&amp;BS$55&amp;"*"&amp;"A"</f>
        <v>150*2017*8660*A</v>
      </c>
      <c r="B801" s="280"/>
      <c r="C801" s="283">
        <f>ROUND(BS60,2)</f>
        <v>0</v>
      </c>
      <c r="D801" s="280">
        <f>ROUND(BS61,0)</f>
        <v>0</v>
      </c>
      <c r="E801" s="280">
        <f>ROUND(BS62,0)</f>
        <v>0</v>
      </c>
      <c r="F801" s="280">
        <f>ROUND(BS63,0)</f>
        <v>0</v>
      </c>
      <c r="G801" s="280">
        <f>ROUND(BS64,0)</f>
        <v>0</v>
      </c>
      <c r="H801" s="280">
        <f>ROUND(BS65,0)</f>
        <v>0</v>
      </c>
      <c r="I801" s="280">
        <f>ROUND(BS66,0)</f>
        <v>0</v>
      </c>
      <c r="J801" s="280">
        <f>ROUND(BS67,0)</f>
        <v>0</v>
      </c>
      <c r="K801" s="280">
        <f>ROUND(BS68,0)</f>
        <v>0</v>
      </c>
      <c r="L801" s="280">
        <f>ROUND(BS70,0)</f>
        <v>0</v>
      </c>
      <c r="M801" s="280">
        <f>ROUND(BS71,0)</f>
        <v>0</v>
      </c>
      <c r="N801" s="280"/>
      <c r="O801" s="280"/>
      <c r="P801" s="280">
        <f>IF(BS77&gt;0,ROUND(BS77,0),0)</f>
        <v>0</v>
      </c>
      <c r="Q801" s="280">
        <f>IF(BS78&gt;0,ROUND(BS78,0),0)</f>
        <v>0</v>
      </c>
      <c r="R801" s="280">
        <f>IF(BS79&gt;0,ROUND(BS79,0),0)</f>
        <v>0</v>
      </c>
      <c r="S801" s="280">
        <f>IF(BS80&gt;0,ROUND(BS80,0),0)</f>
        <v>0</v>
      </c>
      <c r="T801" s="283">
        <f>IF(BS81&gt;0,ROUND(BS81,2),0)</f>
        <v>0</v>
      </c>
      <c r="U801" s="280"/>
      <c r="X801" s="280"/>
      <c r="Y801" s="280"/>
      <c r="Z801" s="280"/>
    </row>
    <row r="802" spans="1:26" ht="12.6" customHeight="1" x14ac:dyDescent="0.25">
      <c r="A802" s="209" t="str">
        <f>RIGHT($C$84,3)&amp;"*"&amp;RIGHT($C$83,4)&amp;"*"&amp;BT$55&amp;"*"&amp;"A"</f>
        <v>150*2017*8670*A</v>
      </c>
      <c r="B802" s="280"/>
      <c r="C802" s="283">
        <f>ROUND(BT60,2)</f>
        <v>0</v>
      </c>
      <c r="D802" s="280">
        <f>ROUND(BT61,0)</f>
        <v>0</v>
      </c>
      <c r="E802" s="280">
        <f>ROUND(BT62,0)</f>
        <v>0</v>
      </c>
      <c r="F802" s="280">
        <f>ROUND(BT63,0)</f>
        <v>0</v>
      </c>
      <c r="G802" s="280">
        <f>ROUND(BT64,0)</f>
        <v>0</v>
      </c>
      <c r="H802" s="280">
        <f>ROUND(BT65,0)</f>
        <v>0</v>
      </c>
      <c r="I802" s="280">
        <f>ROUND(BT66,0)</f>
        <v>0</v>
      </c>
      <c r="J802" s="280">
        <f>ROUND(BT67,0)</f>
        <v>0</v>
      </c>
      <c r="K802" s="280">
        <f>ROUND(BT68,0)</f>
        <v>0</v>
      </c>
      <c r="L802" s="280">
        <f>ROUND(BT70,0)</f>
        <v>0</v>
      </c>
      <c r="M802" s="280">
        <f>ROUND(BT71,0)</f>
        <v>0</v>
      </c>
      <c r="N802" s="280"/>
      <c r="O802" s="280"/>
      <c r="P802" s="280">
        <f>IF(BT77&gt;0,ROUND(BT77,0),0)</f>
        <v>0</v>
      </c>
      <c r="Q802" s="280">
        <f>IF(BT78&gt;0,ROUND(BT78,0),0)</f>
        <v>0</v>
      </c>
      <c r="R802" s="280">
        <f>IF(BT79&gt;0,ROUND(BT79,0),0)</f>
        <v>0</v>
      </c>
      <c r="S802" s="280">
        <f>IF(BT80&gt;0,ROUND(BT80,0),0)</f>
        <v>0</v>
      </c>
      <c r="T802" s="283">
        <f>IF(BT81&gt;0,ROUND(BT81,2),0)</f>
        <v>0</v>
      </c>
      <c r="U802" s="280"/>
      <c r="X802" s="280"/>
      <c r="Y802" s="280"/>
      <c r="Z802" s="280"/>
    </row>
    <row r="803" spans="1:26" ht="12.6" customHeight="1" x14ac:dyDescent="0.25">
      <c r="A803" s="209" t="str">
        <f>RIGHT($C$84,3)&amp;"*"&amp;RIGHT($C$83,4)&amp;"*"&amp;BU$55&amp;"*"&amp;"A"</f>
        <v>150*2017*8680*A</v>
      </c>
      <c r="B803" s="280"/>
      <c r="C803" s="283">
        <f>ROUND(BU60,2)</f>
        <v>0</v>
      </c>
      <c r="D803" s="280">
        <f>ROUND(BU61,0)</f>
        <v>0</v>
      </c>
      <c r="E803" s="280">
        <f>ROUND(BU62,0)</f>
        <v>0</v>
      </c>
      <c r="F803" s="280">
        <f>ROUND(BU63,0)</f>
        <v>0</v>
      </c>
      <c r="G803" s="280">
        <f>ROUND(BU64,0)</f>
        <v>0</v>
      </c>
      <c r="H803" s="280">
        <f>ROUND(BU65,0)</f>
        <v>0</v>
      </c>
      <c r="I803" s="280">
        <f>ROUND(BU66,0)</f>
        <v>0</v>
      </c>
      <c r="J803" s="280">
        <f>ROUND(BU67,0)</f>
        <v>0</v>
      </c>
      <c r="K803" s="280">
        <f>ROUND(BU68,0)</f>
        <v>0</v>
      </c>
      <c r="L803" s="280">
        <f>ROUND(BU70,0)</f>
        <v>0</v>
      </c>
      <c r="M803" s="280">
        <f>ROUND(BU71,0)</f>
        <v>0</v>
      </c>
      <c r="N803" s="280"/>
      <c r="O803" s="280"/>
      <c r="P803" s="280">
        <f>IF(BU77&gt;0,ROUND(BU77,0),0)</f>
        <v>0</v>
      </c>
      <c r="Q803" s="280">
        <f>IF(BU78&gt;0,ROUND(BU78,0),0)</f>
        <v>0</v>
      </c>
      <c r="R803" s="280">
        <f>IF(BU79&gt;0,ROUND(BU79,0),0)</f>
        <v>0</v>
      </c>
      <c r="S803" s="280">
        <f>IF(BU80&gt;0,ROUND(BU80,0),0)</f>
        <v>0</v>
      </c>
      <c r="T803" s="283">
        <f>IF(BU81&gt;0,ROUND(BU81,2),0)</f>
        <v>0</v>
      </c>
      <c r="U803" s="280"/>
      <c r="X803" s="280"/>
      <c r="Y803" s="280"/>
      <c r="Z803" s="280"/>
    </row>
    <row r="804" spans="1:26" ht="12.6" customHeight="1" x14ac:dyDescent="0.25">
      <c r="A804" s="209" t="str">
        <f>RIGHT($C$84,3)&amp;"*"&amp;RIGHT($C$83,4)&amp;"*"&amp;BV$55&amp;"*"&amp;"A"</f>
        <v>150*2017*8690*A</v>
      </c>
      <c r="B804" s="280"/>
      <c r="C804" s="283">
        <f>ROUND(BV60,2)</f>
        <v>6.35</v>
      </c>
      <c r="D804" s="280">
        <f>ROUND(BV61,0)</f>
        <v>221771</v>
      </c>
      <c r="E804" s="280">
        <f>ROUND(BV62,0)</f>
        <v>59554</v>
      </c>
      <c r="F804" s="280">
        <f>ROUND(BV63,0)</f>
        <v>0</v>
      </c>
      <c r="G804" s="280">
        <f>ROUND(BV64,0)</f>
        <v>66602</v>
      </c>
      <c r="H804" s="280">
        <f>ROUND(BV65,0)</f>
        <v>195</v>
      </c>
      <c r="I804" s="280">
        <f>ROUND(BV66,0)</f>
        <v>36723</v>
      </c>
      <c r="J804" s="280">
        <f>ROUND(BV67,0)</f>
        <v>49492</v>
      </c>
      <c r="K804" s="280">
        <f>ROUND(BV68,0)</f>
        <v>4517</v>
      </c>
      <c r="L804" s="280">
        <f>ROUND(BV70,0)</f>
        <v>7568</v>
      </c>
      <c r="M804" s="280">
        <f>ROUND(BV71,0)</f>
        <v>0</v>
      </c>
      <c r="N804" s="280"/>
      <c r="O804" s="280"/>
      <c r="P804" s="280">
        <f>IF(BV77&gt;0,ROUND(BV77,0),0)</f>
        <v>2865</v>
      </c>
      <c r="Q804" s="280">
        <f>IF(BV78&gt;0,ROUND(BV78,0),0)</f>
        <v>0</v>
      </c>
      <c r="R804" s="280">
        <f>IF(BV79&gt;0,ROUND(BV79,0),0)</f>
        <v>492</v>
      </c>
      <c r="S804" s="280">
        <f>IF(BV80&gt;0,ROUND(BV80,0),0)</f>
        <v>0</v>
      </c>
      <c r="T804" s="283">
        <f>IF(BV81&gt;0,ROUND(BV81,2),0)</f>
        <v>0</v>
      </c>
      <c r="U804" s="280"/>
      <c r="X804" s="280"/>
      <c r="Y804" s="280"/>
      <c r="Z804" s="280"/>
    </row>
    <row r="805" spans="1:26" ht="12.6" customHeight="1" x14ac:dyDescent="0.25">
      <c r="A805" s="209" t="str">
        <f>RIGHT($C$84,3)&amp;"*"&amp;RIGHT($C$83,4)&amp;"*"&amp;BW$55&amp;"*"&amp;"A"</f>
        <v>150*2017*8700*A</v>
      </c>
      <c r="B805" s="280"/>
      <c r="C805" s="283">
        <f>ROUND(BW60,2)</f>
        <v>0</v>
      </c>
      <c r="D805" s="280">
        <f>ROUND(BW61,0)</f>
        <v>0</v>
      </c>
      <c r="E805" s="280">
        <f>ROUND(BW62,0)</f>
        <v>0</v>
      </c>
      <c r="F805" s="280">
        <f>ROUND(BW63,0)</f>
        <v>0</v>
      </c>
      <c r="G805" s="280">
        <f>ROUND(BW64,0)</f>
        <v>0</v>
      </c>
      <c r="H805" s="280">
        <f>ROUND(BW65,0)</f>
        <v>0</v>
      </c>
      <c r="I805" s="280">
        <f>ROUND(BW66,0)</f>
        <v>0</v>
      </c>
      <c r="J805" s="280">
        <f>ROUND(BW67,0)</f>
        <v>0</v>
      </c>
      <c r="K805" s="280">
        <f>ROUND(BW68,0)</f>
        <v>0</v>
      </c>
      <c r="L805" s="280">
        <f>ROUND(BW70,0)</f>
        <v>0</v>
      </c>
      <c r="M805" s="280">
        <f>ROUND(BW71,0)</f>
        <v>0</v>
      </c>
      <c r="N805" s="280"/>
      <c r="O805" s="280"/>
      <c r="P805" s="280">
        <f>IF(BW77&gt;0,ROUND(BW77,0),0)</f>
        <v>0</v>
      </c>
      <c r="Q805" s="280">
        <f>IF(BW78&gt;0,ROUND(BW78,0),0)</f>
        <v>0</v>
      </c>
      <c r="R805" s="280">
        <f>IF(BW79&gt;0,ROUND(BW79,0),0)</f>
        <v>0</v>
      </c>
      <c r="S805" s="280">
        <f>IF(BW80&gt;0,ROUND(BW80,0),0)</f>
        <v>0</v>
      </c>
      <c r="T805" s="283">
        <f>IF(BW81&gt;0,ROUND(BW81,2),0)</f>
        <v>0</v>
      </c>
      <c r="U805" s="280"/>
      <c r="X805" s="280"/>
      <c r="Y805" s="280"/>
      <c r="Z805" s="280"/>
    </row>
    <row r="806" spans="1:26" ht="12.6" customHeight="1" x14ac:dyDescent="0.25">
      <c r="A806" s="209" t="str">
        <f>RIGHT($C$84,3)&amp;"*"&amp;RIGHT($C$83,4)&amp;"*"&amp;BX$55&amp;"*"&amp;"A"</f>
        <v>150*2017*8710*A</v>
      </c>
      <c r="B806" s="280"/>
      <c r="C806" s="283">
        <f>ROUND(BX60,2)</f>
        <v>0</v>
      </c>
      <c r="D806" s="280">
        <f>ROUND(BX61,0)</f>
        <v>0</v>
      </c>
      <c r="E806" s="280">
        <f>ROUND(BX62,0)</f>
        <v>0</v>
      </c>
      <c r="F806" s="280">
        <f>ROUND(BX63,0)</f>
        <v>0</v>
      </c>
      <c r="G806" s="280">
        <f>ROUND(BX64,0)</f>
        <v>7803</v>
      </c>
      <c r="H806" s="280">
        <f>ROUND(BX65,0)</f>
        <v>957</v>
      </c>
      <c r="I806" s="280">
        <f>ROUND(BX66,0)</f>
        <v>1243</v>
      </c>
      <c r="J806" s="280">
        <f>ROUND(BX67,0)</f>
        <v>0</v>
      </c>
      <c r="K806" s="280">
        <f>ROUND(BX68,0)</f>
        <v>1560</v>
      </c>
      <c r="L806" s="280">
        <f>ROUND(BX70,0)</f>
        <v>9784</v>
      </c>
      <c r="M806" s="280">
        <f>ROUND(BX71,0)</f>
        <v>0</v>
      </c>
      <c r="N806" s="280"/>
      <c r="O806" s="280"/>
      <c r="P806" s="280">
        <f>IF(BX77&gt;0,ROUND(BX77,0),0)</f>
        <v>0</v>
      </c>
      <c r="Q806" s="280">
        <f>IF(BX78&gt;0,ROUND(BX78,0),0)</f>
        <v>0</v>
      </c>
      <c r="R806" s="280">
        <f>IF(BX79&gt;0,ROUND(BX79,0),0)</f>
        <v>0</v>
      </c>
      <c r="S806" s="280">
        <f>IF(BX80&gt;0,ROUND(BX80,0),0)</f>
        <v>0</v>
      </c>
      <c r="T806" s="283">
        <f>IF(BX81&gt;0,ROUND(BX81,2),0)</f>
        <v>0</v>
      </c>
      <c r="U806" s="280"/>
      <c r="X806" s="280"/>
      <c r="Y806" s="280"/>
      <c r="Z806" s="280"/>
    </row>
    <row r="807" spans="1:26" ht="12.6" customHeight="1" x14ac:dyDescent="0.25">
      <c r="A807" s="209" t="str">
        <f>RIGHT($C$84,3)&amp;"*"&amp;RIGHT($C$83,4)&amp;"*"&amp;BY$55&amp;"*"&amp;"A"</f>
        <v>150*2017*8720*A</v>
      </c>
      <c r="B807" s="280"/>
      <c r="C807" s="283">
        <f>ROUND(BY60,2)</f>
        <v>2.2999999999999998</v>
      </c>
      <c r="D807" s="280">
        <f>ROUND(BY61,0)</f>
        <v>228814</v>
      </c>
      <c r="E807" s="280">
        <f>ROUND(BY62,0)</f>
        <v>61445</v>
      </c>
      <c r="F807" s="280">
        <f>ROUND(BY63,0)</f>
        <v>0</v>
      </c>
      <c r="G807" s="280">
        <f>ROUND(BY64,0)</f>
        <v>0</v>
      </c>
      <c r="H807" s="280">
        <f>ROUND(BY65,0)</f>
        <v>0</v>
      </c>
      <c r="I807" s="280">
        <f>ROUND(BY66,0)</f>
        <v>0</v>
      </c>
      <c r="J807" s="280">
        <f>ROUND(BY67,0)</f>
        <v>19503</v>
      </c>
      <c r="K807" s="280">
        <f>ROUND(BY68,0)</f>
        <v>0</v>
      </c>
      <c r="L807" s="280">
        <f>ROUND(BY70,0)</f>
        <v>0</v>
      </c>
      <c r="M807" s="280">
        <f>ROUND(BY71,0)</f>
        <v>0</v>
      </c>
      <c r="N807" s="280"/>
      <c r="O807" s="280"/>
      <c r="P807" s="280">
        <f>IF(BY77&gt;0,ROUND(BY77,0),0)</f>
        <v>1129</v>
      </c>
      <c r="Q807" s="280">
        <f>IF(BY78&gt;0,ROUND(BY78,0),0)</f>
        <v>0</v>
      </c>
      <c r="R807" s="280">
        <f>IF(BY79&gt;0,ROUND(BY79,0),0)</f>
        <v>194</v>
      </c>
      <c r="S807" s="280">
        <f>IF(BY80&gt;0,ROUND(BY80,0),0)</f>
        <v>0</v>
      </c>
      <c r="T807" s="283">
        <f>IF(BY81&gt;0,ROUND(BY81,2),0)</f>
        <v>0</v>
      </c>
      <c r="U807" s="280"/>
      <c r="X807" s="280"/>
      <c r="Y807" s="280"/>
      <c r="Z807" s="280"/>
    </row>
    <row r="808" spans="1:26" ht="12.6" customHeight="1" x14ac:dyDescent="0.25">
      <c r="A808" s="209" t="str">
        <f>RIGHT($C$84,3)&amp;"*"&amp;RIGHT($C$83,4)&amp;"*"&amp;BZ$55&amp;"*"&amp;"A"</f>
        <v>150*2017*8730*A</v>
      </c>
      <c r="B808" s="280"/>
      <c r="C808" s="283">
        <f>ROUND(BZ60,2)</f>
        <v>0</v>
      </c>
      <c r="D808" s="280">
        <f>ROUND(BZ61,0)</f>
        <v>0</v>
      </c>
      <c r="E808" s="280">
        <f>ROUND(BZ62,0)</f>
        <v>0</v>
      </c>
      <c r="F808" s="280">
        <f>ROUND(BZ63,0)</f>
        <v>0</v>
      </c>
      <c r="G808" s="280">
        <f>ROUND(BZ64,0)</f>
        <v>0</v>
      </c>
      <c r="H808" s="280">
        <f>ROUND(BZ65,0)</f>
        <v>0</v>
      </c>
      <c r="I808" s="280">
        <f>ROUND(BZ66,0)</f>
        <v>0</v>
      </c>
      <c r="J808" s="280">
        <f>ROUND(BZ67,0)</f>
        <v>0</v>
      </c>
      <c r="K808" s="280">
        <f>ROUND(BZ68,0)</f>
        <v>0</v>
      </c>
      <c r="L808" s="280">
        <f>ROUND(BZ70,0)</f>
        <v>0</v>
      </c>
      <c r="M808" s="280">
        <f>ROUND(BZ71,0)</f>
        <v>0</v>
      </c>
      <c r="N808" s="280"/>
      <c r="O808" s="280"/>
      <c r="P808" s="280">
        <f>IF(BZ77&gt;0,ROUND(BZ77,0),0)</f>
        <v>0</v>
      </c>
      <c r="Q808" s="280">
        <f>IF(BZ78&gt;0,ROUND(BZ78,0),0)</f>
        <v>0</v>
      </c>
      <c r="R808" s="280">
        <f>IF(BZ79&gt;0,ROUND(BZ79,0),0)</f>
        <v>0</v>
      </c>
      <c r="S808" s="280">
        <f>IF(BZ80&gt;0,ROUND(BZ80,0),0)</f>
        <v>0</v>
      </c>
      <c r="T808" s="283">
        <f>IF(BZ81&gt;0,ROUND(BZ81,2),0)</f>
        <v>0</v>
      </c>
      <c r="U808" s="280"/>
      <c r="X808" s="280"/>
      <c r="Y808" s="280"/>
      <c r="Z808" s="280"/>
    </row>
    <row r="809" spans="1:26" ht="12.6" customHeight="1" x14ac:dyDescent="0.25">
      <c r="A809" s="209" t="str">
        <f>RIGHT($C$84,3)&amp;"*"&amp;RIGHT($C$83,4)&amp;"*"&amp;CA$55&amp;"*"&amp;"A"</f>
        <v>150*2017*8740*A</v>
      </c>
      <c r="B809" s="280"/>
      <c r="C809" s="283">
        <f>ROUND(CA60,2)</f>
        <v>0</v>
      </c>
      <c r="D809" s="280">
        <f>ROUND(CA61,0)</f>
        <v>0</v>
      </c>
      <c r="E809" s="280">
        <f>ROUND(CA62,0)</f>
        <v>0</v>
      </c>
      <c r="F809" s="280">
        <f>ROUND(CA63,0)</f>
        <v>0</v>
      </c>
      <c r="G809" s="280">
        <f>ROUND(CA64,0)</f>
        <v>386</v>
      </c>
      <c r="H809" s="280">
        <f>ROUND(CA65,0)</f>
        <v>0</v>
      </c>
      <c r="I809" s="280">
        <f>ROUND(CA66,0)</f>
        <v>0</v>
      </c>
      <c r="J809" s="280">
        <f>ROUND(CA67,0)</f>
        <v>0</v>
      </c>
      <c r="K809" s="280">
        <f>ROUND(CA68,0)</f>
        <v>0</v>
      </c>
      <c r="L809" s="280">
        <f>ROUND(CA70,0)</f>
        <v>3728</v>
      </c>
      <c r="M809" s="280">
        <f>ROUND(CA71,0)</f>
        <v>0</v>
      </c>
      <c r="N809" s="280"/>
      <c r="O809" s="280"/>
      <c r="P809" s="280">
        <f>IF(CA77&gt;0,ROUND(CA77,0),0)</f>
        <v>0</v>
      </c>
      <c r="Q809" s="280">
        <f>IF(CA78&gt;0,ROUND(CA78,0),0)</f>
        <v>0</v>
      </c>
      <c r="R809" s="280">
        <f>IF(CA79&gt;0,ROUND(CA79,0),0)</f>
        <v>0</v>
      </c>
      <c r="S809" s="280">
        <f>IF(CA80&gt;0,ROUND(CA80,0),0)</f>
        <v>0</v>
      </c>
      <c r="T809" s="283">
        <f>IF(CA81&gt;0,ROUND(CA81,2),0)</f>
        <v>0</v>
      </c>
      <c r="U809" s="280"/>
      <c r="X809" s="280"/>
      <c r="Y809" s="280"/>
      <c r="Z809" s="280"/>
    </row>
    <row r="810" spans="1:26" ht="12.6" customHeight="1" x14ac:dyDescent="0.25">
      <c r="A810" s="209" t="str">
        <f>RIGHT($C$84,3)&amp;"*"&amp;RIGHT($C$83,4)&amp;"*"&amp;CB$55&amp;"*"&amp;"A"</f>
        <v>150*2017*8770*A</v>
      </c>
      <c r="B810" s="280"/>
      <c r="C810" s="283">
        <f>ROUND(CB60,2)</f>
        <v>0</v>
      </c>
      <c r="D810" s="280">
        <f>ROUND(CB61,0)</f>
        <v>0</v>
      </c>
      <c r="E810" s="280">
        <f>ROUND(CB62,0)</f>
        <v>0</v>
      </c>
      <c r="F810" s="280">
        <f>ROUND(CB63,0)</f>
        <v>0</v>
      </c>
      <c r="G810" s="280">
        <f>ROUND(CB64,0)</f>
        <v>544</v>
      </c>
      <c r="H810" s="280">
        <f>ROUND(CB65,0)</f>
        <v>0</v>
      </c>
      <c r="I810" s="280">
        <f>ROUND(CB66,0)</f>
        <v>0</v>
      </c>
      <c r="J810" s="280">
        <f>ROUND(CB67,0)</f>
        <v>0</v>
      </c>
      <c r="K810" s="280">
        <f>ROUND(CB68,0)</f>
        <v>0</v>
      </c>
      <c r="L810" s="280">
        <f>ROUND(CB70,0)</f>
        <v>0</v>
      </c>
      <c r="M810" s="280">
        <f>ROUND(CB71,0)</f>
        <v>0</v>
      </c>
      <c r="N810" s="280"/>
      <c r="O810" s="280"/>
      <c r="P810" s="280">
        <f>IF(CB77&gt;0,ROUND(CB77,0),0)</f>
        <v>0</v>
      </c>
      <c r="Q810" s="280">
        <f>IF(CB78&gt;0,ROUND(CB78,0),0)</f>
        <v>0</v>
      </c>
      <c r="R810" s="280">
        <f>IF(CB79&gt;0,ROUND(CB79,0),0)</f>
        <v>0</v>
      </c>
      <c r="S810" s="280">
        <f>IF(CB80&gt;0,ROUND(CB80,0),0)</f>
        <v>0</v>
      </c>
      <c r="T810" s="283">
        <f>IF(CB81&gt;0,ROUND(CB81,2),0)</f>
        <v>0</v>
      </c>
      <c r="U810" s="280"/>
      <c r="X810" s="280"/>
      <c r="Y810" s="280"/>
      <c r="Z810" s="280"/>
    </row>
    <row r="811" spans="1:26" ht="12.6" customHeight="1" x14ac:dyDescent="0.25">
      <c r="A811" s="209" t="str">
        <f>RIGHT($C$84,3)&amp;"*"&amp;RIGHT($C$83,4)&amp;"*"&amp;CC$55&amp;"*"&amp;"A"</f>
        <v>150*2017*8790*A</v>
      </c>
      <c r="B811" s="280"/>
      <c r="C811" s="283">
        <f>ROUND(CC60,2)</f>
        <v>0</v>
      </c>
      <c r="D811" s="280">
        <f>ROUND(CC61,0)</f>
        <v>0</v>
      </c>
      <c r="E811" s="280">
        <f>ROUND(CC62,0)</f>
        <v>0</v>
      </c>
      <c r="F811" s="280">
        <f>ROUND(CC63,0)</f>
        <v>0</v>
      </c>
      <c r="G811" s="280">
        <f>ROUND(CC64,0)</f>
        <v>4400</v>
      </c>
      <c r="H811" s="280">
        <f>ROUND(CC65,0)</f>
        <v>21644</v>
      </c>
      <c r="I811" s="280">
        <f>ROUND(CC66,0)</f>
        <v>89814</v>
      </c>
      <c r="J811" s="280">
        <f>ROUND(CC67,0)</f>
        <v>57300</v>
      </c>
      <c r="K811" s="280">
        <f>ROUND(CC68,0)</f>
        <v>38869</v>
      </c>
      <c r="L811" s="280">
        <f>ROUND(CC70,0)</f>
        <v>9830</v>
      </c>
      <c r="M811" s="280">
        <f>ROUND(CC71,0)</f>
        <v>0</v>
      </c>
      <c r="N811" s="280"/>
      <c r="O811" s="280"/>
      <c r="P811" s="280">
        <f>IF(CC77&gt;0,ROUND(CC77,0),0)</f>
        <v>3317</v>
      </c>
      <c r="Q811" s="280">
        <f>IF(CC78&gt;0,ROUND(CC78,0),0)</f>
        <v>0</v>
      </c>
      <c r="R811" s="280">
        <f>IF(CC79&gt;0,ROUND(CC79,0),0)</f>
        <v>0</v>
      </c>
      <c r="S811" s="280">
        <f>IF(CC80&gt;0,ROUND(CC80,0),0)</f>
        <v>0</v>
      </c>
      <c r="T811" s="283">
        <f>IF(CC81&gt;0,ROUND(CC81,2),0)</f>
        <v>0</v>
      </c>
      <c r="U811" s="280"/>
      <c r="X811" s="280"/>
      <c r="Y811" s="280"/>
      <c r="Z811" s="280"/>
    </row>
    <row r="812" spans="1:26" ht="12.6" customHeight="1" x14ac:dyDescent="0.25">
      <c r="A812" s="209" t="str">
        <f>RIGHT($C$84,3)&amp;"*"&amp;RIGHT($C$83,4)&amp;"*"&amp;"9000"&amp;"*"&amp;"A"</f>
        <v>150*2017*9000*A</v>
      </c>
      <c r="B812" s="280"/>
      <c r="C812" s="284"/>
      <c r="D812" s="280"/>
      <c r="E812" s="280"/>
      <c r="F812" s="280"/>
      <c r="G812" s="280"/>
      <c r="H812" s="280"/>
      <c r="I812" s="280"/>
      <c r="J812" s="280"/>
      <c r="K812" s="280"/>
      <c r="L812" s="280"/>
      <c r="M812" s="280"/>
      <c r="N812" s="280"/>
      <c r="O812" s="280"/>
      <c r="P812" s="280"/>
      <c r="Q812" s="280"/>
      <c r="R812" s="280"/>
      <c r="S812" s="280"/>
      <c r="T812" s="284"/>
      <c r="U812" s="280">
        <f>ROUND(CD70,0)</f>
        <v>1542963</v>
      </c>
      <c r="V812" s="180">
        <f>ROUND(CD69,0)</f>
        <v>0</v>
      </c>
      <c r="W812" s="180">
        <f>ROUND(CD71,0)</f>
        <v>2589408</v>
      </c>
      <c r="X812" s="280">
        <f>ROUND(CE73,0)</f>
        <v>0</v>
      </c>
      <c r="Y812" s="280">
        <f>ROUND(C132,0)</f>
        <v>0</v>
      </c>
      <c r="Z812" s="280"/>
    </row>
    <row r="814" spans="1:26" ht="12.6" customHeight="1" x14ac:dyDescent="0.25">
      <c r="B814" s="199" t="s">
        <v>1004</v>
      </c>
      <c r="C814" s="266">
        <f t="shared" ref="C814:K814" si="21">SUM(C733:C812)</f>
        <v>182.58</v>
      </c>
      <c r="D814" s="180">
        <f t="shared" si="21"/>
        <v>13736812</v>
      </c>
      <c r="E814" s="180">
        <f t="shared" si="21"/>
        <v>3688857</v>
      </c>
      <c r="F814" s="180">
        <f t="shared" si="21"/>
        <v>1428688</v>
      </c>
      <c r="G814" s="180">
        <f t="shared" si="21"/>
        <v>2676468</v>
      </c>
      <c r="H814" s="180">
        <f t="shared" si="21"/>
        <v>346556</v>
      </c>
      <c r="I814" s="180">
        <f t="shared" si="21"/>
        <v>3830659</v>
      </c>
      <c r="J814" s="180">
        <f t="shared" si="21"/>
        <v>1591672</v>
      </c>
      <c r="K814" s="180">
        <f t="shared" si="21"/>
        <v>2440497</v>
      </c>
      <c r="L814" s="180">
        <f>SUM(L733:L812)+SUM(U733:U812)</f>
        <v>2636686</v>
      </c>
      <c r="M814" s="180">
        <f>SUM(M733:M812)+SUM(W733:W812)</f>
        <v>2589408</v>
      </c>
      <c r="N814" s="180">
        <f t="shared" ref="N814:Z814" si="22">SUM(N733:N812)</f>
        <v>45739632</v>
      </c>
      <c r="O814" s="180">
        <f t="shared" si="22"/>
        <v>10442681</v>
      </c>
      <c r="P814" s="180">
        <f t="shared" si="22"/>
        <v>92139</v>
      </c>
      <c r="Q814" s="180">
        <f t="shared" si="22"/>
        <v>16832</v>
      </c>
      <c r="R814" s="180">
        <f t="shared" si="22"/>
        <v>11361</v>
      </c>
      <c r="S814" s="180">
        <f t="shared" si="22"/>
        <v>122880</v>
      </c>
      <c r="T814" s="266">
        <f t="shared" si="22"/>
        <v>41.37</v>
      </c>
      <c r="U814" s="180">
        <f t="shared" si="22"/>
        <v>1542963</v>
      </c>
      <c r="V814" s="180">
        <f t="shared" si="22"/>
        <v>0</v>
      </c>
      <c r="W814" s="180">
        <f t="shared" si="22"/>
        <v>2589408</v>
      </c>
      <c r="X814" s="180">
        <f t="shared" si="22"/>
        <v>0</v>
      </c>
      <c r="Y814" s="180">
        <f t="shared" si="22"/>
        <v>0</v>
      </c>
      <c r="Z814" s="180">
        <f t="shared" si="22"/>
        <v>9912190</v>
      </c>
    </row>
    <row r="815" spans="1:26" ht="12.6" customHeight="1" x14ac:dyDescent="0.25">
      <c r="B815" s="180" t="s">
        <v>1005</v>
      </c>
      <c r="C815" s="266">
        <f>CE60</f>
        <v>182.58</v>
      </c>
      <c r="D815" s="180">
        <f>CE61</f>
        <v>13736812</v>
      </c>
      <c r="E815" s="180">
        <f>CE62</f>
        <v>3688857</v>
      </c>
      <c r="F815" s="180">
        <f>CE63</f>
        <v>1428688</v>
      </c>
      <c r="G815" s="180">
        <f>CE64</f>
        <v>2676468</v>
      </c>
      <c r="H815" s="243">
        <f>CE65</f>
        <v>346556</v>
      </c>
      <c r="I815" s="243">
        <f>CE66</f>
        <v>3830659</v>
      </c>
      <c r="J815" s="243">
        <f>CE67</f>
        <v>1591672</v>
      </c>
      <c r="K815" s="243">
        <f>CE68</f>
        <v>2440497</v>
      </c>
      <c r="L815" s="243">
        <f>CE70</f>
        <v>2636686</v>
      </c>
      <c r="M815" s="243">
        <f>CE71</f>
        <v>2589408</v>
      </c>
      <c r="N815" s="180">
        <f>CE76</f>
        <v>45739632</v>
      </c>
      <c r="O815" s="180">
        <f>CE74</f>
        <v>10442681</v>
      </c>
      <c r="P815" s="180">
        <f>CE77</f>
        <v>92139</v>
      </c>
      <c r="Q815" s="180">
        <f>CE78</f>
        <v>16832</v>
      </c>
      <c r="R815" s="180">
        <f>CE79</f>
        <v>11361</v>
      </c>
      <c r="S815" s="180">
        <f>CE80</f>
        <v>122880</v>
      </c>
      <c r="T815" s="266">
        <f>CE81</f>
        <v>41.37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9912191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13736812</v>
      </c>
      <c r="E816" s="180">
        <f>C377</f>
        <v>3688859</v>
      </c>
      <c r="F816" s="180">
        <f>C378</f>
        <v>1428689</v>
      </c>
      <c r="G816" s="243">
        <f>C379</f>
        <v>2676468</v>
      </c>
      <c r="H816" s="243">
        <f>C380</f>
        <v>346556</v>
      </c>
      <c r="I816" s="243">
        <f>C381</f>
        <v>3830659</v>
      </c>
      <c r="J816" s="243">
        <f>C382</f>
        <v>1591671</v>
      </c>
      <c r="K816" s="243">
        <f>C383</f>
        <v>2440497</v>
      </c>
      <c r="L816" s="243">
        <f>C384+C385+C386+C388</f>
        <v>2636687</v>
      </c>
      <c r="M816" s="243">
        <f>C368</f>
        <v>2589408</v>
      </c>
      <c r="N816" s="180">
        <f>D360</f>
        <v>45739632</v>
      </c>
      <c r="O816" s="180">
        <f>C358</f>
        <v>10442681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D51" sqref="D5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7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Douglas, Grant, Lincoln and Okanogan Counties Public Hospital District No. 6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H-150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411 Fortuyn Road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Grand Coulee, WA  99133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7" zoomScale="75" workbookViewId="0">
      <selection activeCell="G26" sqref="G26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H-150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Douglas, Grant, Lincoln and Okanogan Counties Public Hospital District No. 6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Grant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Ramona Hicks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Kelly Hughes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Jerry Kennedy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633-1753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633-0295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421</v>
      </c>
      <c r="G23" s="21">
        <f>data!D111</f>
        <v>1200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86</v>
      </c>
      <c r="G24" s="21">
        <f>data!D112</f>
        <v>4711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77</v>
      </c>
      <c r="G26" s="13">
        <f>data!D114</f>
        <v>125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9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B17" sqref="B17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Douglas, Grant, Lincoln and Okanogan Counties Public Hospital District No. 6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181</v>
      </c>
      <c r="C7" s="48">
        <f>data!B139</f>
        <v>563</v>
      </c>
      <c r="D7" s="48">
        <f>data!B140</f>
        <v>0</v>
      </c>
      <c r="E7" s="48">
        <f>data!B141</f>
        <v>4984460</v>
      </c>
      <c r="F7" s="48">
        <f>data!B142</f>
        <v>8987479</v>
      </c>
      <c r="G7" s="48">
        <f>data!B141+data!B142</f>
        <v>13971939</v>
      </c>
    </row>
    <row r="8" spans="1:13" ht="20.100000000000001" customHeight="1" x14ac:dyDescent="0.25">
      <c r="A8" s="23" t="s">
        <v>297</v>
      </c>
      <c r="B8" s="48">
        <f>data!C138</f>
        <v>150</v>
      </c>
      <c r="C8" s="48">
        <f>data!C139</f>
        <v>455</v>
      </c>
      <c r="D8" s="48">
        <f>data!C140</f>
        <v>0</v>
      </c>
      <c r="E8" s="48">
        <f>data!C141</f>
        <v>6053138</v>
      </c>
      <c r="F8" s="48">
        <f>data!C142</f>
        <v>14466398</v>
      </c>
      <c r="G8" s="48">
        <f>data!C141+data!C142</f>
        <v>20519536</v>
      </c>
    </row>
    <row r="9" spans="1:13" ht="20.100000000000001" customHeight="1" x14ac:dyDescent="0.25">
      <c r="A9" s="23" t="s">
        <v>1058</v>
      </c>
      <c r="B9" s="48">
        <f>data!D138</f>
        <v>90</v>
      </c>
      <c r="C9" s="48">
        <f>data!D139</f>
        <v>182</v>
      </c>
      <c r="D9" s="48">
        <f>data!D140</f>
        <v>0</v>
      </c>
      <c r="E9" s="48">
        <f>data!D141</f>
        <v>2405293</v>
      </c>
      <c r="F9" s="48">
        <f>data!D142</f>
        <v>13140980</v>
      </c>
      <c r="G9" s="48">
        <f>data!D141+data!D142</f>
        <v>15546273</v>
      </c>
    </row>
    <row r="10" spans="1:13" ht="20.100000000000001" customHeight="1" x14ac:dyDescent="0.25">
      <c r="A10" s="111" t="s">
        <v>203</v>
      </c>
      <c r="B10" s="48">
        <f>data!E138</f>
        <v>421</v>
      </c>
      <c r="C10" s="48">
        <f>data!E139</f>
        <v>1200</v>
      </c>
      <c r="D10" s="48">
        <f>data!E140</f>
        <v>0</v>
      </c>
      <c r="E10" s="48">
        <f>data!E141</f>
        <v>13442891</v>
      </c>
      <c r="F10" s="48">
        <f>data!E142</f>
        <v>36594857</v>
      </c>
      <c r="G10" s="48">
        <f>data!E141+data!E142</f>
        <v>50037748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62</v>
      </c>
      <c r="C16" s="48">
        <f>data!B145</f>
        <v>786</v>
      </c>
      <c r="D16" s="48">
        <f>data!B146</f>
        <v>0</v>
      </c>
      <c r="E16" s="48">
        <f>data!B147</f>
        <v>1048289</v>
      </c>
      <c r="F16" s="48">
        <f>data!B148</f>
        <v>0</v>
      </c>
      <c r="G16" s="48">
        <f>data!B147+data!B148</f>
        <v>1048289</v>
      </c>
    </row>
    <row r="17" spans="1:7" ht="20.100000000000001" customHeight="1" x14ac:dyDescent="0.25">
      <c r="A17" s="23" t="s">
        <v>297</v>
      </c>
      <c r="B17" s="48">
        <f>data!C144</f>
        <v>4</v>
      </c>
      <c r="C17" s="48">
        <f>data!C145</f>
        <v>2380</v>
      </c>
      <c r="D17" s="48">
        <f>data!C146</f>
        <v>0</v>
      </c>
      <c r="E17" s="48">
        <f>data!C147</f>
        <v>1273045</v>
      </c>
      <c r="F17" s="48">
        <f>data!C148</f>
        <v>0</v>
      </c>
      <c r="G17" s="48">
        <f>data!C147+data!C148</f>
        <v>1273045</v>
      </c>
    </row>
    <row r="18" spans="1:7" ht="20.100000000000001" customHeight="1" x14ac:dyDescent="0.25">
      <c r="A18" s="23" t="s">
        <v>1058</v>
      </c>
      <c r="B18" s="48">
        <f>data!D144</f>
        <v>20</v>
      </c>
      <c r="C18" s="48">
        <f>data!D145</f>
        <v>1545</v>
      </c>
      <c r="D18" s="48">
        <f>data!D146</f>
        <v>0</v>
      </c>
      <c r="E18" s="48">
        <f>data!D147</f>
        <v>505861</v>
      </c>
      <c r="F18" s="48">
        <f>data!D148</f>
        <v>0</v>
      </c>
      <c r="G18" s="48">
        <f>data!D147+data!D148</f>
        <v>505861</v>
      </c>
    </row>
    <row r="19" spans="1:7" ht="20.100000000000001" customHeight="1" x14ac:dyDescent="0.25">
      <c r="A19" s="111" t="s">
        <v>203</v>
      </c>
      <c r="B19" s="48">
        <f>data!E144</f>
        <v>86</v>
      </c>
      <c r="C19" s="48">
        <f>data!E145</f>
        <v>4711</v>
      </c>
      <c r="D19" s="48">
        <f>data!E146</f>
        <v>0</v>
      </c>
      <c r="E19" s="48">
        <f>data!E147</f>
        <v>2827195</v>
      </c>
      <c r="F19" s="48">
        <f>data!E148</f>
        <v>0</v>
      </c>
      <c r="G19" s="48">
        <f>data!E147+data!E148</f>
        <v>2827195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4453905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1384756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D8" sqref="D8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Douglas, Grant, Lincoln and Okanogan Counties Public Hospital District No. 6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898192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4534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74366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1861552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237622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858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612364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3689488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2386520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472662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2859182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185987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79491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265478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112168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164957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277125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1357808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1357808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topLeftCell="A4" zoomScale="75" workbookViewId="0">
      <selection activeCell="I23" sqref="I23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Douglas, Grant, Lincoln and Okanogan Counties Public Hospital District No. 6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147805</v>
      </c>
      <c r="D7" s="21">
        <f>data!C195</f>
        <v>0</v>
      </c>
      <c r="E7" s="21">
        <f>data!D195</f>
        <v>0</v>
      </c>
      <c r="F7" s="21">
        <f>data!E195</f>
        <v>147805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2700469</v>
      </c>
      <c r="D8" s="21">
        <f>data!C196</f>
        <v>0</v>
      </c>
      <c r="E8" s="21">
        <f>data!D196</f>
        <v>0</v>
      </c>
      <c r="F8" s="21">
        <f>data!E196</f>
        <v>2700469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21913644</v>
      </c>
      <c r="D9" s="21">
        <f>data!C197</f>
        <v>0</v>
      </c>
      <c r="E9" s="21">
        <f>data!D197</f>
        <v>0</v>
      </c>
      <c r="F9" s="21">
        <f>data!E197</f>
        <v>21913644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714858</v>
      </c>
      <c r="D11" s="21">
        <f>data!C199</f>
        <v>0</v>
      </c>
      <c r="E11" s="21">
        <f>data!D199</f>
        <v>0</v>
      </c>
      <c r="F11" s="21">
        <f>data!E199</f>
        <v>714858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8443952</v>
      </c>
      <c r="D12" s="21">
        <f>data!C200</f>
        <v>52582</v>
      </c>
      <c r="E12" s="21">
        <f>data!D200</f>
        <v>91890</v>
      </c>
      <c r="F12" s="21">
        <f>data!E200</f>
        <v>8404644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7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33920728</v>
      </c>
      <c r="D16" s="21">
        <f>data!C204</f>
        <v>52582</v>
      </c>
      <c r="E16" s="21">
        <f>data!D204</f>
        <v>91890</v>
      </c>
      <c r="F16" s="21">
        <f>data!E204</f>
        <v>33881420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1556386</v>
      </c>
      <c r="D24" s="21">
        <f>data!C209</f>
        <v>138167</v>
      </c>
      <c r="E24" s="21">
        <f>data!D209</f>
        <v>0</v>
      </c>
      <c r="F24" s="21">
        <f>data!E209</f>
        <v>1694553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8294485</v>
      </c>
      <c r="D25" s="21">
        <f>data!C210</f>
        <v>1041136</v>
      </c>
      <c r="E25" s="21">
        <f>data!D210</f>
        <v>0</v>
      </c>
      <c r="F25" s="21">
        <f>data!E210</f>
        <v>9335621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544924</v>
      </c>
      <c r="D27" s="21">
        <f>data!C212</f>
        <v>50336</v>
      </c>
      <c r="E27" s="21">
        <f>data!D212</f>
        <v>0</v>
      </c>
      <c r="F27" s="21">
        <f>data!E212</f>
        <v>595260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7422488</v>
      </c>
      <c r="D28" s="21">
        <f>data!C213</f>
        <v>274431</v>
      </c>
      <c r="E28" s="21">
        <f>data!D213</f>
        <v>87179</v>
      </c>
      <c r="F28" s="21">
        <f>data!E213</f>
        <v>7609740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17818283</v>
      </c>
      <c r="D32" s="21">
        <f>data!C217</f>
        <v>1504070</v>
      </c>
      <c r="E32" s="21">
        <f>data!D217</f>
        <v>87179</v>
      </c>
      <c r="F32" s="21">
        <f>data!E217</f>
        <v>19235174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Douglas, Grant, Lincoln and Okanogan Counties Public Hospital District No. 6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828820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11060122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5746476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6155526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22962124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59</v>
      </c>
      <c r="M16" s="272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56695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183323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240018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8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24030962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2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Douglas, Grant, Lincoln and Okanogan Counties Public Hospital District No. 6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1487326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7961476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5062926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290094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571931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502763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2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5750664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3203726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152085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3355811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147805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2700469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21913644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714858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8404644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33881420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19235174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14646246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23752721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Douglas, Grant, Lincoln and Okanogan Counties Public Hospital District No. 6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884646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1213037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3570974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4020769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601969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10291395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18982187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18982187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601969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18380218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-4918892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-4918892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23752721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Douglas, Grant, Lincoln and Okanogan Counties Public Hospital District No. 6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16270086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36594857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52864943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7" t="s">
        <v>450</v>
      </c>
      <c r="C115" s="48">
        <f>data!C363</f>
        <v>828820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22962124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240018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24030962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28833981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2889077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185969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3075046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31909027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13601929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3689488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815411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3350835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341881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2789137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1504070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2859182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265478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277125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1357808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1049752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31902096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6931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474774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481705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481705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13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Douglas, Grant, Lincoln and Okanogan Counties Public Hospital District No. 6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1200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6.37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400308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108583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2599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35489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790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75306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58888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5024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11749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698736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923374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6450183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572914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7023097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3541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3609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548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20567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6.4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Douglas, Grant, Lincoln and Okanogan Counties Public Hospital District No. 6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125</v>
      </c>
      <c r="D41" s="14">
        <f>data!K59</f>
        <v>0</v>
      </c>
      <c r="E41" s="14">
        <f>data!L59</f>
        <v>4711</v>
      </c>
      <c r="F41" s="14">
        <f>data!M59</f>
        <v>0</v>
      </c>
      <c r="G41" s="14">
        <f>data!N59</f>
        <v>0</v>
      </c>
      <c r="H41" s="14">
        <f>data!O59</f>
        <v>77</v>
      </c>
      <c r="I41" s="14">
        <f>data!P59</f>
        <v>20121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25.02</v>
      </c>
      <c r="F42" s="26">
        <f>data!M60</f>
        <v>0</v>
      </c>
      <c r="G42" s="26">
        <f>data!N60</f>
        <v>0</v>
      </c>
      <c r="H42" s="26">
        <f>data!O60</f>
        <v>1.36</v>
      </c>
      <c r="I42" s="26">
        <f>data!P60</f>
        <v>4.1100000000000003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1571542</v>
      </c>
      <c r="F43" s="14">
        <f>data!M61</f>
        <v>0</v>
      </c>
      <c r="G43" s="14">
        <f>data!N61</f>
        <v>0</v>
      </c>
      <c r="H43" s="14">
        <f>data!O61</f>
        <v>189807</v>
      </c>
      <c r="I43" s="14">
        <f>data!P61</f>
        <v>391479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426277</v>
      </c>
      <c r="F44" s="14">
        <f>data!M62</f>
        <v>0</v>
      </c>
      <c r="G44" s="14">
        <f>data!N62</f>
        <v>0</v>
      </c>
      <c r="H44" s="14">
        <f>data!O62</f>
        <v>51485</v>
      </c>
      <c r="I44" s="14">
        <f>data!P62</f>
        <v>106188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10202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85086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2978</v>
      </c>
      <c r="D46" s="14">
        <f>data!K64</f>
        <v>0</v>
      </c>
      <c r="E46" s="14">
        <f>data!L64</f>
        <v>139323</v>
      </c>
      <c r="F46" s="14">
        <f>data!M64</f>
        <v>0</v>
      </c>
      <c r="G46" s="14">
        <f>data!N64</f>
        <v>0</v>
      </c>
      <c r="H46" s="14">
        <f>data!O64</f>
        <v>17684</v>
      </c>
      <c r="I46" s="14">
        <f>data!P64</f>
        <v>393554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3102</v>
      </c>
      <c r="F47" s="14">
        <f>data!M65</f>
        <v>0</v>
      </c>
      <c r="G47" s="14">
        <f>data!N65</f>
        <v>0</v>
      </c>
      <c r="H47" s="14">
        <f>data!O65</f>
        <v>1321</v>
      </c>
      <c r="I47" s="14">
        <f>data!P65</f>
        <v>4997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295638</v>
      </c>
      <c r="F48" s="14">
        <f>data!M66</f>
        <v>0</v>
      </c>
      <c r="G48" s="14">
        <f>data!N66</f>
        <v>0</v>
      </c>
      <c r="H48" s="14">
        <f>data!O66</f>
        <v>62084</v>
      </c>
      <c r="I48" s="14">
        <f>data!P66</f>
        <v>285018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231177</v>
      </c>
      <c r="F49" s="14">
        <f>data!M67</f>
        <v>0</v>
      </c>
      <c r="G49" s="14">
        <f>data!N67</f>
        <v>0</v>
      </c>
      <c r="H49" s="14">
        <f>data!O67</f>
        <v>1281</v>
      </c>
      <c r="I49" s="14">
        <f>data!P67</f>
        <v>88672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19723</v>
      </c>
      <c r="F50" s="14">
        <f>data!M68</f>
        <v>0</v>
      </c>
      <c r="G50" s="14">
        <f>data!N68</f>
        <v>0</v>
      </c>
      <c r="H50" s="14">
        <f>data!O68</f>
        <v>697</v>
      </c>
      <c r="I50" s="14">
        <f>data!P68</f>
        <v>63190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46123</v>
      </c>
      <c r="F51" s="14">
        <f>data!M69</f>
        <v>0</v>
      </c>
      <c r="G51" s="14">
        <f>data!N69</f>
        <v>0</v>
      </c>
      <c r="H51" s="14">
        <f>data!O69</f>
        <v>16952</v>
      </c>
      <c r="I51" s="14">
        <f>data!P69</f>
        <v>83566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2978</v>
      </c>
      <c r="D53" s="14">
        <f>data!K71</f>
        <v>0</v>
      </c>
      <c r="E53" s="14">
        <f>data!L71</f>
        <v>2743107</v>
      </c>
      <c r="F53" s="14">
        <f>data!M71</f>
        <v>0</v>
      </c>
      <c r="G53" s="14">
        <f>data!N71</f>
        <v>0</v>
      </c>
      <c r="H53" s="14">
        <f>data!O71</f>
        <v>341311</v>
      </c>
      <c r="I53" s="14">
        <f>data!P71</f>
        <v>1501750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27589</v>
      </c>
      <c r="D55" s="48">
        <f>+data!M676</f>
        <v>0</v>
      </c>
      <c r="E55" s="48">
        <f>+data!M677</f>
        <v>1600191</v>
      </c>
      <c r="F55" s="48">
        <f>+data!M678</f>
        <v>0</v>
      </c>
      <c r="G55" s="48">
        <f>+data!M679</f>
        <v>0</v>
      </c>
      <c r="H55" s="48">
        <f>+data!M680</f>
        <v>106187</v>
      </c>
      <c r="I55" s="48">
        <f>+data!M681</f>
        <v>861433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232364</v>
      </c>
      <c r="D56" s="14">
        <f>data!K73</f>
        <v>0</v>
      </c>
      <c r="E56" s="14">
        <f>data!L73</f>
        <v>4310872</v>
      </c>
      <c r="F56" s="14">
        <f>data!M73</f>
        <v>0</v>
      </c>
      <c r="G56" s="14">
        <f>data!N73</f>
        <v>0</v>
      </c>
      <c r="H56" s="14">
        <f>data!O73</f>
        <v>416573</v>
      </c>
      <c r="I56" s="14">
        <f>data!P73</f>
        <v>1230392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228</v>
      </c>
      <c r="D57" s="14">
        <f>data!K74</f>
        <v>0</v>
      </c>
      <c r="E57" s="14">
        <f>data!L74</f>
        <v>382897</v>
      </c>
      <c r="F57" s="14">
        <f>data!M74</f>
        <v>0</v>
      </c>
      <c r="G57" s="14">
        <f>data!N74</f>
        <v>0</v>
      </c>
      <c r="H57" s="14">
        <f>data!O74</f>
        <v>79109</v>
      </c>
      <c r="I57" s="14">
        <f>data!P74</f>
        <v>5468337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232592</v>
      </c>
      <c r="D58" s="14">
        <f>data!K75</f>
        <v>0</v>
      </c>
      <c r="E58" s="14">
        <f>data!L75</f>
        <v>4693769</v>
      </c>
      <c r="F58" s="14">
        <f>data!M75</f>
        <v>0</v>
      </c>
      <c r="G58" s="14">
        <f>data!N75</f>
        <v>0</v>
      </c>
      <c r="H58" s="14">
        <f>data!O75</f>
        <v>495682</v>
      </c>
      <c r="I58" s="14">
        <f>data!P75</f>
        <v>6698729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13901</v>
      </c>
      <c r="F60" s="14">
        <f>data!M76</f>
        <v>0</v>
      </c>
      <c r="G60" s="14">
        <f>data!N76</f>
        <v>0</v>
      </c>
      <c r="H60" s="14">
        <f>data!O76</f>
        <v>77</v>
      </c>
      <c r="I60" s="14">
        <f>data!P76</f>
        <v>5332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14168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2153</v>
      </c>
      <c r="F62" s="14">
        <f>data!M78</f>
        <v>0</v>
      </c>
      <c r="G62" s="14">
        <f>data!N78</f>
        <v>0</v>
      </c>
      <c r="H62" s="14">
        <f>data!O78</f>
        <v>117</v>
      </c>
      <c r="I62" s="14">
        <f>data!P78</f>
        <v>521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5173</v>
      </c>
      <c r="D63" s="14">
        <f>data!K79</f>
        <v>0</v>
      </c>
      <c r="E63" s="14">
        <f>data!L79</f>
        <v>80742</v>
      </c>
      <c r="F63" s="14">
        <f>data!M79</f>
        <v>0</v>
      </c>
      <c r="G63" s="14">
        <f>data!N79</f>
        <v>0</v>
      </c>
      <c r="H63" s="14">
        <f>data!O79</f>
        <v>952</v>
      </c>
      <c r="I63" s="14">
        <f>data!P79</f>
        <v>7320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25.11</v>
      </c>
      <c r="F64" s="26">
        <f>data!M80</f>
        <v>0</v>
      </c>
      <c r="G64" s="26">
        <f>data!N80</f>
        <v>0</v>
      </c>
      <c r="H64" s="26">
        <f>data!O80</f>
        <v>1.36</v>
      </c>
      <c r="I64" s="26">
        <f>data!P80</f>
        <v>6.08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Douglas, Grant, Lincoln and Okanogan Counties Public Hospital District No. 6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7715</v>
      </c>
      <c r="D73" s="48">
        <f>data!R59</f>
        <v>31750</v>
      </c>
      <c r="E73" s="212"/>
      <c r="F73" s="212"/>
      <c r="G73" s="14">
        <f>data!U59</f>
        <v>135796</v>
      </c>
      <c r="H73" s="14">
        <f>data!V59</f>
        <v>0</v>
      </c>
      <c r="I73" s="14">
        <f>data!W59</f>
        <v>423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2.16</v>
      </c>
      <c r="E74" s="26">
        <f>data!S60</f>
        <v>1.97</v>
      </c>
      <c r="F74" s="26">
        <f>data!T60</f>
        <v>2.87</v>
      </c>
      <c r="G74" s="26">
        <f>data!U60</f>
        <v>9.2100000000000009</v>
      </c>
      <c r="H74" s="26">
        <f>data!V60</f>
        <v>0</v>
      </c>
      <c r="I74" s="26">
        <f>data!W60</f>
        <v>0.54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587463</v>
      </c>
      <c r="E75" s="14">
        <f>data!S61</f>
        <v>64499</v>
      </c>
      <c r="F75" s="14">
        <f>data!T61</f>
        <v>181097</v>
      </c>
      <c r="G75" s="14">
        <f>data!U61</f>
        <v>511325</v>
      </c>
      <c r="H75" s="14">
        <f>data!V61</f>
        <v>0</v>
      </c>
      <c r="I75" s="14">
        <f>data!W61</f>
        <v>36779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159348</v>
      </c>
      <c r="E76" s="14">
        <f>data!S62</f>
        <v>17495</v>
      </c>
      <c r="F76" s="14">
        <f>data!T62</f>
        <v>49122</v>
      </c>
      <c r="G76" s="14">
        <f>data!U62</f>
        <v>138696</v>
      </c>
      <c r="H76" s="14">
        <f>data!V62</f>
        <v>0</v>
      </c>
      <c r="I76" s="14">
        <f>data!W62</f>
        <v>9976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159408</v>
      </c>
      <c r="H77" s="14">
        <f>data!V63</f>
        <v>0</v>
      </c>
      <c r="I77" s="14">
        <f>data!W63</f>
        <v>20300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4050</v>
      </c>
      <c r="D78" s="14">
        <f>data!R64</f>
        <v>18127</v>
      </c>
      <c r="E78" s="14">
        <f>data!S64</f>
        <v>18709</v>
      </c>
      <c r="F78" s="14">
        <f>data!T64</f>
        <v>330132</v>
      </c>
      <c r="G78" s="14">
        <f>data!U64</f>
        <v>449313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192</v>
      </c>
      <c r="E79" s="14">
        <f>data!S65</f>
        <v>0</v>
      </c>
      <c r="F79" s="14">
        <f>data!T65</f>
        <v>58</v>
      </c>
      <c r="G79" s="14">
        <f>data!U65</f>
        <v>1169</v>
      </c>
      <c r="H79" s="14">
        <f>data!V65</f>
        <v>0</v>
      </c>
      <c r="I79" s="14">
        <f>data!W65</f>
        <v>141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12532</v>
      </c>
      <c r="H80" s="14">
        <f>data!V66</f>
        <v>0</v>
      </c>
      <c r="I80" s="14">
        <f>data!W66</f>
        <v>253095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3326</v>
      </c>
      <c r="E81" s="14">
        <f>data!S67</f>
        <v>0</v>
      </c>
      <c r="F81" s="14">
        <f>data!T67</f>
        <v>24480</v>
      </c>
      <c r="G81" s="14">
        <f>data!U67</f>
        <v>39181</v>
      </c>
      <c r="H81" s="14">
        <f>data!V67</f>
        <v>0</v>
      </c>
      <c r="I81" s="14">
        <f>data!W67</f>
        <v>4091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10653</v>
      </c>
      <c r="E82" s="14">
        <f>data!S68</f>
        <v>0</v>
      </c>
      <c r="F82" s="14">
        <f>data!T68</f>
        <v>0</v>
      </c>
      <c r="G82" s="14">
        <f>data!U68</f>
        <v>66140</v>
      </c>
      <c r="H82" s="14">
        <f>data!V68</f>
        <v>0</v>
      </c>
      <c r="I82" s="14">
        <f>data!W68</f>
        <v>6585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1872</v>
      </c>
      <c r="D83" s="14">
        <f>data!R69</f>
        <v>28290</v>
      </c>
      <c r="E83" s="14">
        <f>data!S69</f>
        <v>7898</v>
      </c>
      <c r="F83" s="14">
        <f>data!T69</f>
        <v>86</v>
      </c>
      <c r="G83" s="14">
        <f>data!U69</f>
        <v>61127</v>
      </c>
      <c r="H83" s="14">
        <f>data!V69</f>
        <v>0</v>
      </c>
      <c r="I83" s="14">
        <f>data!W69</f>
        <v>17797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5922</v>
      </c>
      <c r="D85" s="14">
        <f>data!R71</f>
        <v>807399</v>
      </c>
      <c r="E85" s="14">
        <f>data!S71</f>
        <v>108601</v>
      </c>
      <c r="F85" s="14">
        <f>data!T71</f>
        <v>584975</v>
      </c>
      <c r="G85" s="14">
        <f>data!U71</f>
        <v>1438891</v>
      </c>
      <c r="H85" s="14">
        <f>data!V71</f>
        <v>0</v>
      </c>
      <c r="I85" s="14">
        <f>data!W71</f>
        <v>348764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1143</v>
      </c>
      <c r="D87" s="48">
        <f>+data!M683</f>
        <v>370057</v>
      </c>
      <c r="E87" s="48">
        <f>+data!M684</f>
        <v>100538</v>
      </c>
      <c r="F87" s="48">
        <f>+data!M685</f>
        <v>123835</v>
      </c>
      <c r="G87" s="48">
        <f>+data!M686</f>
        <v>760092</v>
      </c>
      <c r="H87" s="48">
        <f>+data!M687</f>
        <v>0</v>
      </c>
      <c r="I87" s="48">
        <f>+data!M688</f>
        <v>103052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912191</v>
      </c>
      <c r="E88" s="14">
        <f>data!S73</f>
        <v>14039</v>
      </c>
      <c r="F88" s="14">
        <f>data!T73</f>
        <v>14285</v>
      </c>
      <c r="G88" s="14">
        <f>data!U73</f>
        <v>800466</v>
      </c>
      <c r="H88" s="14">
        <f>data!V73</f>
        <v>0</v>
      </c>
      <c r="I88" s="14">
        <f>data!W73</f>
        <v>32124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1710630</v>
      </c>
      <c r="E89" s="14">
        <f>data!S74</f>
        <v>877792</v>
      </c>
      <c r="F89" s="14">
        <f>data!T74</f>
        <v>29611</v>
      </c>
      <c r="G89" s="14">
        <f>data!U74</f>
        <v>4560098</v>
      </c>
      <c r="H89" s="14">
        <f>data!V74</f>
        <v>0</v>
      </c>
      <c r="I89" s="14">
        <f>data!W74</f>
        <v>494615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2622821</v>
      </c>
      <c r="E90" s="14">
        <f>data!S75</f>
        <v>891831</v>
      </c>
      <c r="F90" s="14">
        <f>data!T75</f>
        <v>43896</v>
      </c>
      <c r="G90" s="14">
        <f>data!U75</f>
        <v>5360564</v>
      </c>
      <c r="H90" s="14">
        <f>data!V75</f>
        <v>0</v>
      </c>
      <c r="I90" s="14">
        <f>data!W75</f>
        <v>526739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200</v>
      </c>
      <c r="E92" s="14">
        <f>data!S76</f>
        <v>0</v>
      </c>
      <c r="F92" s="14">
        <f>data!T76</f>
        <v>1472</v>
      </c>
      <c r="G92" s="14">
        <f>data!U76</f>
        <v>2356</v>
      </c>
      <c r="H92" s="14">
        <f>data!V76</f>
        <v>0</v>
      </c>
      <c r="I92" s="14">
        <f>data!W76</f>
        <v>246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185</v>
      </c>
      <c r="E94" s="14">
        <f>data!S78</f>
        <v>0</v>
      </c>
      <c r="F94" s="14">
        <f>data!T78</f>
        <v>322</v>
      </c>
      <c r="G94" s="14">
        <f>data!U78</f>
        <v>790</v>
      </c>
      <c r="H94" s="14">
        <f>data!V78</f>
        <v>0</v>
      </c>
      <c r="I94" s="14">
        <f>data!W78</f>
        <v>46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2.87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Douglas, Grant, Lincoln and Okanogan Counties Public Hospital District No. 6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1574</v>
      </c>
      <c r="D105" s="14">
        <f>data!Y59</f>
        <v>4189</v>
      </c>
      <c r="E105" s="14">
        <f>data!Z59</f>
        <v>0</v>
      </c>
      <c r="F105" s="14">
        <f>data!AA59</f>
        <v>0</v>
      </c>
      <c r="G105" s="212"/>
      <c r="H105" s="14">
        <f>data!AC59</f>
        <v>6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2.0099999999999998</v>
      </c>
      <c r="D106" s="26">
        <f>data!Y60</f>
        <v>5.36</v>
      </c>
      <c r="E106" s="26">
        <f>data!Z60</f>
        <v>0</v>
      </c>
      <c r="F106" s="26">
        <f>data!AA60</f>
        <v>0</v>
      </c>
      <c r="G106" s="26">
        <f>data!AB60</f>
        <v>1.29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136855</v>
      </c>
      <c r="D107" s="14">
        <f>data!Y61</f>
        <v>364221</v>
      </c>
      <c r="E107" s="14">
        <f>data!Z61</f>
        <v>0</v>
      </c>
      <c r="F107" s="14">
        <f>data!AA61</f>
        <v>0</v>
      </c>
      <c r="G107" s="14">
        <f>data!AB61</f>
        <v>73913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37122</v>
      </c>
      <c r="D108" s="14">
        <f>data!Y62</f>
        <v>98794</v>
      </c>
      <c r="E108" s="14">
        <f>data!Z62</f>
        <v>0</v>
      </c>
      <c r="F108" s="14">
        <f>data!AA62</f>
        <v>0</v>
      </c>
      <c r="G108" s="14">
        <f>data!AB62</f>
        <v>20049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56700</v>
      </c>
      <c r="D109" s="14">
        <f>data!Y63</f>
        <v>72435</v>
      </c>
      <c r="E109" s="14">
        <f>data!Z63</f>
        <v>0</v>
      </c>
      <c r="F109" s="14">
        <f>data!AA63</f>
        <v>0</v>
      </c>
      <c r="G109" s="14">
        <f>data!AB63</f>
        <v>111862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1189</v>
      </c>
      <c r="D110" s="14">
        <f>data!Y64</f>
        <v>35225</v>
      </c>
      <c r="E110" s="14">
        <f>data!Z64</f>
        <v>0</v>
      </c>
      <c r="F110" s="14">
        <f>data!AA64</f>
        <v>0</v>
      </c>
      <c r="G110" s="14">
        <f>data!AB64</f>
        <v>873584</v>
      </c>
      <c r="H110" s="14">
        <f>data!AC64</f>
        <v>13292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525</v>
      </c>
      <c r="D111" s="14">
        <f>data!Y65</f>
        <v>1400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49438</v>
      </c>
      <c r="D112" s="14">
        <f>data!Y66</f>
        <v>94502</v>
      </c>
      <c r="E112" s="14">
        <f>data!Z66</f>
        <v>0</v>
      </c>
      <c r="F112" s="14">
        <f>data!AA66</f>
        <v>0</v>
      </c>
      <c r="G112" s="14">
        <f>data!AB66</f>
        <v>521823</v>
      </c>
      <c r="H112" s="14">
        <f>data!AC66</f>
        <v>148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15217</v>
      </c>
      <c r="D113" s="14">
        <f>data!Y67</f>
        <v>40478</v>
      </c>
      <c r="E113" s="14">
        <f>data!Z67</f>
        <v>0</v>
      </c>
      <c r="F113" s="14">
        <f>data!AA67</f>
        <v>0</v>
      </c>
      <c r="G113" s="14">
        <f>data!AB67</f>
        <v>27739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24504</v>
      </c>
      <c r="D114" s="14">
        <f>data!Y68</f>
        <v>65213</v>
      </c>
      <c r="E114" s="14">
        <f>data!Z68</f>
        <v>0</v>
      </c>
      <c r="F114" s="14">
        <f>data!AA68</f>
        <v>0</v>
      </c>
      <c r="G114" s="14">
        <f>data!AB68</f>
        <v>6700</v>
      </c>
      <c r="H114" s="14">
        <f>data!AC68</f>
        <v>10839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176241</v>
      </c>
      <c r="D115" s="14">
        <f>data!Y69</f>
        <v>66222</v>
      </c>
      <c r="E115" s="14">
        <f>data!Z69</f>
        <v>0</v>
      </c>
      <c r="F115" s="14">
        <f>data!AA69</f>
        <v>0</v>
      </c>
      <c r="G115" s="14">
        <f>data!AB69</f>
        <v>2013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497791</v>
      </c>
      <c r="D117" s="14">
        <f>data!Y71</f>
        <v>838490</v>
      </c>
      <c r="E117" s="14">
        <f>data!Z71</f>
        <v>0</v>
      </c>
      <c r="F117" s="14">
        <f>data!AA71</f>
        <v>0</v>
      </c>
      <c r="G117" s="14">
        <f>data!AB71</f>
        <v>1637683</v>
      </c>
      <c r="H117" s="14">
        <f>data!AC71</f>
        <v>24279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257815</v>
      </c>
      <c r="D119" s="48">
        <f>+data!M690</f>
        <v>611327</v>
      </c>
      <c r="E119" s="48">
        <f>+data!M691</f>
        <v>0</v>
      </c>
      <c r="F119" s="48">
        <f>+data!M692</f>
        <v>0</v>
      </c>
      <c r="G119" s="48">
        <f>+data!M693</f>
        <v>723545</v>
      </c>
      <c r="H119" s="48">
        <f>+data!M694</f>
        <v>4514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119534</v>
      </c>
      <c r="D120" s="14">
        <f>data!Y73</f>
        <v>318126</v>
      </c>
      <c r="E120" s="14">
        <f>data!Z73</f>
        <v>0</v>
      </c>
      <c r="F120" s="14">
        <f>data!AA73</f>
        <v>0</v>
      </c>
      <c r="G120" s="14">
        <f>data!AB73</f>
        <v>884436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1840484</v>
      </c>
      <c r="D121" s="14">
        <f>data!Y74</f>
        <v>4898213</v>
      </c>
      <c r="E121" s="14">
        <f>data!Z74</f>
        <v>0</v>
      </c>
      <c r="F121" s="14">
        <f>data!AA74</f>
        <v>0</v>
      </c>
      <c r="G121" s="14">
        <f>data!AB74</f>
        <v>3876229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1960018</v>
      </c>
      <c r="D122" s="14">
        <f>data!Y75</f>
        <v>5216339</v>
      </c>
      <c r="E122" s="14">
        <f>data!Z75</f>
        <v>0</v>
      </c>
      <c r="F122" s="14">
        <f>data!AA75</f>
        <v>0</v>
      </c>
      <c r="G122" s="14">
        <f>data!AB75</f>
        <v>4760665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915</v>
      </c>
      <c r="D124" s="14">
        <f>data!Y76</f>
        <v>2434</v>
      </c>
      <c r="E124" s="14">
        <f>data!Z76</f>
        <v>0</v>
      </c>
      <c r="F124" s="14">
        <f>data!AA76</f>
        <v>0</v>
      </c>
      <c r="G124" s="14">
        <f>data!AB76</f>
        <v>1668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173</v>
      </c>
      <c r="D126" s="14">
        <f>data!Y78</f>
        <v>459</v>
      </c>
      <c r="E126" s="14">
        <f>data!Z78</f>
        <v>0</v>
      </c>
      <c r="F126" s="14">
        <f>data!AA78</f>
        <v>0</v>
      </c>
      <c r="G126" s="14">
        <f>data!AB78</f>
        <v>111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Douglas, Grant, Lincoln and Okanogan Counties Public Hospital District No. 6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4522</v>
      </c>
      <c r="D137" s="14">
        <f>data!AF59</f>
        <v>0</v>
      </c>
      <c r="E137" s="14">
        <f>data!AG59</f>
        <v>4024</v>
      </c>
      <c r="F137" s="14">
        <f>data!AH59</f>
        <v>0</v>
      </c>
      <c r="G137" s="14">
        <f>data!AI59</f>
        <v>0</v>
      </c>
      <c r="H137" s="14">
        <f>data!AJ59</f>
        <v>19875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3.79</v>
      </c>
      <c r="D138" s="26">
        <f>data!AF60</f>
        <v>0</v>
      </c>
      <c r="E138" s="26">
        <f>data!AG60</f>
        <v>10.51</v>
      </c>
      <c r="F138" s="26">
        <f>data!AH60</f>
        <v>0</v>
      </c>
      <c r="G138" s="26">
        <f>data!AI60</f>
        <v>0</v>
      </c>
      <c r="H138" s="26">
        <f>data!AJ60</f>
        <v>26.11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216984</v>
      </c>
      <c r="D139" s="14">
        <f>data!AF61</f>
        <v>0</v>
      </c>
      <c r="E139" s="14">
        <f>data!AG61</f>
        <v>2009294</v>
      </c>
      <c r="F139" s="14">
        <f>data!AH61</f>
        <v>0</v>
      </c>
      <c r="G139" s="14">
        <f>data!AI61</f>
        <v>0</v>
      </c>
      <c r="H139" s="14">
        <f>data!AJ61</f>
        <v>3393234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58856</v>
      </c>
      <c r="D140" s="14">
        <f>data!AF62</f>
        <v>0</v>
      </c>
      <c r="E140" s="14">
        <f>data!AG62</f>
        <v>545016</v>
      </c>
      <c r="F140" s="14">
        <f>data!AH62</f>
        <v>0</v>
      </c>
      <c r="G140" s="14">
        <f>data!AI62</f>
        <v>0</v>
      </c>
      <c r="H140" s="14">
        <f>data!AJ62</f>
        <v>920406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17012</v>
      </c>
      <c r="F141" s="14">
        <f>data!AH63</f>
        <v>0</v>
      </c>
      <c r="G141" s="14">
        <f>data!AI63</f>
        <v>0</v>
      </c>
      <c r="H141" s="14">
        <f>data!AJ63</f>
        <v>23132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3322</v>
      </c>
      <c r="D142" s="14">
        <f>data!AF64</f>
        <v>0</v>
      </c>
      <c r="E142" s="14">
        <f>data!AG64</f>
        <v>63571</v>
      </c>
      <c r="F142" s="14">
        <f>data!AH64</f>
        <v>0</v>
      </c>
      <c r="G142" s="14">
        <f>data!AI64</f>
        <v>0</v>
      </c>
      <c r="H142" s="14">
        <f>data!AJ64</f>
        <v>262190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8420</v>
      </c>
      <c r="D143" s="14">
        <f>data!AF65</f>
        <v>0</v>
      </c>
      <c r="E143" s="14">
        <f>data!AG65</f>
        <v>3734</v>
      </c>
      <c r="F143" s="14">
        <f>data!AH65</f>
        <v>0</v>
      </c>
      <c r="G143" s="14">
        <f>data!AI65</f>
        <v>0</v>
      </c>
      <c r="H143" s="14">
        <f>data!AJ65</f>
        <v>33786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61836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14789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46415</v>
      </c>
      <c r="D145" s="14">
        <f>data!AF67</f>
        <v>0</v>
      </c>
      <c r="E145" s="14">
        <f>data!AG67</f>
        <v>72774</v>
      </c>
      <c r="F145" s="14">
        <f>data!AH67</f>
        <v>0</v>
      </c>
      <c r="G145" s="14">
        <f>data!AI67</f>
        <v>0</v>
      </c>
      <c r="H145" s="14">
        <f>data!AJ67</f>
        <v>204152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30917</v>
      </c>
      <c r="D146" s="14">
        <f>data!AF68</f>
        <v>0</v>
      </c>
      <c r="E146" s="14">
        <f>data!AG68</f>
        <v>16058</v>
      </c>
      <c r="F146" s="14">
        <f>data!AH68</f>
        <v>0</v>
      </c>
      <c r="G146" s="14">
        <f>data!AI68</f>
        <v>0</v>
      </c>
      <c r="H146" s="14">
        <f>data!AJ68</f>
        <v>2779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13034</v>
      </c>
      <c r="D147" s="14">
        <f>data!AF69</f>
        <v>0</v>
      </c>
      <c r="E147" s="14">
        <f>data!AG69</f>
        <v>24808</v>
      </c>
      <c r="F147" s="14">
        <f>data!AH69</f>
        <v>0</v>
      </c>
      <c r="G147" s="14">
        <f>data!AI69</f>
        <v>0</v>
      </c>
      <c r="H147" s="14">
        <f>data!AJ69</f>
        <v>102855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439784</v>
      </c>
      <c r="D149" s="14">
        <f>data!AF71</f>
        <v>0</v>
      </c>
      <c r="E149" s="14">
        <f>data!AG71</f>
        <v>2752267</v>
      </c>
      <c r="F149" s="14">
        <f>data!AH71</f>
        <v>0</v>
      </c>
      <c r="G149" s="14">
        <f>data!AI71</f>
        <v>0</v>
      </c>
      <c r="H149" s="14">
        <f>data!AJ71</f>
        <v>4957323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168903</v>
      </c>
      <c r="D151" s="48">
        <f>+data!M697</f>
        <v>0</v>
      </c>
      <c r="E151" s="48">
        <f>+data!M698</f>
        <v>882939</v>
      </c>
      <c r="F151" s="48">
        <f>+data!M699</f>
        <v>0</v>
      </c>
      <c r="G151" s="48">
        <f>+data!M700</f>
        <v>0</v>
      </c>
      <c r="H151" s="48">
        <f>+data!M701</f>
        <v>1296717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167435</v>
      </c>
      <c r="D152" s="14">
        <f>data!AF73</f>
        <v>0</v>
      </c>
      <c r="E152" s="14">
        <f>data!AG73</f>
        <v>174628</v>
      </c>
      <c r="F152" s="14">
        <f>data!AH73</f>
        <v>0</v>
      </c>
      <c r="G152" s="14">
        <f>data!AI73</f>
        <v>0</v>
      </c>
      <c r="H152" s="14">
        <f>data!AJ73</f>
        <v>6423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885555</v>
      </c>
      <c r="D153" s="14">
        <f>data!AF74</f>
        <v>0</v>
      </c>
      <c r="E153" s="14">
        <f>data!AG74</f>
        <v>4399501</v>
      </c>
      <c r="F153" s="14">
        <f>data!AH74</f>
        <v>0</v>
      </c>
      <c r="G153" s="14">
        <f>data!AI74</f>
        <v>0</v>
      </c>
      <c r="H153" s="14">
        <f>data!AJ74</f>
        <v>4825591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1052990</v>
      </c>
      <c r="D154" s="14">
        <f>data!AF75</f>
        <v>0</v>
      </c>
      <c r="E154" s="14">
        <f>data!AG75</f>
        <v>4574129</v>
      </c>
      <c r="F154" s="14">
        <f>data!AH75</f>
        <v>0</v>
      </c>
      <c r="G154" s="14">
        <f>data!AI75</f>
        <v>0</v>
      </c>
      <c r="H154" s="14">
        <f>data!AJ75</f>
        <v>4832014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2791</v>
      </c>
      <c r="D156" s="14">
        <f>data!AF76</f>
        <v>0</v>
      </c>
      <c r="E156" s="14">
        <f>data!AG76</f>
        <v>4376</v>
      </c>
      <c r="F156" s="14">
        <f>data!AH76</f>
        <v>0</v>
      </c>
      <c r="G156" s="14">
        <f>data!AI76</f>
        <v>0</v>
      </c>
      <c r="H156" s="14">
        <f>data!AJ76</f>
        <v>12276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325</v>
      </c>
      <c r="D158" s="14">
        <f>data!AF78</f>
        <v>0</v>
      </c>
      <c r="E158" s="14">
        <f>data!AG78</f>
        <v>901</v>
      </c>
      <c r="F158" s="14">
        <f>data!AH78</f>
        <v>0</v>
      </c>
      <c r="G158" s="14">
        <f>data!AI78</f>
        <v>0</v>
      </c>
      <c r="H158" s="14">
        <f>data!AJ78</f>
        <v>2238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7200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10.51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Douglas, Grant, Lincoln and Okanogan Counties Public Hospital District No. 6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5568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1.23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77393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20993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502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6861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153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14559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11392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971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2271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135095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224624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186015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1693053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1879068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685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697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106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3976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1.24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Douglas, Grant, Lincoln and Okanogan Counties Public Hospital District No. 6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18474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8.4600000000000009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290931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78914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216893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702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757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54214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879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17167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660457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3260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Douglas, Grant, Lincoln and Okanogan Counties Public Hospital District No. 6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90442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1.81</v>
      </c>
      <c r="E234" s="26">
        <f>data!BB60</f>
        <v>0</v>
      </c>
      <c r="F234" s="26">
        <f>data!BC60</f>
        <v>0</v>
      </c>
      <c r="G234" s="26">
        <f>data!BD60</f>
        <v>1.96</v>
      </c>
      <c r="H234" s="26">
        <f>data!BE60</f>
        <v>3.05</v>
      </c>
      <c r="I234" s="26">
        <f>data!BF60</f>
        <v>7.43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47889</v>
      </c>
      <c r="E235" s="14">
        <f>data!BB61</f>
        <v>0</v>
      </c>
      <c r="F235" s="14">
        <f>data!BC61</f>
        <v>0</v>
      </c>
      <c r="G235" s="14">
        <f>data!BD61</f>
        <v>88054</v>
      </c>
      <c r="H235" s="14">
        <f>data!BE61</f>
        <v>182050</v>
      </c>
      <c r="I235" s="14">
        <f>data!BF61</f>
        <v>235905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12990</v>
      </c>
      <c r="E236" s="14">
        <f>data!BB62</f>
        <v>0</v>
      </c>
      <c r="F236" s="14">
        <f>data!BC62</f>
        <v>0</v>
      </c>
      <c r="G236" s="14">
        <f>data!BD62</f>
        <v>23884</v>
      </c>
      <c r="H236" s="14">
        <f>data!BE62</f>
        <v>49381</v>
      </c>
      <c r="I236" s="14">
        <f>data!BF62</f>
        <v>63989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10618</v>
      </c>
      <c r="E238" s="14">
        <f>data!BB64</f>
        <v>0</v>
      </c>
      <c r="F238" s="14">
        <f>data!BC64</f>
        <v>0</v>
      </c>
      <c r="G238" s="14">
        <f>data!BD64</f>
        <v>15950</v>
      </c>
      <c r="H238" s="14">
        <f>data!BE64</f>
        <v>37698</v>
      </c>
      <c r="I238" s="14">
        <f>data!BF64</f>
        <v>72658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15949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165461</v>
      </c>
      <c r="I239" s="14">
        <f>data!BF65</f>
        <v>1652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3624</v>
      </c>
      <c r="I240" s="14">
        <f>data!BF66</f>
        <v>24751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46565</v>
      </c>
      <c r="E241" s="14">
        <f>data!BB67</f>
        <v>0</v>
      </c>
      <c r="F241" s="14">
        <f>data!BC67</f>
        <v>0</v>
      </c>
      <c r="G241" s="14">
        <f>data!BD67</f>
        <v>20971</v>
      </c>
      <c r="H241" s="14">
        <f>data!BE67</f>
        <v>129267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329</v>
      </c>
      <c r="E242" s="14">
        <f>data!BB68</f>
        <v>0</v>
      </c>
      <c r="F242" s="14">
        <f>data!BC68</f>
        <v>0</v>
      </c>
      <c r="G242" s="14">
        <f>data!BD68</f>
        <v>771</v>
      </c>
      <c r="H242" s="14">
        <f>data!BE68</f>
        <v>1834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2553</v>
      </c>
      <c r="E243" s="14">
        <f>data!BB69</f>
        <v>0</v>
      </c>
      <c r="F243" s="14">
        <f>data!BC69</f>
        <v>0</v>
      </c>
      <c r="G243" s="14">
        <f>data!BD69</f>
        <v>1204</v>
      </c>
      <c r="H243" s="14">
        <f>data!BE69</f>
        <v>91379</v>
      </c>
      <c r="I243" s="14">
        <f>data!BF69</f>
        <v>1633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136893</v>
      </c>
      <c r="E245" s="14">
        <f>data!BB71</f>
        <v>0</v>
      </c>
      <c r="F245" s="14">
        <f>data!BC71</f>
        <v>0</v>
      </c>
      <c r="G245" s="14">
        <f>data!BD71</f>
        <v>150834</v>
      </c>
      <c r="H245" s="14">
        <f>data!BE71</f>
        <v>660694</v>
      </c>
      <c r="I245" s="14">
        <f>data!BF71</f>
        <v>400588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2800</v>
      </c>
      <c r="E252" s="85">
        <f>data!BB76</f>
        <v>0</v>
      </c>
      <c r="F252" s="85">
        <f>data!BC76</f>
        <v>0</v>
      </c>
      <c r="G252" s="85">
        <f>data!BD76</f>
        <v>1261</v>
      </c>
      <c r="H252" s="85">
        <f>data!BE76</f>
        <v>7773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155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Douglas, Grant, Lincoln and Okanogan Counties Public Hospital District No. 6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4.8499999999999996</v>
      </c>
      <c r="E266" s="26">
        <f>data!BI60</f>
        <v>0</v>
      </c>
      <c r="F266" s="26">
        <f>data!BJ60</f>
        <v>2.48</v>
      </c>
      <c r="G266" s="26">
        <f>data!BK60</f>
        <v>12.39</v>
      </c>
      <c r="H266" s="26">
        <f>data!BL60</f>
        <v>13.54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308930</v>
      </c>
      <c r="E267" s="14">
        <f>data!BI61</f>
        <v>0</v>
      </c>
      <c r="F267" s="14">
        <f>data!BJ61</f>
        <v>155284</v>
      </c>
      <c r="G267" s="14">
        <f>data!BK61</f>
        <v>472454</v>
      </c>
      <c r="H267" s="14">
        <f>data!BL61</f>
        <v>564999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83796</v>
      </c>
      <c r="E268" s="14">
        <f>data!BI62</f>
        <v>0</v>
      </c>
      <c r="F268" s="14">
        <f>data!BJ62</f>
        <v>42120</v>
      </c>
      <c r="G268" s="14">
        <f>data!BK62</f>
        <v>128152</v>
      </c>
      <c r="H268" s="14">
        <f>data!BL62</f>
        <v>153255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108673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54032</v>
      </c>
      <c r="E270" s="14">
        <f>data!BI64</f>
        <v>0</v>
      </c>
      <c r="F270" s="14">
        <f>data!BJ64</f>
        <v>1193</v>
      </c>
      <c r="G270" s="14">
        <f>data!BK64</f>
        <v>11079</v>
      </c>
      <c r="H270" s="14">
        <f>data!BL64</f>
        <v>66837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67238</v>
      </c>
      <c r="E271" s="14">
        <f>data!BI65</f>
        <v>0</v>
      </c>
      <c r="F271" s="14">
        <f>data!BJ65</f>
        <v>48</v>
      </c>
      <c r="G271" s="14">
        <f>data!BK65</f>
        <v>0</v>
      </c>
      <c r="H271" s="14">
        <f>data!BL65</f>
        <v>4062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802381</v>
      </c>
      <c r="E272" s="14">
        <f>data!BI66</f>
        <v>0</v>
      </c>
      <c r="F272" s="14">
        <f>data!BJ66</f>
        <v>0</v>
      </c>
      <c r="G272" s="14">
        <f>data!BK66</f>
        <v>123224</v>
      </c>
      <c r="H272" s="14">
        <f>data!BL66</f>
        <v>28687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14119</v>
      </c>
      <c r="H273" s="14">
        <f>data!BL67</f>
        <v>105136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150108</v>
      </c>
      <c r="E274" s="14">
        <f>data!BI68</f>
        <v>0</v>
      </c>
      <c r="F274" s="14">
        <f>data!BJ68</f>
        <v>0</v>
      </c>
      <c r="G274" s="14">
        <f>data!BK68</f>
        <v>2156</v>
      </c>
      <c r="H274" s="14">
        <f>data!BL68</f>
        <v>7949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13227</v>
      </c>
      <c r="E275" s="14">
        <f>data!BI69</f>
        <v>0</v>
      </c>
      <c r="F275" s="14">
        <f>data!BJ69</f>
        <v>46259</v>
      </c>
      <c r="G275" s="14">
        <f>data!BK69</f>
        <v>15889</v>
      </c>
      <c r="H275" s="14">
        <f>data!BL69</f>
        <v>3005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1479712</v>
      </c>
      <c r="E277" s="14">
        <f>data!BI71</f>
        <v>0</v>
      </c>
      <c r="F277" s="14">
        <f>data!BJ71</f>
        <v>353577</v>
      </c>
      <c r="G277" s="14">
        <f>data!BK71</f>
        <v>767073</v>
      </c>
      <c r="H277" s="14">
        <f>data!BL71</f>
        <v>933930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849</v>
      </c>
      <c r="H284" s="85">
        <f>data!BL76</f>
        <v>6322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416</v>
      </c>
      <c r="E286" s="85">
        <f>data!BI78</f>
        <v>0</v>
      </c>
      <c r="F286" s="213" t="str">
        <f>IF(data!BJ78&gt;0,data!BJ78,"")</f>
        <v>x</v>
      </c>
      <c r="G286" s="85">
        <f>data!BK78</f>
        <v>1062</v>
      </c>
      <c r="H286" s="85">
        <f>data!BL78</f>
        <v>1161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Douglas, Grant, Lincoln and Okanogan Counties Public Hospital District No. 6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5.64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4.84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505826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115645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137204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31368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147500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76727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51459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24675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18695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5421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233555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2360311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626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139624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33511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3644117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238030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14044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Douglas, Grant, Lincoln and Okanogan Counties Public Hospital District No. 6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9.7799999999999994</v>
      </c>
      <c r="E330" s="26">
        <f>data!BW60</f>
        <v>0</v>
      </c>
      <c r="F330" s="26">
        <f>data!BX60</f>
        <v>0.79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342902</v>
      </c>
      <c r="E331" s="86">
        <f>data!BW61</f>
        <v>0</v>
      </c>
      <c r="F331" s="86">
        <f>data!BX61</f>
        <v>84867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93011</v>
      </c>
      <c r="E332" s="86">
        <f>data!BW62</f>
        <v>0</v>
      </c>
      <c r="F332" s="86">
        <f>data!BX62</f>
        <v>23020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64669</v>
      </c>
      <c r="E334" s="86">
        <f>data!BW64</f>
        <v>0</v>
      </c>
      <c r="F334" s="86">
        <f>data!BX64</f>
        <v>2429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1022</v>
      </c>
      <c r="E335" s="86">
        <f>data!BW65</f>
        <v>0</v>
      </c>
      <c r="F335" s="86">
        <f>data!BX65</f>
        <v>1284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39952</v>
      </c>
      <c r="E336" s="86">
        <f>data!BW66</f>
        <v>0</v>
      </c>
      <c r="F336" s="86">
        <f>data!BX66</f>
        <v>877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30982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3394</v>
      </c>
      <c r="E338" s="86">
        <f>data!BW68</f>
        <v>0</v>
      </c>
      <c r="F338" s="86">
        <f>data!BX68</f>
        <v>832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14657</v>
      </c>
      <c r="E339" s="86">
        <f>data!BW69</f>
        <v>0</v>
      </c>
      <c r="F339" s="86">
        <f>data!BX69</f>
        <v>6740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590589</v>
      </c>
      <c r="E341" s="14">
        <f>data!BW71</f>
        <v>0</v>
      </c>
      <c r="F341" s="14">
        <f>data!BX71</f>
        <v>120049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1863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840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Douglas, Grant, Lincoln and Okanogan Counties Public Hospital District No. 6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180.92999999999995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13601929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3689490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815411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3350835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341881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2789137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1504072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2859182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1900411</v>
      </c>
      <c r="F371" s="219"/>
      <c r="G371" s="219"/>
      <c r="H371" s="219"/>
      <c r="I371" s="86">
        <f>data!CE69</f>
        <v>2950163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2889077</v>
      </c>
      <c r="F372" s="220"/>
      <c r="G372" s="220"/>
      <c r="H372" s="220"/>
      <c r="I372" s="14">
        <f>-data!CE70</f>
        <v>-2889077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-988666</v>
      </c>
      <c r="F373" s="219"/>
      <c r="G373" s="219"/>
      <c r="H373" s="219"/>
      <c r="I373" s="14">
        <f>data!CE71</f>
        <v>29013023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-185969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16270086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36594857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52864943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90442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18474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12629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125930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53.569999999999993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Coulee Community Hospital Year End Report</dc:title>
  <dc:subject>2018 Coulee Community Hospital Year End Report</dc:subject>
  <dc:creator>Washington State Dept of Health - HSQA - Community Health Systems</dc:creator>
  <cp:keywords>hospital financial reports</cp:keywords>
  <cp:lastModifiedBy>Huyck, Randall  (DOH)</cp:lastModifiedBy>
  <cp:lastPrinted>2019-06-20T14:47:24Z</cp:lastPrinted>
  <dcterms:created xsi:type="dcterms:W3CDTF">1999-06-02T22:01:56Z</dcterms:created>
  <dcterms:modified xsi:type="dcterms:W3CDTF">2019-07-08T22:01:11Z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00000036VG20190624101215.xlsx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