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10824" tabRatio="847"/>
  </bookViews>
  <sheets>
    <sheet name="data" sheetId="1" r:id="rId1"/>
    <sheet name="Variance Explanations" sheetId="11" r:id="rId2"/>
    <sheet name="Transmittal" sheetId="2" r:id="rId3"/>
    <sheet name="INFO_PG1" sheetId="3" r:id="rId4"/>
    <sheet name="INFO_PG2" sheetId="4" r:id="rId5"/>
    <sheet name="SS2_3_5_6" sheetId="5" r:id="rId6"/>
    <sheet name="SS4" sheetId="6" r:id="rId7"/>
    <sheet name="SS8" sheetId="7" r:id="rId8"/>
    <sheet name="FS" sheetId="8" r:id="rId9"/>
    <sheet name="CC's" sheetId="9" r:id="rId10"/>
    <sheet name="Prior Year" sheetId="10" r:id="rId11"/>
  </sheets>
  <definedNames>
    <definedName name="_Fill" localSheetId="10" hidden="1">'Prior Year'!$DR$819:$DR$864</definedName>
    <definedName name="_Fill" hidden="1">data!$DR$823:$DR$868</definedName>
    <definedName name="Costcenter" localSheetId="10">'Prior Year'!#REF!</definedName>
    <definedName name="Costcenter">data!#REF!</definedName>
    <definedName name="Edit" localSheetId="10">'Prior Year'!$A$410:$E$477</definedName>
    <definedName name="Edit">data!$A$411:$E$478</definedName>
    <definedName name="Funds" localSheetId="10">'Prior Year'!#REF!</definedName>
    <definedName name="Funds">data!#REF!</definedName>
    <definedName name="Hospital" localSheetId="10">'Prior Year'!#REF!</definedName>
    <definedName name="Hospital">data!#REF!</definedName>
    <definedName name="_xlnm.Print_Area" localSheetId="9">'CC''s'!$A$1:$I$384</definedName>
    <definedName name="_xlnm.Print_Area" localSheetId="0">data!$A$411:$E$478</definedName>
    <definedName name="_xlnm.Print_Area" localSheetId="8">FS!$A$1:$D$153</definedName>
    <definedName name="_xlnm.Print_Area" localSheetId="3">INFO_PG1!$A$1:$G$40</definedName>
    <definedName name="_xlnm.Print_Area" localSheetId="4">INFO_PG2!$A$1:$G$33</definedName>
    <definedName name="_xlnm.Print_Area" localSheetId="10">'Prior Year'!$A$410:$E$477</definedName>
    <definedName name="_xlnm.Print_Area" localSheetId="5">SS2_3_5_6!$A$1:$C$40</definedName>
    <definedName name="_xlnm.Print_Area" localSheetId="6">'SS4'!$A$1:$F$32</definedName>
    <definedName name="_xlnm.Print_Area" localSheetId="7">'SS8'!$A$1:$D$34</definedName>
    <definedName name="Support" localSheetId="10">'Prior Year'!#REF!</definedName>
    <definedName name="Support">data!#REF!</definedName>
  </definedNames>
  <calcPr calcId="152511"/>
</workbook>
</file>

<file path=xl/calcChain.xml><?xml version="1.0" encoding="utf-8"?>
<calcChain xmlns="http://schemas.openxmlformats.org/spreadsheetml/2006/main">
  <c r="B157" i="1" l="1"/>
  <c r="O817" i="10" l="1"/>
  <c r="M817" i="10"/>
  <c r="K817" i="10"/>
  <c r="I817" i="10"/>
  <c r="H817" i="10"/>
  <c r="G817" i="10"/>
  <c r="F817" i="10"/>
  <c r="X813" i="10"/>
  <c r="X815" i="10" s="1"/>
  <c r="W813" i="10"/>
  <c r="W815" i="10" s="1"/>
  <c r="A813" i="10"/>
  <c r="T812" i="10"/>
  <c r="S812" i="10"/>
  <c r="R812" i="10"/>
  <c r="Q812" i="10"/>
  <c r="P812" i="10"/>
  <c r="M812" i="10"/>
  <c r="L812" i="10"/>
  <c r="K812" i="10"/>
  <c r="I812" i="10"/>
  <c r="H812" i="10"/>
  <c r="G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N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CF730" i="10"/>
  <c r="CE730" i="10"/>
  <c r="CD730" i="10"/>
  <c r="CB730" i="10"/>
  <c r="CA730" i="10"/>
  <c r="BZ730" i="10"/>
  <c r="BY730" i="10"/>
  <c r="BX730" i="10"/>
  <c r="BV730" i="10"/>
  <c r="BU730" i="10"/>
  <c r="BT730" i="10"/>
  <c r="BS730" i="10"/>
  <c r="BP730" i="10"/>
  <c r="BO730" i="10"/>
  <c r="BN730" i="10"/>
  <c r="BM730" i="10"/>
  <c r="BL730" i="10"/>
  <c r="BK730" i="10"/>
  <c r="BJ730" i="10"/>
  <c r="BF730" i="10"/>
  <c r="BE730" i="10"/>
  <c r="BB730" i="10"/>
  <c r="BA730" i="10"/>
  <c r="AZ730" i="10"/>
  <c r="AY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J726" i="10"/>
  <c r="AI726" i="10"/>
  <c r="AH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H722" i="10"/>
  <c r="BG722" i="10"/>
  <c r="BF722" i="10"/>
  <c r="BE722" i="10"/>
  <c r="BD722" i="10"/>
  <c r="BC722" i="10"/>
  <c r="BB722" i="10"/>
  <c r="BA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L722" i="10"/>
  <c r="K722" i="10"/>
  <c r="J722" i="10"/>
  <c r="I722" i="10"/>
  <c r="G722" i="10"/>
  <c r="F722" i="10"/>
  <c r="E722" i="10"/>
  <c r="D722" i="10"/>
  <c r="C722" i="10"/>
  <c r="B722" i="10"/>
  <c r="A722" i="10"/>
  <c r="E550" i="10"/>
  <c r="F550" i="10"/>
  <c r="E546" i="10"/>
  <c r="F546" i="10"/>
  <c r="H545" i="10"/>
  <c r="F545" i="10"/>
  <c r="E545" i="10"/>
  <c r="E544" i="10"/>
  <c r="H540" i="10"/>
  <c r="E540" i="10"/>
  <c r="F540" i="10"/>
  <c r="H539" i="10"/>
  <c r="F539" i="10"/>
  <c r="E539" i="10"/>
  <c r="H538" i="10"/>
  <c r="F538" i="10"/>
  <c r="E538" i="10"/>
  <c r="H537" i="10"/>
  <c r="F537" i="10"/>
  <c r="E537" i="10"/>
  <c r="H536" i="10"/>
  <c r="F536" i="10"/>
  <c r="E536" i="10"/>
  <c r="E535" i="10"/>
  <c r="E534" i="10"/>
  <c r="E533" i="10"/>
  <c r="F533" i="10"/>
  <c r="H532" i="10"/>
  <c r="E532" i="10"/>
  <c r="F532" i="10"/>
  <c r="F531" i="10"/>
  <c r="E531" i="10"/>
  <c r="F530" i="10"/>
  <c r="E530" i="10"/>
  <c r="F529" i="10"/>
  <c r="E529" i="10"/>
  <c r="H528" i="10"/>
  <c r="F528" i="10"/>
  <c r="E528" i="10"/>
  <c r="E527" i="10"/>
  <c r="E526" i="10"/>
  <c r="H525" i="10"/>
  <c r="E525" i="10"/>
  <c r="F525" i="10"/>
  <c r="E524" i="10"/>
  <c r="F524" i="10"/>
  <c r="H523" i="10"/>
  <c r="F523" i="10"/>
  <c r="E523" i="10"/>
  <c r="F522" i="10"/>
  <c r="E522" i="10"/>
  <c r="E520" i="10"/>
  <c r="E519" i="10"/>
  <c r="F519" i="10"/>
  <c r="E518" i="10"/>
  <c r="F518" i="10"/>
  <c r="H517" i="10"/>
  <c r="F517" i="10"/>
  <c r="E517" i="10"/>
  <c r="H516" i="10"/>
  <c r="F516" i="10"/>
  <c r="E516" i="10"/>
  <c r="F515" i="10"/>
  <c r="E515" i="10"/>
  <c r="E514" i="10"/>
  <c r="F514" i="10"/>
  <c r="F512" i="10"/>
  <c r="E511" i="10"/>
  <c r="F511" i="10"/>
  <c r="E510" i="10"/>
  <c r="F510" i="10"/>
  <c r="E509" i="10"/>
  <c r="E508" i="10"/>
  <c r="H507" i="10"/>
  <c r="E507" i="10"/>
  <c r="F507" i="10"/>
  <c r="H506" i="10"/>
  <c r="E506" i="10"/>
  <c r="F506" i="10"/>
  <c r="H505" i="10"/>
  <c r="F505" i="10"/>
  <c r="E505" i="10"/>
  <c r="H504" i="10"/>
  <c r="F504" i="10"/>
  <c r="E504" i="10"/>
  <c r="E503" i="10"/>
  <c r="F503" i="10"/>
  <c r="H502" i="10"/>
  <c r="F502" i="10"/>
  <c r="E502" i="10"/>
  <c r="E501" i="10"/>
  <c r="E500" i="10"/>
  <c r="E499" i="10"/>
  <c r="F499" i="10"/>
  <c r="E498" i="10"/>
  <c r="F498" i="10"/>
  <c r="H497" i="10"/>
  <c r="F497" i="10"/>
  <c r="E497" i="10"/>
  <c r="H496" i="10"/>
  <c r="F496" i="10"/>
  <c r="E496" i="10"/>
  <c r="G493" i="10"/>
  <c r="E493" i="10"/>
  <c r="C493" i="10"/>
  <c r="A493" i="10"/>
  <c r="B478" i="10"/>
  <c r="B475" i="10"/>
  <c r="B474" i="10"/>
  <c r="B473" i="10"/>
  <c r="B472" i="10"/>
  <c r="B471" i="10"/>
  <c r="B470" i="10"/>
  <c r="B469" i="10"/>
  <c r="B468" i="10"/>
  <c r="B464" i="10"/>
  <c r="C463" i="10"/>
  <c r="B463" i="10"/>
  <c r="C459" i="10"/>
  <c r="B459" i="10"/>
  <c r="B458" i="10"/>
  <c r="B455" i="10"/>
  <c r="B454" i="10"/>
  <c r="B453" i="10"/>
  <c r="C447" i="10"/>
  <c r="C446" i="10"/>
  <c r="C445" i="10"/>
  <c r="C444" i="10"/>
  <c r="B438" i="10"/>
  <c r="B437" i="10"/>
  <c r="D436" i="10"/>
  <c r="B436" i="10"/>
  <c r="B435" i="10"/>
  <c r="B434" i="10"/>
  <c r="B433" i="10"/>
  <c r="B432" i="10"/>
  <c r="B431" i="10"/>
  <c r="B430" i="10"/>
  <c r="C429" i="10"/>
  <c r="B429" i="10"/>
  <c r="D424" i="10"/>
  <c r="B424" i="10"/>
  <c r="B423" i="10"/>
  <c r="D421" i="10"/>
  <c r="B421" i="10"/>
  <c r="B420" i="10"/>
  <c r="D418" i="10"/>
  <c r="B418" i="10"/>
  <c r="B417" i="10"/>
  <c r="D415" i="10"/>
  <c r="B415" i="10"/>
  <c r="B414" i="10"/>
  <c r="A412" i="10"/>
  <c r="C389" i="10"/>
  <c r="B439" i="10" s="1"/>
  <c r="B440" i="10" s="1"/>
  <c r="C384" i="10"/>
  <c r="C379" i="10"/>
  <c r="C378" i="10"/>
  <c r="D372" i="10"/>
  <c r="D368" i="10"/>
  <c r="D373" i="10" s="1"/>
  <c r="D367" i="10"/>
  <c r="C448" i="10" s="1"/>
  <c r="D361" i="10"/>
  <c r="N817" i="10" s="1"/>
  <c r="D329" i="10"/>
  <c r="C325" i="10"/>
  <c r="AX730" i="10" s="1"/>
  <c r="D319" i="10"/>
  <c r="D314" i="10"/>
  <c r="D290" i="10"/>
  <c r="D283" i="10"/>
  <c r="D277" i="10"/>
  <c r="D275" i="10"/>
  <c r="B476" i="10" s="1"/>
  <c r="D265" i="10"/>
  <c r="D260" i="10"/>
  <c r="D240" i="10"/>
  <c r="B447" i="10" s="1"/>
  <c r="D236" i="10"/>
  <c r="B446" i="10" s="1"/>
  <c r="D229" i="10"/>
  <c r="B445" i="10" s="1"/>
  <c r="D221" i="10"/>
  <c r="D217" i="10"/>
  <c r="B217" i="10"/>
  <c r="E216" i="10"/>
  <c r="E215" i="10"/>
  <c r="E214" i="10"/>
  <c r="C213" i="10"/>
  <c r="BI722" i="10" s="1"/>
  <c r="E212" i="10"/>
  <c r="E211" i="10"/>
  <c r="C210" i="10"/>
  <c r="AZ722" i="10" s="1"/>
  <c r="E209" i="10"/>
  <c r="D204" i="10"/>
  <c r="C204" i="10"/>
  <c r="B204" i="10"/>
  <c r="E203" i="10"/>
  <c r="C475" i="10" s="1"/>
  <c r="E202" i="10"/>
  <c r="C474" i="10" s="1"/>
  <c r="E201" i="10"/>
  <c r="E200" i="10"/>
  <c r="E199" i="10"/>
  <c r="C472" i="10" s="1"/>
  <c r="E198" i="10"/>
  <c r="C471" i="10" s="1"/>
  <c r="E197" i="10"/>
  <c r="C470" i="10" s="1"/>
  <c r="E196" i="10"/>
  <c r="C469" i="10" s="1"/>
  <c r="E195" i="10"/>
  <c r="C468" i="10" s="1"/>
  <c r="D190" i="10"/>
  <c r="D437" i="10" s="1"/>
  <c r="D186" i="10"/>
  <c r="D181" i="10"/>
  <c r="D177" i="10"/>
  <c r="D434" i="10" s="1"/>
  <c r="C171" i="10"/>
  <c r="H722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D142" i="10"/>
  <c r="AL726" i="10" s="1"/>
  <c r="D141" i="10"/>
  <c r="AK726" i="10" s="1"/>
  <c r="E140" i="10"/>
  <c r="E139" i="10"/>
  <c r="C415" i="10" s="1"/>
  <c r="E138" i="10"/>
  <c r="C414" i="10" s="1"/>
  <c r="E127" i="10"/>
  <c r="CE80" i="10"/>
  <c r="CF79" i="10"/>
  <c r="CE79" i="10"/>
  <c r="J612" i="10" s="1"/>
  <c r="CE78" i="10"/>
  <c r="CF77" i="10"/>
  <c r="CE77" i="10"/>
  <c r="Q816" i="10" s="1"/>
  <c r="CE76" i="10"/>
  <c r="AV75" i="10"/>
  <c r="N779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Z75" i="10"/>
  <c r="N757" i="10" s="1"/>
  <c r="Y75" i="10"/>
  <c r="N756" i="10" s="1"/>
  <c r="X75" i="10"/>
  <c r="N755" i="10" s="1"/>
  <c r="W75" i="10"/>
  <c r="N754" i="10" s="1"/>
  <c r="V75" i="10"/>
  <c r="N753" i="10" s="1"/>
  <c r="U75" i="10"/>
  <c r="N752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N735" i="10" s="1"/>
  <c r="C75" i="10"/>
  <c r="N734" i="10" s="1"/>
  <c r="CE74" i="10"/>
  <c r="C464" i="10" s="1"/>
  <c r="CE73" i="10"/>
  <c r="O816" i="10" s="1"/>
  <c r="CD71" i="10"/>
  <c r="C575" i="10" s="1"/>
  <c r="CE70" i="10"/>
  <c r="CD70" i="10"/>
  <c r="V813" i="10" s="1"/>
  <c r="V815" i="10" s="1"/>
  <c r="CD69" i="10"/>
  <c r="CA69" i="10"/>
  <c r="L810" i="10" s="1"/>
  <c r="CE68" i="10"/>
  <c r="CE66" i="10"/>
  <c r="CE65" i="10"/>
  <c r="CE64" i="10"/>
  <c r="CE63" i="10"/>
  <c r="F816" i="10" s="1"/>
  <c r="BT62" i="10"/>
  <c r="E803" i="10" s="1"/>
  <c r="AN62" i="10"/>
  <c r="E771" i="10" s="1"/>
  <c r="H62" i="10"/>
  <c r="E739" i="10" s="1"/>
  <c r="CE61" i="10"/>
  <c r="BW48" i="10" s="1"/>
  <c r="BW62" i="10" s="1"/>
  <c r="CE60" i="10"/>
  <c r="B53" i="10"/>
  <c r="CE51" i="10"/>
  <c r="B49" i="10"/>
  <c r="CC48" i="10"/>
  <c r="CC62" i="10" s="1"/>
  <c r="CB48" i="10"/>
  <c r="CB62" i="10" s="1"/>
  <c r="E811" i="10" s="1"/>
  <c r="CA48" i="10"/>
  <c r="CA62" i="10" s="1"/>
  <c r="BZ48" i="10"/>
  <c r="BZ62" i="10" s="1"/>
  <c r="BY48" i="10"/>
  <c r="BY62" i="10" s="1"/>
  <c r="BX48" i="10"/>
  <c r="BX62" i="10" s="1"/>
  <c r="BU48" i="10"/>
  <c r="BU62" i="10" s="1"/>
  <c r="BT48" i="10"/>
  <c r="BS48" i="10"/>
  <c r="BS62" i="10" s="1"/>
  <c r="BR48" i="10"/>
  <c r="BR62" i="10" s="1"/>
  <c r="BQ48" i="10"/>
  <c r="BQ62" i="10" s="1"/>
  <c r="BP48" i="10"/>
  <c r="BP62" i="10" s="1"/>
  <c r="BM48" i="10"/>
  <c r="BM62" i="10" s="1"/>
  <c r="BL48" i="10"/>
  <c r="BL62" i="10" s="1"/>
  <c r="E795" i="10" s="1"/>
  <c r="BK48" i="10"/>
  <c r="BK62" i="10" s="1"/>
  <c r="BJ48" i="10"/>
  <c r="BJ62" i="10" s="1"/>
  <c r="BI48" i="10"/>
  <c r="BI62" i="10" s="1"/>
  <c r="BH48" i="10"/>
  <c r="BH62" i="10" s="1"/>
  <c r="BE48" i="10"/>
  <c r="BE62" i="10" s="1"/>
  <c r="BD48" i="10"/>
  <c r="BD62" i="10" s="1"/>
  <c r="E787" i="10" s="1"/>
  <c r="BC48" i="10"/>
  <c r="BC62" i="10" s="1"/>
  <c r="BB48" i="10"/>
  <c r="BB62" i="10" s="1"/>
  <c r="BA48" i="10"/>
  <c r="BA62" i="10" s="1"/>
  <c r="AZ48" i="10"/>
  <c r="AZ62" i="10" s="1"/>
  <c r="AW48" i="10"/>
  <c r="AW62" i="10" s="1"/>
  <c r="AV48" i="10"/>
  <c r="AV62" i="10" s="1"/>
  <c r="E779" i="10" s="1"/>
  <c r="AU48" i="10"/>
  <c r="AU62" i="10" s="1"/>
  <c r="AT48" i="10"/>
  <c r="AT62" i="10" s="1"/>
  <c r="AS48" i="10"/>
  <c r="AS62" i="10" s="1"/>
  <c r="AR48" i="10"/>
  <c r="AR62" i="10" s="1"/>
  <c r="AO48" i="10"/>
  <c r="AO62" i="10" s="1"/>
  <c r="AN48" i="10"/>
  <c r="AM48" i="10"/>
  <c r="AM62" i="10" s="1"/>
  <c r="AL48" i="10"/>
  <c r="AL62" i="10" s="1"/>
  <c r="AK48" i="10"/>
  <c r="AK62" i="10" s="1"/>
  <c r="AJ48" i="10"/>
  <c r="AJ62" i="10" s="1"/>
  <c r="E767" i="10" s="1"/>
  <c r="AG48" i="10"/>
  <c r="AG62" i="10" s="1"/>
  <c r="AF48" i="10"/>
  <c r="AF62" i="10" s="1"/>
  <c r="E763" i="10" s="1"/>
  <c r="AE48" i="10"/>
  <c r="AE62" i="10" s="1"/>
  <c r="AD48" i="10"/>
  <c r="AD62" i="10" s="1"/>
  <c r="AC48" i="10"/>
  <c r="AC62" i="10" s="1"/>
  <c r="AB48" i="10"/>
  <c r="AB62" i="10" s="1"/>
  <c r="E759" i="10" s="1"/>
  <c r="Y48" i="10"/>
  <c r="Y62" i="10" s="1"/>
  <c r="X48" i="10"/>
  <c r="X62" i="10" s="1"/>
  <c r="E755" i="10" s="1"/>
  <c r="W48" i="10"/>
  <c r="W62" i="10" s="1"/>
  <c r="V48" i="10"/>
  <c r="V62" i="10" s="1"/>
  <c r="U48" i="10"/>
  <c r="U62" i="10" s="1"/>
  <c r="T48" i="10"/>
  <c r="T62" i="10" s="1"/>
  <c r="E751" i="10" s="1"/>
  <c r="Q48" i="10"/>
  <c r="Q62" i="10" s="1"/>
  <c r="P48" i="10"/>
  <c r="P62" i="10" s="1"/>
  <c r="E747" i="10" s="1"/>
  <c r="O48" i="10"/>
  <c r="O62" i="10" s="1"/>
  <c r="N48" i="10"/>
  <c r="N62" i="10" s="1"/>
  <c r="M48" i="10"/>
  <c r="M62" i="10" s="1"/>
  <c r="L48" i="10"/>
  <c r="L62" i="10" s="1"/>
  <c r="E743" i="10" s="1"/>
  <c r="I48" i="10"/>
  <c r="I62" i="10" s="1"/>
  <c r="H48" i="10"/>
  <c r="G48" i="10"/>
  <c r="G62" i="10" s="1"/>
  <c r="F48" i="10"/>
  <c r="F62" i="10" s="1"/>
  <c r="E48" i="10"/>
  <c r="E62" i="10" s="1"/>
  <c r="D48" i="10"/>
  <c r="D62" i="10" s="1"/>
  <c r="E735" i="10" s="1"/>
  <c r="CE47" i="10"/>
  <c r="I815" i="10" l="1"/>
  <c r="R815" i="10"/>
  <c r="S816" i="10"/>
  <c r="E213" i="10"/>
  <c r="J48" i="10"/>
  <c r="J62" i="10" s="1"/>
  <c r="E741" i="10" s="1"/>
  <c r="AH48" i="10"/>
  <c r="AH62" i="10" s="1"/>
  <c r="AH71" i="10" s="1"/>
  <c r="BF48" i="10"/>
  <c r="BF62" i="10" s="1"/>
  <c r="AO52" i="10"/>
  <c r="AO67" i="10" s="1"/>
  <c r="J772" i="10" s="1"/>
  <c r="BU52" i="10"/>
  <c r="BU67" i="10" s="1"/>
  <c r="J804" i="10" s="1"/>
  <c r="CC52" i="10"/>
  <c r="CC67" i="10" s="1"/>
  <c r="J812" i="10" s="1"/>
  <c r="CF76" i="10"/>
  <c r="D173" i="10"/>
  <c r="D428" i="10" s="1"/>
  <c r="R48" i="10"/>
  <c r="R62" i="10" s="1"/>
  <c r="Z48" i="10"/>
  <c r="Z62" i="10" s="1"/>
  <c r="AP48" i="10"/>
  <c r="AP62" i="10" s="1"/>
  <c r="AX48" i="10"/>
  <c r="AX62" i="10" s="1"/>
  <c r="BN48" i="10"/>
  <c r="BN62" i="10" s="1"/>
  <c r="BN71" i="10" s="1"/>
  <c r="BV48" i="10"/>
  <c r="BV62" i="10" s="1"/>
  <c r="E805" i="10" s="1"/>
  <c r="Q52" i="10"/>
  <c r="Q67" i="10" s="1"/>
  <c r="J748" i="10" s="1"/>
  <c r="BE52" i="10"/>
  <c r="BE67" i="10" s="1"/>
  <c r="J788" i="10" s="1"/>
  <c r="C48" i="10"/>
  <c r="K48" i="10"/>
  <c r="K62" i="10" s="1"/>
  <c r="S48" i="10"/>
  <c r="S62" i="10" s="1"/>
  <c r="AA48" i="10"/>
  <c r="AA62" i="10" s="1"/>
  <c r="AI48" i="10"/>
  <c r="AI62" i="10" s="1"/>
  <c r="AI71" i="10" s="1"/>
  <c r="AQ48" i="10"/>
  <c r="AQ62" i="10" s="1"/>
  <c r="AY48" i="10"/>
  <c r="AY62" i="10" s="1"/>
  <c r="BG48" i="10"/>
  <c r="BG62" i="10" s="1"/>
  <c r="BG71" i="10" s="1"/>
  <c r="BO48" i="10"/>
  <c r="BO62" i="10" s="1"/>
  <c r="Z52" i="10"/>
  <c r="Z67" i="10" s="1"/>
  <c r="J757" i="10" s="1"/>
  <c r="AH52" i="10"/>
  <c r="AH67" i="10" s="1"/>
  <c r="J765" i="10" s="1"/>
  <c r="AP52" i="10"/>
  <c r="AP67" i="10" s="1"/>
  <c r="J773" i="10" s="1"/>
  <c r="BF52" i="10"/>
  <c r="BF67" i="10" s="1"/>
  <c r="J789" i="10" s="1"/>
  <c r="BN52" i="10"/>
  <c r="BN67" i="10" s="1"/>
  <c r="J797" i="10" s="1"/>
  <c r="N815" i="10"/>
  <c r="C52" i="10"/>
  <c r="C67" i="10" s="1"/>
  <c r="J734" i="10" s="1"/>
  <c r="K52" i="10"/>
  <c r="K67" i="10" s="1"/>
  <c r="J742" i="10" s="1"/>
  <c r="S52" i="10"/>
  <c r="S67" i="10" s="1"/>
  <c r="J750" i="10" s="1"/>
  <c r="AI52" i="10"/>
  <c r="AI67" i="10" s="1"/>
  <c r="J766" i="10" s="1"/>
  <c r="AQ52" i="10"/>
  <c r="AQ67" i="10" s="1"/>
  <c r="J774" i="10" s="1"/>
  <c r="AY52" i="10"/>
  <c r="AY67" i="10" s="1"/>
  <c r="J782" i="10" s="1"/>
  <c r="BG52" i="10"/>
  <c r="BG67" i="10" s="1"/>
  <c r="J790" i="10" s="1"/>
  <c r="BO52" i="10"/>
  <c r="BO67" i="10" s="1"/>
  <c r="J798" i="10" s="1"/>
  <c r="BW52" i="10"/>
  <c r="BW67" i="10" s="1"/>
  <c r="J806" i="10" s="1"/>
  <c r="D438" i="10"/>
  <c r="C473" i="10"/>
  <c r="D52" i="10"/>
  <c r="D67" i="10" s="1"/>
  <c r="J735" i="10" s="1"/>
  <c r="L52" i="10"/>
  <c r="L67" i="10" s="1"/>
  <c r="J743" i="10" s="1"/>
  <c r="T52" i="10"/>
  <c r="T67" i="10" s="1"/>
  <c r="AB52" i="10"/>
  <c r="AB67" i="10" s="1"/>
  <c r="J759" i="10" s="1"/>
  <c r="AJ52" i="10"/>
  <c r="AJ67" i="10" s="1"/>
  <c r="AR52" i="10"/>
  <c r="AR67" i="10" s="1"/>
  <c r="J775" i="10" s="1"/>
  <c r="AZ52" i="10"/>
  <c r="AZ67" i="10" s="1"/>
  <c r="J783" i="10" s="1"/>
  <c r="BP52" i="10"/>
  <c r="BP67" i="10" s="1"/>
  <c r="J799" i="10" s="1"/>
  <c r="D435" i="10"/>
  <c r="Q815" i="10"/>
  <c r="E742" i="10"/>
  <c r="E766" i="10"/>
  <c r="E806" i="10"/>
  <c r="E740" i="10"/>
  <c r="E748" i="10"/>
  <c r="Q71" i="10"/>
  <c r="E756" i="10"/>
  <c r="E764" i="10"/>
  <c r="E772" i="10"/>
  <c r="AO71" i="10"/>
  <c r="E780" i="10"/>
  <c r="E788" i="10"/>
  <c r="BE71" i="10"/>
  <c r="E796" i="10"/>
  <c r="E804" i="10"/>
  <c r="E812" i="10"/>
  <c r="E749" i="10"/>
  <c r="E757" i="10"/>
  <c r="Z71" i="10"/>
  <c r="E773" i="10"/>
  <c r="AP71" i="10"/>
  <c r="E781" i="10"/>
  <c r="E789" i="10"/>
  <c r="BF71" i="10"/>
  <c r="E753" i="10"/>
  <c r="E785" i="10"/>
  <c r="AB71" i="10"/>
  <c r="E750" i="10"/>
  <c r="S71" i="10"/>
  <c r="E774" i="10"/>
  <c r="E798" i="10"/>
  <c r="BO71" i="10"/>
  <c r="E775" i="10"/>
  <c r="E791" i="10"/>
  <c r="E761" i="10"/>
  <c r="E736" i="10"/>
  <c r="E744" i="10"/>
  <c r="E752" i="10"/>
  <c r="E760" i="10"/>
  <c r="E768" i="10"/>
  <c r="E776" i="10"/>
  <c r="E784" i="10"/>
  <c r="E792" i="10"/>
  <c r="E800" i="10"/>
  <c r="E808" i="10"/>
  <c r="I816" i="10"/>
  <c r="C432" i="10"/>
  <c r="E758" i="10"/>
  <c r="E790" i="10"/>
  <c r="E783" i="10"/>
  <c r="AZ71" i="10"/>
  <c r="E799" i="10"/>
  <c r="BP71" i="10"/>
  <c r="E807" i="10"/>
  <c r="E793" i="10"/>
  <c r="E737" i="10"/>
  <c r="E769" i="10"/>
  <c r="E801" i="10"/>
  <c r="C62" i="10"/>
  <c r="E738" i="10"/>
  <c r="E762" i="10"/>
  <c r="E810" i="10"/>
  <c r="E782" i="10"/>
  <c r="AY71" i="10"/>
  <c r="E746" i="10"/>
  <c r="E754" i="10"/>
  <c r="E770" i="10"/>
  <c r="E778" i="10"/>
  <c r="E786" i="10"/>
  <c r="E794" i="10"/>
  <c r="E802" i="10"/>
  <c r="D71" i="10"/>
  <c r="E745" i="10"/>
  <c r="E777" i="10"/>
  <c r="E809" i="10"/>
  <c r="L71" i="10"/>
  <c r="H501" i="10"/>
  <c r="F501" i="10"/>
  <c r="K816" i="10"/>
  <c r="C434" i="10"/>
  <c r="C439" i="10"/>
  <c r="H535" i="10"/>
  <c r="F535" i="10"/>
  <c r="T815" i="10"/>
  <c r="BI730" i="10"/>
  <c r="H612" i="10"/>
  <c r="C816" i="10"/>
  <c r="U813" i="10"/>
  <c r="U815" i="10" s="1"/>
  <c r="C438" i="10"/>
  <c r="C615" i="10"/>
  <c r="E204" i="10"/>
  <c r="C476" i="10" s="1"/>
  <c r="H499" i="10"/>
  <c r="F508" i="10"/>
  <c r="H519" i="10"/>
  <c r="H527" i="10"/>
  <c r="F527" i="10"/>
  <c r="F521" i="10"/>
  <c r="D816" i="10"/>
  <c r="C427" i="10"/>
  <c r="CE69" i="10"/>
  <c r="R816" i="10"/>
  <c r="I612" i="10"/>
  <c r="D292" i="10"/>
  <c r="D341" i="10" s="1"/>
  <c r="C481" i="10" s="1"/>
  <c r="BQ730" i="10"/>
  <c r="D817" i="10"/>
  <c r="D390" i="10"/>
  <c r="B441" i="10" s="1"/>
  <c r="B427" i="10"/>
  <c r="H500" i="10"/>
  <c r="F500" i="10"/>
  <c r="H520" i="10"/>
  <c r="F520" i="10"/>
  <c r="H533" i="10"/>
  <c r="F544" i="10"/>
  <c r="E141" i="10"/>
  <c r="D463" i="10" s="1"/>
  <c r="BR730" i="10"/>
  <c r="E817" i="10"/>
  <c r="B428" i="10"/>
  <c r="H534" i="10"/>
  <c r="F534" i="10"/>
  <c r="G816" i="10"/>
  <c r="F612" i="10"/>
  <c r="C430" i="10"/>
  <c r="M816" i="10"/>
  <c r="C458" i="10"/>
  <c r="H513" i="10"/>
  <c r="F513" i="10"/>
  <c r="H816" i="10"/>
  <c r="C431" i="10"/>
  <c r="B444" i="10"/>
  <c r="D242" i="10"/>
  <c r="B448" i="10" s="1"/>
  <c r="CD722" i="10"/>
  <c r="F509" i="10"/>
  <c r="F526" i="10"/>
  <c r="BW730" i="10"/>
  <c r="J817" i="10"/>
  <c r="C815" i="10"/>
  <c r="M815" i="10"/>
  <c r="CE75" i="10"/>
  <c r="T816" i="10"/>
  <c r="L612" i="10"/>
  <c r="E142" i="10"/>
  <c r="D464" i="10" s="1"/>
  <c r="E210" i="10"/>
  <c r="E217" i="10" s="1"/>
  <c r="C478" i="10" s="1"/>
  <c r="L817" i="10"/>
  <c r="CC730" i="10"/>
  <c r="D815" i="10"/>
  <c r="P816" i="10"/>
  <c r="D612" i="10"/>
  <c r="C217" i="10"/>
  <c r="D433" i="10" s="1"/>
  <c r="B465" i="10"/>
  <c r="G612" i="10"/>
  <c r="D328" i="10"/>
  <c r="D330" i="10" s="1"/>
  <c r="D339" i="10" s="1"/>
  <c r="C482" i="10" s="1"/>
  <c r="F815" i="10"/>
  <c r="O815" i="10"/>
  <c r="G815" i="10"/>
  <c r="P815" i="10"/>
  <c r="H815" i="10"/>
  <c r="K815" i="10"/>
  <c r="S815" i="10"/>
  <c r="K71" i="10" l="1"/>
  <c r="CE48" i="10"/>
  <c r="E797" i="10"/>
  <c r="E765" i="10"/>
  <c r="AV52" i="10"/>
  <c r="AV67" i="10" s="1"/>
  <c r="P52" i="10"/>
  <c r="P67" i="10" s="1"/>
  <c r="AM52" i="10"/>
  <c r="AM67" i="10" s="1"/>
  <c r="G52" i="10"/>
  <c r="G67" i="10" s="1"/>
  <c r="AL52" i="10"/>
  <c r="AL67" i="10" s="1"/>
  <c r="BD52" i="10"/>
  <c r="BD67" i="10" s="1"/>
  <c r="H52" i="10"/>
  <c r="H67" i="10" s="1"/>
  <c r="AU52" i="10"/>
  <c r="AU67" i="10" s="1"/>
  <c r="BB52" i="10"/>
  <c r="BB67" i="10" s="1"/>
  <c r="BL52" i="10"/>
  <c r="BL67" i="10" s="1"/>
  <c r="AF52" i="10"/>
  <c r="AF67" i="10" s="1"/>
  <c r="BS52" i="10"/>
  <c r="BS67" i="10" s="1"/>
  <c r="W52" i="10"/>
  <c r="W67" i="10" s="1"/>
  <c r="BT52" i="10"/>
  <c r="BT67" i="10" s="1"/>
  <c r="AN52" i="10"/>
  <c r="AN67" i="10" s="1"/>
  <c r="X52" i="10"/>
  <c r="X67" i="10" s="1"/>
  <c r="BK52" i="10"/>
  <c r="BK67" i="10" s="1"/>
  <c r="O52" i="10"/>
  <c r="O67" i="10" s="1"/>
  <c r="BZ52" i="10"/>
  <c r="BZ67" i="10" s="1"/>
  <c r="AT52" i="10"/>
  <c r="AT67" i="10" s="1"/>
  <c r="N52" i="10"/>
  <c r="N67" i="10" s="1"/>
  <c r="CB52" i="10"/>
  <c r="CB67" i="10" s="1"/>
  <c r="CA52" i="10"/>
  <c r="CA67" i="10" s="1"/>
  <c r="BC52" i="10"/>
  <c r="BC67" i="10" s="1"/>
  <c r="AE52" i="10"/>
  <c r="AE67" i="10" s="1"/>
  <c r="V52" i="10"/>
  <c r="V67" i="10" s="1"/>
  <c r="BY52" i="10"/>
  <c r="BY67" i="10" s="1"/>
  <c r="BQ52" i="10"/>
  <c r="BQ67" i="10" s="1"/>
  <c r="BI52" i="10"/>
  <c r="BI67" i="10" s="1"/>
  <c r="BA52" i="10"/>
  <c r="BA67" i="10" s="1"/>
  <c r="AS52" i="10"/>
  <c r="AS67" i="10" s="1"/>
  <c r="AK52" i="10"/>
  <c r="AK67" i="10" s="1"/>
  <c r="AC52" i="10"/>
  <c r="AC67" i="10" s="1"/>
  <c r="U52" i="10"/>
  <c r="U67" i="10" s="1"/>
  <c r="M52" i="10"/>
  <c r="M67" i="10" s="1"/>
  <c r="E52" i="10"/>
  <c r="E67" i="10" s="1"/>
  <c r="BR52" i="10"/>
  <c r="BR67" i="10" s="1"/>
  <c r="BJ52" i="10"/>
  <c r="BJ67" i="10" s="1"/>
  <c r="AD52" i="10"/>
  <c r="AD67" i="10" s="1"/>
  <c r="F52" i="10"/>
  <c r="F67" i="10" s="1"/>
  <c r="CC71" i="10"/>
  <c r="C574" i="10" s="1"/>
  <c r="J767" i="10"/>
  <c r="AJ71" i="10"/>
  <c r="R52" i="10"/>
  <c r="R67" i="10" s="1"/>
  <c r="BM52" i="10"/>
  <c r="BM67" i="10" s="1"/>
  <c r="AQ71" i="10"/>
  <c r="C708" i="10" s="1"/>
  <c r="BU71" i="10"/>
  <c r="J751" i="10"/>
  <c r="T71" i="10"/>
  <c r="BV52" i="10"/>
  <c r="BV67" i="10" s="1"/>
  <c r="J805" i="10" s="1"/>
  <c r="J52" i="10"/>
  <c r="J67" i="10" s="1"/>
  <c r="J741" i="10" s="1"/>
  <c r="AW52" i="10"/>
  <c r="AW67" i="10" s="1"/>
  <c r="J71" i="10"/>
  <c r="C675" i="10" s="1"/>
  <c r="L815" i="10"/>
  <c r="AR71" i="10"/>
  <c r="BW71" i="10"/>
  <c r="C568" i="10" s="1"/>
  <c r="Y52" i="10"/>
  <c r="Y67" i="10" s="1"/>
  <c r="BH52" i="10"/>
  <c r="BH67" i="10" s="1"/>
  <c r="AA52" i="10"/>
  <c r="AA67" i="10" s="1"/>
  <c r="AX52" i="10"/>
  <c r="AX67" i="10" s="1"/>
  <c r="AG52" i="10"/>
  <c r="AG67" i="10" s="1"/>
  <c r="I52" i="10"/>
  <c r="I67" i="10" s="1"/>
  <c r="BX52" i="10"/>
  <c r="BX67" i="10" s="1"/>
  <c r="C536" i="10"/>
  <c r="G536" i="10" s="1"/>
  <c r="C641" i="10"/>
  <c r="C566" i="10"/>
  <c r="C706" i="10"/>
  <c r="C534" i="10"/>
  <c r="G534" i="10" s="1"/>
  <c r="D391" i="10"/>
  <c r="D393" i="10" s="1"/>
  <c r="D396" i="10" s="1"/>
  <c r="C628" i="10"/>
  <c r="C545" i="10"/>
  <c r="G545" i="10" s="1"/>
  <c r="C707" i="10"/>
  <c r="C535" i="10"/>
  <c r="G535" i="10" s="1"/>
  <c r="C503" i="10"/>
  <c r="C709" i="10"/>
  <c r="C537" i="10"/>
  <c r="G537" i="10" s="1"/>
  <c r="N816" i="10"/>
  <c r="C465" i="10"/>
  <c r="K612" i="10"/>
  <c r="C497" i="10"/>
  <c r="G497" i="10" s="1"/>
  <c r="C669" i="10"/>
  <c r="C693" i="10"/>
  <c r="C521" i="10"/>
  <c r="C550" i="10"/>
  <c r="C614" i="10"/>
  <c r="C700" i="10"/>
  <c r="C528" i="10"/>
  <c r="G528" i="10" s="1"/>
  <c r="C643" i="10"/>
  <c r="C618" i="10"/>
  <c r="C552" i="10"/>
  <c r="C559" i="10"/>
  <c r="C619" i="10"/>
  <c r="C677" i="10"/>
  <c r="C505" i="10"/>
  <c r="G505" i="10" s="1"/>
  <c r="C629" i="10"/>
  <c r="C551" i="10"/>
  <c r="C691" i="10"/>
  <c r="C519" i="10"/>
  <c r="G519" i="10" s="1"/>
  <c r="C625" i="10"/>
  <c r="C544" i="10"/>
  <c r="D465" i="10"/>
  <c r="C560" i="10"/>
  <c r="C627" i="10"/>
  <c r="C620" i="10"/>
  <c r="C682" i="10"/>
  <c r="C510" i="10"/>
  <c r="C676" i="10"/>
  <c r="C504" i="10"/>
  <c r="G504" i="10" s="1"/>
  <c r="C684" i="10"/>
  <c r="C512" i="10"/>
  <c r="E734" i="10"/>
  <c r="E815" i="10" s="1"/>
  <c r="C71" i="10"/>
  <c r="CE62" i="10"/>
  <c r="C699" i="10"/>
  <c r="C527" i="10"/>
  <c r="G527" i="10" s="1"/>
  <c r="L816" i="10"/>
  <c r="C440" i="10"/>
  <c r="C561" i="10"/>
  <c r="C621" i="10"/>
  <c r="J753" i="10" l="1"/>
  <c r="V71" i="10"/>
  <c r="J794" i="10"/>
  <c r="BK71" i="10"/>
  <c r="J756" i="10"/>
  <c r="Y71" i="10"/>
  <c r="C529" i="10"/>
  <c r="G529" i="10" s="1"/>
  <c r="H529" i="10" s="1"/>
  <c r="C701" i="10"/>
  <c r="J744" i="10"/>
  <c r="M71" i="10"/>
  <c r="J808" i="10"/>
  <c r="BY71" i="10"/>
  <c r="J809" i="10"/>
  <c r="BZ71" i="10"/>
  <c r="J763" i="10"/>
  <c r="AF71" i="10"/>
  <c r="J770" i="10"/>
  <c r="AM71" i="10"/>
  <c r="J795" i="10"/>
  <c r="BL71" i="10"/>
  <c r="J807" i="10"/>
  <c r="BX71" i="10"/>
  <c r="C513" i="10"/>
  <c r="G513" i="10" s="1"/>
  <c r="C685" i="10"/>
  <c r="J740" i="10"/>
  <c r="I71" i="10"/>
  <c r="CE52" i="10"/>
  <c r="J737" i="10"/>
  <c r="F71" i="10"/>
  <c r="J768" i="10"/>
  <c r="AK71" i="10"/>
  <c r="J786" i="10"/>
  <c r="BC71" i="10"/>
  <c r="J755" i="10"/>
  <c r="X71" i="10"/>
  <c r="J778" i="10"/>
  <c r="AU71" i="10"/>
  <c r="J760" i="10"/>
  <c r="AC71" i="10"/>
  <c r="J764" i="10"/>
  <c r="AG71" i="10"/>
  <c r="J761" i="10"/>
  <c r="AD71" i="10"/>
  <c r="J776" i="10"/>
  <c r="AS71" i="10"/>
  <c r="J810" i="10"/>
  <c r="CA71" i="10"/>
  <c r="J771" i="10"/>
  <c r="AN71" i="10"/>
  <c r="J739" i="10"/>
  <c r="H71" i="10"/>
  <c r="J746" i="10"/>
  <c r="O71" i="10"/>
  <c r="J785" i="10"/>
  <c r="BB71" i="10"/>
  <c r="J781" i="10"/>
  <c r="AX71" i="10"/>
  <c r="J793" i="10"/>
  <c r="BJ71" i="10"/>
  <c r="J784" i="10"/>
  <c r="BA71" i="10"/>
  <c r="J811" i="10"/>
  <c r="CB71" i="10"/>
  <c r="J803" i="10"/>
  <c r="BT71" i="10"/>
  <c r="J787" i="10"/>
  <c r="BD71" i="10"/>
  <c r="J752" i="10"/>
  <c r="U71" i="10"/>
  <c r="J762" i="10"/>
  <c r="AE71" i="10"/>
  <c r="J758" i="10"/>
  <c r="AA71" i="10"/>
  <c r="BV71" i="10"/>
  <c r="J796" i="10"/>
  <c r="BM71" i="10"/>
  <c r="J801" i="10"/>
  <c r="BR71" i="10"/>
  <c r="J792" i="10"/>
  <c r="BI71" i="10"/>
  <c r="J745" i="10"/>
  <c r="N71" i="10"/>
  <c r="J754" i="10"/>
  <c r="W71" i="10"/>
  <c r="J769" i="10"/>
  <c r="AL71" i="10"/>
  <c r="J747" i="10"/>
  <c r="P71" i="10"/>
  <c r="J779" i="10"/>
  <c r="AV71" i="10"/>
  <c r="J791" i="10"/>
  <c r="BH71" i="10"/>
  <c r="J780" i="10"/>
  <c r="AW71" i="10"/>
  <c r="J749" i="10"/>
  <c r="R71" i="10"/>
  <c r="J736" i="10"/>
  <c r="E71" i="10"/>
  <c r="CE67" i="10"/>
  <c r="CE71" i="10" s="1"/>
  <c r="C716" i="10" s="1"/>
  <c r="J800" i="10"/>
  <c r="BQ71" i="10"/>
  <c r="J777" i="10"/>
  <c r="AT71" i="10"/>
  <c r="J802" i="10"/>
  <c r="BS71" i="10"/>
  <c r="J738" i="10"/>
  <c r="G71" i="10"/>
  <c r="G510" i="10"/>
  <c r="H510" i="10" s="1"/>
  <c r="H512" i="10"/>
  <c r="G512" i="10"/>
  <c r="G544" i="10"/>
  <c r="H544" i="10"/>
  <c r="D615" i="10"/>
  <c r="G550" i="10"/>
  <c r="H550" i="10"/>
  <c r="H503" i="10"/>
  <c r="G503" i="10"/>
  <c r="E816" i="10"/>
  <c r="C428" i="10"/>
  <c r="G521" i="10"/>
  <c r="H521" i="10"/>
  <c r="C668" i="10"/>
  <c r="C496" i="10"/>
  <c r="G496" i="10" s="1"/>
  <c r="C622" i="10" l="1"/>
  <c r="C573" i="10"/>
  <c r="C522" i="10"/>
  <c r="C694" i="10"/>
  <c r="C683" i="10"/>
  <c r="C511" i="10"/>
  <c r="G511" i="10" s="1"/>
  <c r="H511" i="10" s="1"/>
  <c r="C681" i="10"/>
  <c r="C509" i="10"/>
  <c r="C634" i="10"/>
  <c r="C554" i="10"/>
  <c r="C697" i="10"/>
  <c r="C525" i="10"/>
  <c r="G525" i="10" s="1"/>
  <c r="C646" i="10"/>
  <c r="C571" i="10"/>
  <c r="C623" i="10"/>
  <c r="C562" i="10"/>
  <c r="C686" i="10"/>
  <c r="C514" i="10"/>
  <c r="C630" i="10"/>
  <c r="C546" i="10"/>
  <c r="C680" i="10"/>
  <c r="C508" i="10"/>
  <c r="C538" i="10"/>
  <c r="G538" i="10" s="1"/>
  <c r="C710" i="10"/>
  <c r="C712" i="10"/>
  <c r="C540" i="10"/>
  <c r="G540" i="10" s="1"/>
  <c r="C671" i="10"/>
  <c r="C499" i="10"/>
  <c r="G499" i="10" s="1"/>
  <c r="C547" i="10"/>
  <c r="C632" i="10"/>
  <c r="C572" i="10"/>
  <c r="C647" i="10"/>
  <c r="C530" i="10"/>
  <c r="G530" i="10" s="1"/>
  <c r="H530" i="10" s="1"/>
  <c r="C702" i="10"/>
  <c r="C531" i="10"/>
  <c r="G531" i="10" s="1"/>
  <c r="H531" i="10" s="1"/>
  <c r="C703" i="10"/>
  <c r="C690" i="10"/>
  <c r="C518" i="10"/>
  <c r="C553" i="10"/>
  <c r="C636" i="10"/>
  <c r="C688" i="10"/>
  <c r="C516" i="10"/>
  <c r="G516" i="10" s="1"/>
  <c r="C558" i="10"/>
  <c r="C638" i="10"/>
  <c r="C557" i="10"/>
  <c r="C637" i="10"/>
  <c r="C570" i="10"/>
  <c r="C645" i="10"/>
  <c r="C556" i="10"/>
  <c r="C635" i="10"/>
  <c r="C711" i="10"/>
  <c r="C539" i="10"/>
  <c r="G539" i="10" s="1"/>
  <c r="C563" i="10"/>
  <c r="C626" i="10"/>
  <c r="J816" i="10"/>
  <c r="C433" i="10"/>
  <c r="C549" i="10"/>
  <c r="C624" i="10"/>
  <c r="C617" i="10"/>
  <c r="C555" i="10"/>
  <c r="C501" i="10"/>
  <c r="G501" i="10" s="1"/>
  <c r="C673" i="10"/>
  <c r="C523" i="10"/>
  <c r="G523" i="10" s="1"/>
  <c r="C695" i="10"/>
  <c r="C689" i="10"/>
  <c r="C517" i="10"/>
  <c r="G517" i="10" s="1"/>
  <c r="C569" i="10"/>
  <c r="C644" i="10"/>
  <c r="C498" i="10"/>
  <c r="C670" i="10"/>
  <c r="C713" i="10"/>
  <c r="C541" i="10"/>
  <c r="C679" i="10"/>
  <c r="C507" i="10"/>
  <c r="G507" i="10" s="1"/>
  <c r="C642" i="10"/>
  <c r="C567" i="10"/>
  <c r="C674" i="10"/>
  <c r="C502" i="10"/>
  <c r="G502" i="10" s="1"/>
  <c r="C704" i="10"/>
  <c r="C532" i="10"/>
  <c r="G532" i="10" s="1"/>
  <c r="C506" i="10"/>
  <c r="G506" i="10" s="1"/>
  <c r="C678" i="10"/>
  <c r="C515" i="10"/>
  <c r="C687" i="10"/>
  <c r="C696" i="10"/>
  <c r="C524" i="10"/>
  <c r="G524" i="10" s="1"/>
  <c r="H524" i="10" s="1"/>
  <c r="C631" i="10"/>
  <c r="C542" i="10"/>
  <c r="C441" i="10"/>
  <c r="C672" i="10"/>
  <c r="C500" i="10"/>
  <c r="G500" i="10" s="1"/>
  <c r="C564" i="10"/>
  <c r="C639" i="10"/>
  <c r="J815" i="10"/>
  <c r="C692" i="10"/>
  <c r="C520" i="10"/>
  <c r="G520" i="10" s="1"/>
  <c r="C565" i="10"/>
  <c r="C640" i="10"/>
  <c r="C543" i="10"/>
  <c r="C616" i="10"/>
  <c r="C533" i="10"/>
  <c r="G533" i="10" s="1"/>
  <c r="C705" i="10"/>
  <c r="C698" i="10"/>
  <c r="C526" i="10"/>
  <c r="G526" i="10" s="1"/>
  <c r="H526" i="10" s="1"/>
  <c r="C548" i="10"/>
  <c r="C633" i="10"/>
  <c r="D712" i="10"/>
  <c r="D704" i="10"/>
  <c r="D709" i="10"/>
  <c r="D701" i="10"/>
  <c r="D693" i="10"/>
  <c r="D685" i="10"/>
  <c r="D706" i="10"/>
  <c r="D711" i="10"/>
  <c r="D703" i="10"/>
  <c r="D695" i="10"/>
  <c r="D687" i="10"/>
  <c r="D713" i="10"/>
  <c r="D705" i="10"/>
  <c r="D697" i="10"/>
  <c r="D689" i="10"/>
  <c r="D716" i="10"/>
  <c r="D690" i="10"/>
  <c r="D677" i="10"/>
  <c r="D669" i="10"/>
  <c r="D627" i="10"/>
  <c r="D699" i="10"/>
  <c r="D692" i="10"/>
  <c r="D679" i="10"/>
  <c r="D671" i="10"/>
  <c r="D700" i="10"/>
  <c r="D686" i="10"/>
  <c r="D684" i="10"/>
  <c r="D676" i="10"/>
  <c r="D668" i="10"/>
  <c r="D710" i="10"/>
  <c r="D708" i="10"/>
  <c r="D694" i="10"/>
  <c r="D681" i="10"/>
  <c r="D673" i="10"/>
  <c r="D696" i="10"/>
  <c r="D680" i="10"/>
  <c r="D617" i="10"/>
  <c r="D707" i="10"/>
  <c r="D698" i="10"/>
  <c r="D691" i="10"/>
  <c r="D674" i="10"/>
  <c r="D643" i="10"/>
  <c r="D640" i="10"/>
  <c r="D636" i="10"/>
  <c r="D632" i="10"/>
  <c r="D622" i="10"/>
  <c r="D678" i="10"/>
  <c r="D646" i="10"/>
  <c r="D629" i="10"/>
  <c r="D625" i="10"/>
  <c r="D621" i="10"/>
  <c r="D616" i="10"/>
  <c r="D702" i="10"/>
  <c r="D688" i="10"/>
  <c r="D675" i="10"/>
  <c r="D641" i="10"/>
  <c r="D637" i="10"/>
  <c r="D633" i="10"/>
  <c r="D672" i="10"/>
  <c r="D644" i="10"/>
  <c r="D620" i="10"/>
  <c r="D683" i="10"/>
  <c r="D647" i="10"/>
  <c r="D639" i="10"/>
  <c r="D628" i="10"/>
  <c r="D682" i="10"/>
  <c r="D642" i="10"/>
  <c r="D638" i="10"/>
  <c r="D635" i="10"/>
  <c r="D618" i="10"/>
  <c r="D670" i="10"/>
  <c r="D634" i="10"/>
  <c r="D631" i="10"/>
  <c r="D626" i="10"/>
  <c r="D645" i="10"/>
  <c r="D630" i="10"/>
  <c r="D624" i="10"/>
  <c r="D623" i="10"/>
  <c r="D619" i="10"/>
  <c r="G518" i="10" l="1"/>
  <c r="H518" i="10"/>
  <c r="G509" i="10"/>
  <c r="H509" i="10" s="1"/>
  <c r="C648" i="10"/>
  <c r="M716" i="10" s="1"/>
  <c r="Y816" i="10" s="1"/>
  <c r="G498" i="10"/>
  <c r="H498" i="10" s="1"/>
  <c r="C715" i="10"/>
  <c r="H546" i="10"/>
  <c r="G546" i="10"/>
  <c r="H515" i="10"/>
  <c r="G515" i="10"/>
  <c r="G522" i="10"/>
  <c r="H522" i="10" s="1"/>
  <c r="G514" i="10"/>
  <c r="H514" i="10" s="1"/>
  <c r="G508" i="10"/>
  <c r="H508" i="10" s="1"/>
  <c r="E612" i="10"/>
  <c r="D715" i="10"/>
  <c r="E623" i="10"/>
  <c r="E709" i="10" l="1"/>
  <c r="E706" i="10"/>
  <c r="E698" i="10"/>
  <c r="E690" i="10"/>
  <c r="E711" i="10"/>
  <c r="E703" i="10"/>
  <c r="E708" i="10"/>
  <c r="E700" i="10"/>
  <c r="E692" i="10"/>
  <c r="E710" i="10"/>
  <c r="E702" i="10"/>
  <c r="E694" i="10"/>
  <c r="E686" i="10"/>
  <c r="E707" i="10"/>
  <c r="E705" i="10"/>
  <c r="E691" i="10"/>
  <c r="E682" i="10"/>
  <c r="E674" i="10"/>
  <c r="E685" i="10"/>
  <c r="E684" i="10"/>
  <c r="E676" i="10"/>
  <c r="E668" i="10"/>
  <c r="E693" i="10"/>
  <c r="E681" i="10"/>
  <c r="E673" i="10"/>
  <c r="E712" i="10"/>
  <c r="E701" i="10"/>
  <c r="E687" i="10"/>
  <c r="E678" i="10"/>
  <c r="E670" i="10"/>
  <c r="E647" i="10"/>
  <c r="E646" i="10"/>
  <c r="E645" i="10"/>
  <c r="E629" i="10"/>
  <c r="E626" i="10"/>
  <c r="E677" i="10"/>
  <c r="E643" i="10"/>
  <c r="E640" i="10"/>
  <c r="E636" i="10"/>
  <c r="E632" i="10"/>
  <c r="E671" i="10"/>
  <c r="E625" i="10"/>
  <c r="E716" i="10"/>
  <c r="E695" i="10"/>
  <c r="E688" i="10"/>
  <c r="E675" i="10"/>
  <c r="E641" i="10"/>
  <c r="E637" i="10"/>
  <c r="E633" i="10"/>
  <c r="E627" i="10"/>
  <c r="E672" i="10"/>
  <c r="E644" i="10"/>
  <c r="E697" i="10"/>
  <c r="E669" i="10"/>
  <c r="E638" i="10"/>
  <c r="E634" i="10"/>
  <c r="E630" i="10"/>
  <c r="E624" i="10"/>
  <c r="E642" i="10"/>
  <c r="E635" i="10"/>
  <c r="E699" i="10"/>
  <c r="E631" i="10"/>
  <c r="E704" i="10"/>
  <c r="E696" i="10"/>
  <c r="E680" i="10"/>
  <c r="E713" i="10"/>
  <c r="E689" i="10"/>
  <c r="E683" i="10"/>
  <c r="E679" i="10"/>
  <c r="E639" i="10"/>
  <c r="E628" i="10"/>
  <c r="E715" i="10" l="1"/>
  <c r="F624" i="10"/>
  <c r="F706" i="10" l="1"/>
  <c r="F711" i="10"/>
  <c r="F703" i="10"/>
  <c r="F695" i="10"/>
  <c r="F687" i="10"/>
  <c r="F708" i="10"/>
  <c r="F713" i="10"/>
  <c r="F705" i="10"/>
  <c r="F697" i="10"/>
  <c r="F689" i="10"/>
  <c r="F716" i="10"/>
  <c r="F707" i="10"/>
  <c r="F699" i="10"/>
  <c r="F691" i="10"/>
  <c r="F709" i="10"/>
  <c r="F698" i="10"/>
  <c r="F679" i="10"/>
  <c r="F671" i="10"/>
  <c r="F625" i="10"/>
  <c r="F700" i="10"/>
  <c r="F693" i="10"/>
  <c r="F686" i="10"/>
  <c r="F681" i="10"/>
  <c r="F673" i="10"/>
  <c r="F712" i="10"/>
  <c r="F710" i="10"/>
  <c r="F701" i="10"/>
  <c r="F694" i="10"/>
  <c r="F678" i="10"/>
  <c r="F670" i="10"/>
  <c r="F647" i="10"/>
  <c r="F646" i="10"/>
  <c r="F645" i="10"/>
  <c r="F704" i="10"/>
  <c r="F688" i="10"/>
  <c r="F683" i="10"/>
  <c r="F675" i="10"/>
  <c r="F644" i="10"/>
  <c r="F643" i="10"/>
  <c r="F642" i="10"/>
  <c r="F641" i="10"/>
  <c r="F640" i="10"/>
  <c r="F639" i="10"/>
  <c r="F638" i="10"/>
  <c r="F637" i="10"/>
  <c r="F636" i="10"/>
  <c r="F635" i="10"/>
  <c r="F634" i="10"/>
  <c r="F633" i="10"/>
  <c r="F632" i="10"/>
  <c r="F631" i="10"/>
  <c r="F630" i="10"/>
  <c r="F674" i="10"/>
  <c r="F684" i="10"/>
  <c r="F668" i="10"/>
  <c r="F629" i="10"/>
  <c r="F627" i="10"/>
  <c r="F702" i="10"/>
  <c r="F672" i="10"/>
  <c r="F669" i="10"/>
  <c r="F690" i="10"/>
  <c r="F682" i="10"/>
  <c r="F626" i="10"/>
  <c r="F692" i="10"/>
  <c r="F685" i="10"/>
  <c r="F696" i="10"/>
  <c r="F676" i="10"/>
  <c r="F677" i="10"/>
  <c r="F680" i="10"/>
  <c r="F628" i="10"/>
  <c r="F715" i="10" l="1"/>
  <c r="G625" i="10"/>
  <c r="G711" i="10" l="1"/>
  <c r="G703" i="10"/>
  <c r="G708" i="10"/>
  <c r="G700" i="10"/>
  <c r="G692" i="10"/>
  <c r="G684" i="10"/>
  <c r="G713" i="10"/>
  <c r="G705" i="10"/>
  <c r="G710" i="10"/>
  <c r="G702" i="10"/>
  <c r="G694" i="10"/>
  <c r="G686" i="10"/>
  <c r="G712" i="10"/>
  <c r="G704" i="10"/>
  <c r="G696" i="10"/>
  <c r="G688" i="10"/>
  <c r="G699" i="10"/>
  <c r="G685" i="10"/>
  <c r="G676" i="10"/>
  <c r="G668" i="10"/>
  <c r="G628" i="10"/>
  <c r="G701" i="10"/>
  <c r="G678" i="10"/>
  <c r="G670" i="10"/>
  <c r="G647" i="10"/>
  <c r="G646" i="10"/>
  <c r="G645" i="10"/>
  <c r="G687" i="10"/>
  <c r="G683" i="10"/>
  <c r="G675" i="10"/>
  <c r="G644" i="10"/>
  <c r="G643" i="10"/>
  <c r="G642" i="10"/>
  <c r="G641" i="10"/>
  <c r="G706" i="10"/>
  <c r="G695" i="10"/>
  <c r="G680" i="10"/>
  <c r="G672" i="10"/>
  <c r="G707" i="10"/>
  <c r="G698" i="10"/>
  <c r="G691" i="10"/>
  <c r="G671" i="10"/>
  <c r="G629" i="10"/>
  <c r="G627" i="10"/>
  <c r="G716" i="10"/>
  <c r="G693" i="10"/>
  <c r="G681" i="10"/>
  <c r="G637" i="10"/>
  <c r="G633" i="10"/>
  <c r="G669" i="10"/>
  <c r="G697" i="10"/>
  <c r="G690" i="10"/>
  <c r="G682" i="10"/>
  <c r="G638" i="10"/>
  <c r="G634" i="10"/>
  <c r="G630" i="10"/>
  <c r="G709" i="10"/>
  <c r="G679" i="10"/>
  <c r="G626" i="10"/>
  <c r="G631" i="10"/>
  <c r="G674" i="10"/>
  <c r="G677" i="10"/>
  <c r="G673" i="10"/>
  <c r="G640" i="10"/>
  <c r="G689" i="10"/>
  <c r="G639" i="10"/>
  <c r="G636" i="10"/>
  <c r="G635" i="10"/>
  <c r="G632" i="10"/>
  <c r="H628" i="10" l="1"/>
  <c r="H708" i="10"/>
  <c r="H713" i="10"/>
  <c r="H705" i="10"/>
  <c r="H697" i="10"/>
  <c r="H689" i="10"/>
  <c r="H710" i="10"/>
  <c r="H716" i="10"/>
  <c r="H707" i="10"/>
  <c r="H699" i="10"/>
  <c r="H691" i="10"/>
  <c r="H709" i="10"/>
  <c r="H701" i="10"/>
  <c r="H693" i="10"/>
  <c r="H685" i="10"/>
  <c r="H703" i="10"/>
  <c r="H692" i="10"/>
  <c r="H684" i="10"/>
  <c r="H681" i="10"/>
  <c r="H673" i="10"/>
  <c r="H712" i="10"/>
  <c r="H694" i="10"/>
  <c r="H687" i="10"/>
  <c r="H683" i="10"/>
  <c r="H675" i="10"/>
  <c r="H706" i="10"/>
  <c r="H704" i="10"/>
  <c r="H695" i="10"/>
  <c r="H688" i="10"/>
  <c r="H680" i="10"/>
  <c r="H672" i="10"/>
  <c r="H702" i="10"/>
  <c r="H696" i="10"/>
  <c r="H677" i="10"/>
  <c r="H669" i="10"/>
  <c r="H711" i="10"/>
  <c r="H668" i="10"/>
  <c r="H637" i="10"/>
  <c r="H633" i="10"/>
  <c r="H700" i="10"/>
  <c r="H686" i="10"/>
  <c r="H678" i="10"/>
  <c r="H646" i="10"/>
  <c r="H641" i="10"/>
  <c r="H690" i="10"/>
  <c r="H682" i="10"/>
  <c r="H644" i="10"/>
  <c r="H638" i="10"/>
  <c r="H634" i="10"/>
  <c r="H630" i="10"/>
  <c r="H679" i="10"/>
  <c r="H676" i="10"/>
  <c r="H642" i="10"/>
  <c r="H639" i="10"/>
  <c r="H635" i="10"/>
  <c r="H631" i="10"/>
  <c r="H671" i="10"/>
  <c r="H629" i="10"/>
  <c r="H674" i="10"/>
  <c r="H670" i="10"/>
  <c r="H645" i="10"/>
  <c r="H698" i="10"/>
  <c r="H636" i="10"/>
  <c r="H640" i="10"/>
  <c r="H632" i="10"/>
  <c r="H647" i="10"/>
  <c r="H643" i="10"/>
  <c r="G715" i="10"/>
  <c r="H715" i="10" l="1"/>
  <c r="I629" i="10"/>
  <c r="I713" i="10" l="1"/>
  <c r="I705" i="10"/>
  <c r="I710" i="10"/>
  <c r="I702" i="10"/>
  <c r="I694" i="10"/>
  <c r="I686" i="10"/>
  <c r="I716" i="10"/>
  <c r="I707" i="10"/>
  <c r="I712" i="10"/>
  <c r="I704" i="10"/>
  <c r="I696" i="10"/>
  <c r="I688" i="10"/>
  <c r="I706" i="10"/>
  <c r="I698" i="10"/>
  <c r="I690" i="10"/>
  <c r="I700" i="10"/>
  <c r="I693" i="10"/>
  <c r="I678" i="10"/>
  <c r="I670" i="10"/>
  <c r="I647" i="10"/>
  <c r="I646" i="10"/>
  <c r="I645" i="10"/>
  <c r="I695" i="10"/>
  <c r="I680" i="10"/>
  <c r="I672" i="10"/>
  <c r="I708" i="10"/>
  <c r="I677" i="10"/>
  <c r="I669" i="10"/>
  <c r="I689" i="10"/>
  <c r="I682" i="10"/>
  <c r="I674" i="10"/>
  <c r="I703" i="10"/>
  <c r="I684" i="10"/>
  <c r="I681" i="10"/>
  <c r="I641" i="10"/>
  <c r="I675" i="10"/>
  <c r="I644" i="10"/>
  <c r="I638" i="10"/>
  <c r="I634" i="10"/>
  <c r="I630" i="10"/>
  <c r="I697" i="10"/>
  <c r="I679" i="10"/>
  <c r="I709" i="10"/>
  <c r="I676" i="10"/>
  <c r="I642" i="10"/>
  <c r="I639" i="10"/>
  <c r="I635" i="10"/>
  <c r="I631" i="10"/>
  <c r="I699" i="10"/>
  <c r="I692" i="10"/>
  <c r="I685" i="10"/>
  <c r="I673" i="10"/>
  <c r="I711" i="10"/>
  <c r="I687" i="10"/>
  <c r="I632" i="10"/>
  <c r="I640" i="10"/>
  <c r="I637" i="10"/>
  <c r="I691" i="10"/>
  <c r="I636" i="10"/>
  <c r="I633" i="10"/>
  <c r="I701" i="10"/>
  <c r="I683" i="10"/>
  <c r="I668" i="10"/>
  <c r="I643" i="10"/>
  <c r="I671" i="10"/>
  <c r="I715" i="10" l="1"/>
  <c r="J630" i="10"/>
  <c r="J710" i="10" l="1"/>
  <c r="J702" i="10"/>
  <c r="J716" i="10"/>
  <c r="J707" i="10"/>
  <c r="J699" i="10"/>
  <c r="J691" i="10"/>
  <c r="J712" i="10"/>
  <c r="J704" i="10"/>
  <c r="J709" i="10"/>
  <c r="J701" i="10"/>
  <c r="J693" i="10"/>
  <c r="J685" i="10"/>
  <c r="J711" i="10"/>
  <c r="J703" i="10"/>
  <c r="J695" i="10"/>
  <c r="J687" i="10"/>
  <c r="J686" i="10"/>
  <c r="J683" i="10"/>
  <c r="J675" i="10"/>
  <c r="J644" i="10"/>
  <c r="J643" i="10"/>
  <c r="J642" i="10"/>
  <c r="J641" i="10"/>
  <c r="J640" i="10"/>
  <c r="J639" i="10"/>
  <c r="J638" i="10"/>
  <c r="J637" i="10"/>
  <c r="J636" i="10"/>
  <c r="J635" i="10"/>
  <c r="J634" i="10"/>
  <c r="J633" i="10"/>
  <c r="J632" i="10"/>
  <c r="J631" i="10"/>
  <c r="J708" i="10"/>
  <c r="J706" i="10"/>
  <c r="J688" i="10"/>
  <c r="J677" i="10"/>
  <c r="J669" i="10"/>
  <c r="J696" i="10"/>
  <c r="J689" i="10"/>
  <c r="J682" i="10"/>
  <c r="J674" i="10"/>
  <c r="J697" i="10"/>
  <c r="J690" i="10"/>
  <c r="J679" i="10"/>
  <c r="J671" i="10"/>
  <c r="J700" i="10"/>
  <c r="J678" i="10"/>
  <c r="J646" i="10"/>
  <c r="J672" i="10"/>
  <c r="J676" i="10"/>
  <c r="J692" i="10"/>
  <c r="J673" i="10"/>
  <c r="J713" i="10"/>
  <c r="J705" i="10"/>
  <c r="J670" i="10"/>
  <c r="J647" i="10"/>
  <c r="J645" i="10"/>
  <c r="J698" i="10"/>
  <c r="J684" i="10"/>
  <c r="J668" i="10"/>
  <c r="J681" i="10"/>
  <c r="J680" i="10"/>
  <c r="J694" i="10"/>
  <c r="K644" i="10" l="1"/>
  <c r="L647" i="10"/>
  <c r="J715" i="10"/>
  <c r="L712" i="10" l="1"/>
  <c r="L704" i="10"/>
  <c r="L709" i="10"/>
  <c r="L701" i="10"/>
  <c r="L693" i="10"/>
  <c r="L685" i="10"/>
  <c r="L706" i="10"/>
  <c r="L711" i="10"/>
  <c r="M711" i="10" s="1"/>
  <c r="Y777" i="10" s="1"/>
  <c r="L703" i="10"/>
  <c r="L695" i="10"/>
  <c r="L687" i="10"/>
  <c r="L713" i="10"/>
  <c r="L705" i="10"/>
  <c r="L697" i="10"/>
  <c r="L689" i="10"/>
  <c r="M689" i="10" s="1"/>
  <c r="Y755" i="10" s="1"/>
  <c r="L677" i="10"/>
  <c r="M677" i="10" s="1"/>
  <c r="Y743" i="10" s="1"/>
  <c r="L669" i="10"/>
  <c r="L702" i="10"/>
  <c r="L696" i="10"/>
  <c r="L679" i="10"/>
  <c r="L671" i="10"/>
  <c r="L690" i="10"/>
  <c r="M690" i="10" s="1"/>
  <c r="Y756" i="10" s="1"/>
  <c r="L676" i="10"/>
  <c r="M676" i="10" s="1"/>
  <c r="Y742" i="10" s="1"/>
  <c r="L668" i="10"/>
  <c r="L698" i="10"/>
  <c r="L691" i="10"/>
  <c r="L681" i="10"/>
  <c r="L673" i="10"/>
  <c r="L716" i="10"/>
  <c r="L672" i="10"/>
  <c r="M672" i="10" s="1"/>
  <c r="Y738" i="10" s="1"/>
  <c r="L710" i="10"/>
  <c r="M710" i="10" s="1"/>
  <c r="Y776" i="10" s="1"/>
  <c r="L688" i="10"/>
  <c r="M688" i="10" s="1"/>
  <c r="Y754" i="10" s="1"/>
  <c r="L682" i="10"/>
  <c r="L699" i="10"/>
  <c r="L692" i="10"/>
  <c r="L670" i="10"/>
  <c r="L683" i="10"/>
  <c r="L694" i="10"/>
  <c r="L680" i="10"/>
  <c r="M680" i="10" s="1"/>
  <c r="Y746" i="10" s="1"/>
  <c r="L700" i="10"/>
  <c r="M700" i="10" s="1"/>
  <c r="Y766" i="10" s="1"/>
  <c r="L678" i="10"/>
  <c r="L674" i="10"/>
  <c r="L708" i="10"/>
  <c r="M708" i="10" s="1"/>
  <c r="Y774" i="10" s="1"/>
  <c r="L707" i="10"/>
  <c r="M707" i="10" s="1"/>
  <c r="Y773" i="10" s="1"/>
  <c r="L686" i="10"/>
  <c r="L684" i="10"/>
  <c r="M684" i="10" s="1"/>
  <c r="Y750" i="10" s="1"/>
  <c r="L675" i="10"/>
  <c r="K716" i="10"/>
  <c r="K707" i="10"/>
  <c r="K712" i="10"/>
  <c r="K704" i="10"/>
  <c r="K696" i="10"/>
  <c r="K688" i="10"/>
  <c r="K709" i="10"/>
  <c r="K706" i="10"/>
  <c r="K698" i="10"/>
  <c r="K690" i="10"/>
  <c r="K708" i="10"/>
  <c r="K700" i="10"/>
  <c r="K692" i="10"/>
  <c r="K684" i="10"/>
  <c r="K701" i="10"/>
  <c r="K694" i="10"/>
  <c r="K687" i="10"/>
  <c r="K680" i="10"/>
  <c r="K672" i="10"/>
  <c r="K710" i="10"/>
  <c r="K689" i="10"/>
  <c r="K682" i="10"/>
  <c r="K674" i="10"/>
  <c r="K702" i="10"/>
  <c r="K697" i="10"/>
  <c r="K679" i="10"/>
  <c r="K671" i="10"/>
  <c r="K676" i="10"/>
  <c r="K668" i="10"/>
  <c r="K693" i="10"/>
  <c r="K686" i="10"/>
  <c r="K675" i="10"/>
  <c r="K695" i="10"/>
  <c r="K669" i="10"/>
  <c r="K673" i="10"/>
  <c r="K713" i="10"/>
  <c r="K705" i="10"/>
  <c r="K699" i="10"/>
  <c r="K685" i="10"/>
  <c r="K670" i="10"/>
  <c r="K683" i="10"/>
  <c r="K711" i="10"/>
  <c r="K678" i="10"/>
  <c r="K681" i="10"/>
  <c r="K677" i="10"/>
  <c r="K703" i="10"/>
  <c r="K691" i="10"/>
  <c r="M675" i="10" l="1"/>
  <c r="Y741" i="10" s="1"/>
  <c r="M685" i="10"/>
  <c r="Y751" i="10" s="1"/>
  <c r="M686" i="10"/>
  <c r="Y752" i="10" s="1"/>
  <c r="M683" i="10"/>
  <c r="Y749" i="10" s="1"/>
  <c r="M671" i="10"/>
  <c r="Y737" i="10" s="1"/>
  <c r="M705" i="10"/>
  <c r="Y771" i="10" s="1"/>
  <c r="M693" i="10"/>
  <c r="Y759" i="10" s="1"/>
  <c r="M694" i="10"/>
  <c r="Y760" i="10" s="1"/>
  <c r="M670" i="10"/>
  <c r="Y736" i="10" s="1"/>
  <c r="M673" i="10"/>
  <c r="Y739" i="10" s="1"/>
  <c r="M679" i="10"/>
  <c r="Y745" i="10" s="1"/>
  <c r="M713" i="10"/>
  <c r="Y779" i="10" s="1"/>
  <c r="M701" i="10"/>
  <c r="Y767" i="10" s="1"/>
  <c r="L715" i="10"/>
  <c r="M668" i="10"/>
  <c r="M706" i="10"/>
  <c r="Y772" i="10" s="1"/>
  <c r="M697" i="10"/>
  <c r="Y763" i="10" s="1"/>
  <c r="M692" i="10"/>
  <c r="Y758" i="10" s="1"/>
  <c r="M681" i="10"/>
  <c r="Y747" i="10" s="1"/>
  <c r="M696" i="10"/>
  <c r="Y762" i="10" s="1"/>
  <c r="M687" i="10"/>
  <c r="Y753" i="10" s="1"/>
  <c r="M709" i="10"/>
  <c r="Y775" i="10" s="1"/>
  <c r="K715" i="10"/>
  <c r="M674" i="10"/>
  <c r="Y740" i="10" s="1"/>
  <c r="M699" i="10"/>
  <c r="Y765" i="10" s="1"/>
  <c r="M691" i="10"/>
  <c r="Y757" i="10" s="1"/>
  <c r="M702" i="10"/>
  <c r="Y768" i="10" s="1"/>
  <c r="M695" i="10"/>
  <c r="Y761" i="10" s="1"/>
  <c r="M704" i="10"/>
  <c r="Y770" i="10" s="1"/>
  <c r="M678" i="10"/>
  <c r="Y744" i="10" s="1"/>
  <c r="M682" i="10"/>
  <c r="Y748" i="10" s="1"/>
  <c r="M698" i="10"/>
  <c r="Y764" i="10" s="1"/>
  <c r="M669" i="10"/>
  <c r="Y735" i="10" s="1"/>
  <c r="M703" i="10"/>
  <c r="Y769" i="10" s="1"/>
  <c r="M712" i="10"/>
  <c r="Y778" i="10" s="1"/>
  <c r="M715" i="10" l="1"/>
  <c r="Y734" i="10"/>
  <c r="Y815" i="10" s="1"/>
  <c r="F493" i="1" l="1"/>
  <c r="D493" i="1"/>
  <c r="B493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A493" i="1" l="1"/>
  <c r="C115" i="8"/>
  <c r="C444" i="1"/>
  <c r="D367" i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F515" i="1" s="1"/>
  <c r="D514" i="1"/>
  <c r="D511" i="1"/>
  <c r="F511" i="1" s="1"/>
  <c r="D510" i="1"/>
  <c r="D509" i="1"/>
  <c r="D508" i="1"/>
  <c r="D507" i="1"/>
  <c r="D506" i="1"/>
  <c r="D505" i="1"/>
  <c r="F505" i="1" s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M48" i="1" s="1"/>
  <c r="BM62" i="1" s="1"/>
  <c r="CE65" i="1"/>
  <c r="C431" i="1" s="1"/>
  <c r="CE63" i="1"/>
  <c r="I365" i="9" s="1"/>
  <c r="CE66" i="1"/>
  <c r="I368" i="9" s="1"/>
  <c r="CE68" i="1"/>
  <c r="I370" i="9" s="1"/>
  <c r="D75" i="1"/>
  <c r="AR75" i="1"/>
  <c r="AS75" i="1"/>
  <c r="AT75" i="1"/>
  <c r="D218" i="9" s="1"/>
  <c r="AU75" i="1"/>
  <c r="E218" i="9" s="1"/>
  <c r="AQ75" i="1"/>
  <c r="H186" i="9" s="1"/>
  <c r="AO75" i="1"/>
  <c r="AN75" i="1"/>
  <c r="AM75" i="1"/>
  <c r="D186" i="9"/>
  <c r="AI75" i="1"/>
  <c r="G154" i="9" s="1"/>
  <c r="AH75" i="1"/>
  <c r="F154" i="9" s="1"/>
  <c r="AF75" i="1"/>
  <c r="D154" i="9" s="1"/>
  <c r="AD75" i="1"/>
  <c r="AA75" i="1"/>
  <c r="F122" i="9" s="1"/>
  <c r="Z75" i="1"/>
  <c r="E122" i="9" s="1"/>
  <c r="X75" i="1"/>
  <c r="C122" i="9" s="1"/>
  <c r="W75" i="1"/>
  <c r="V75" i="1"/>
  <c r="H90" i="9" s="1"/>
  <c r="T75" i="1"/>
  <c r="R75" i="1"/>
  <c r="Q75" i="1"/>
  <c r="C90" i="9" s="1"/>
  <c r="P75" i="1"/>
  <c r="I58" i="9" s="1"/>
  <c r="O75" i="1"/>
  <c r="N75" i="1"/>
  <c r="G58" i="9" s="1"/>
  <c r="M75" i="1"/>
  <c r="F58" i="9" s="1"/>
  <c r="L75" i="1"/>
  <c r="I75" i="1"/>
  <c r="I26" i="9" s="1"/>
  <c r="H75" i="1"/>
  <c r="H26" i="9"/>
  <c r="G75" i="1"/>
  <c r="F75" i="1"/>
  <c r="F26" i="9" s="1"/>
  <c r="AV75" i="1"/>
  <c r="AP75" i="1"/>
  <c r="AJ75" i="1"/>
  <c r="AL75" i="1"/>
  <c r="C186" i="9" s="1"/>
  <c r="AK75" i="1"/>
  <c r="I154" i="9" s="1"/>
  <c r="AG75" i="1"/>
  <c r="E154" i="9" s="1"/>
  <c r="AE75" i="1"/>
  <c r="AC75" i="1"/>
  <c r="H122" i="9" s="1"/>
  <c r="AB75" i="1"/>
  <c r="Y75" i="1"/>
  <c r="D122" i="9" s="1"/>
  <c r="U75" i="1"/>
  <c r="G90" i="9" s="1"/>
  <c r="S75" i="1"/>
  <c r="E90" i="9" s="1"/>
  <c r="K75" i="1"/>
  <c r="J75" i="1"/>
  <c r="E75" i="1"/>
  <c r="CE73" i="1"/>
  <c r="CE74" i="1"/>
  <c r="C464" i="1" s="1"/>
  <c r="C75" i="1"/>
  <c r="C26" i="9" s="1"/>
  <c r="CE80" i="1"/>
  <c r="CE78" i="1"/>
  <c r="I612" i="1" s="1"/>
  <c r="CE69" i="1"/>
  <c r="I371" i="9" s="1"/>
  <c r="D361" i="1"/>
  <c r="D372" i="1"/>
  <c r="C125" i="8" s="1"/>
  <c r="D260" i="1"/>
  <c r="D265" i="1"/>
  <c r="C22" i="8" s="1"/>
  <c r="D275" i="1"/>
  <c r="B476" i="1" s="1"/>
  <c r="D290" i="1"/>
  <c r="D314" i="1"/>
  <c r="C68" i="8" s="1"/>
  <c r="D319" i="1"/>
  <c r="C74" i="8" s="1"/>
  <c r="D328" i="1"/>
  <c r="D329" i="1"/>
  <c r="C85" i="8" s="1"/>
  <c r="D229" i="1"/>
  <c r="D236" i="1"/>
  <c r="D240" i="1"/>
  <c r="B447" i="1" s="1"/>
  <c r="E209" i="1"/>
  <c r="F24" i="6" s="1"/>
  <c r="E210" i="1"/>
  <c r="E211" i="1"/>
  <c r="F26" i="6" s="1"/>
  <c r="E212" i="1"/>
  <c r="E213" i="1"/>
  <c r="F28" i="6" s="1"/>
  <c r="E214" i="1"/>
  <c r="F29" i="6" s="1"/>
  <c r="E215" i="1"/>
  <c r="F30" i="6" s="1"/>
  <c r="E216" i="1"/>
  <c r="F31" i="6" s="1"/>
  <c r="D217" i="1"/>
  <c r="E32" i="6" s="1"/>
  <c r="C217" i="1"/>
  <c r="D433" i="1" s="1"/>
  <c r="E196" i="1"/>
  <c r="C469" i="1" s="1"/>
  <c r="E197" i="1"/>
  <c r="E198" i="1"/>
  <c r="E199" i="1"/>
  <c r="C472" i="1" s="1"/>
  <c r="E200" i="1"/>
  <c r="F12" i="6" s="1"/>
  <c r="E201" i="1"/>
  <c r="C473" i="1" s="1"/>
  <c r="E202" i="1"/>
  <c r="C474" i="1" s="1"/>
  <c r="E203" i="1"/>
  <c r="D204" i="1"/>
  <c r="B204" i="1"/>
  <c r="D190" i="1"/>
  <c r="D437" i="1" s="1"/>
  <c r="D186" i="1"/>
  <c r="D181" i="1"/>
  <c r="C27" i="5" s="1"/>
  <c r="D177" i="1"/>
  <c r="C20" i="5" s="1"/>
  <c r="E154" i="1"/>
  <c r="E153" i="1"/>
  <c r="E152" i="1"/>
  <c r="E151" i="1"/>
  <c r="C28" i="4" s="1"/>
  <c r="E150" i="1"/>
  <c r="E148" i="1"/>
  <c r="E147" i="1"/>
  <c r="E146" i="1"/>
  <c r="D19" i="4" s="1"/>
  <c r="E145" i="1"/>
  <c r="C19" i="4" s="1"/>
  <c r="E144" i="1"/>
  <c r="C417" i="1" s="1"/>
  <c r="E141" i="1"/>
  <c r="E10" i="4" s="1"/>
  <c r="E140" i="1"/>
  <c r="D10" i="4" s="1"/>
  <c r="E139" i="1"/>
  <c r="C415" i="1" s="1"/>
  <c r="E127" i="1"/>
  <c r="G34" i="3" s="1"/>
  <c r="CF79" i="1"/>
  <c r="B53" i="1"/>
  <c r="CE51" i="1"/>
  <c r="B49" i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C475" i="1"/>
  <c r="B475" i="1"/>
  <c r="B474" i="1"/>
  <c r="B473" i="1"/>
  <c r="B472" i="1"/>
  <c r="B471" i="1"/>
  <c r="C470" i="1"/>
  <c r="B470" i="1"/>
  <c r="B469" i="1"/>
  <c r="B468" i="1"/>
  <c r="B465" i="1"/>
  <c r="B464" i="1"/>
  <c r="B463" i="1"/>
  <c r="C459" i="1"/>
  <c r="B459" i="1"/>
  <c r="B458" i="1"/>
  <c r="B455" i="1"/>
  <c r="B454" i="1"/>
  <c r="B453" i="1"/>
  <c r="C448" i="1"/>
  <c r="C447" i="1"/>
  <c r="C446" i="1"/>
  <c r="C445" i="1"/>
  <c r="B445" i="1"/>
  <c r="B438" i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2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10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D32" i="6"/>
  <c r="E31" i="6"/>
  <c r="D31" i="6"/>
  <c r="E30" i="6"/>
  <c r="D30" i="6"/>
  <c r="E29" i="6"/>
  <c r="D29" i="6"/>
  <c r="E28" i="6"/>
  <c r="D28" i="6"/>
  <c r="F27" i="6"/>
  <c r="E27" i="6"/>
  <c r="D27" i="6"/>
  <c r="E26" i="6"/>
  <c r="D26" i="6"/>
  <c r="F25" i="6"/>
  <c r="E25" i="6"/>
  <c r="D25" i="6"/>
  <c r="E24" i="6"/>
  <c r="D24" i="6"/>
  <c r="E16" i="6"/>
  <c r="F15" i="6"/>
  <c r="E15" i="6"/>
  <c r="D15" i="6"/>
  <c r="E14" i="6"/>
  <c r="D14" i="6"/>
  <c r="E13" i="6"/>
  <c r="D13" i="6"/>
  <c r="E12" i="6"/>
  <c r="F11" i="6"/>
  <c r="E11" i="6"/>
  <c r="D11" i="6"/>
  <c r="E10" i="6"/>
  <c r="D10" i="6"/>
  <c r="F9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6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D368" i="1"/>
  <c r="C120" i="8" s="1"/>
  <c r="C16" i="8"/>
  <c r="F8" i="6"/>
  <c r="H58" i="9"/>
  <c r="C218" i="9"/>
  <c r="D366" i="9"/>
  <c r="CE64" i="1"/>
  <c r="F612" i="1" s="1"/>
  <c r="D368" i="9"/>
  <c r="C276" i="9"/>
  <c r="CE70" i="1"/>
  <c r="C458" i="1" s="1"/>
  <c r="CE76" i="1"/>
  <c r="D612" i="1" s="1"/>
  <c r="CE77" i="1"/>
  <c r="I381" i="9" s="1"/>
  <c r="I29" i="9"/>
  <c r="C95" i="9"/>
  <c r="CE79" i="1"/>
  <c r="J612" i="1" s="1"/>
  <c r="E142" i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B441" i="1" s="1"/>
  <c r="D283" i="1"/>
  <c r="C42" i="8" s="1"/>
  <c r="C40" i="8"/>
  <c r="E515" i="1"/>
  <c r="H73" i="9"/>
  <c r="E105" i="9"/>
  <c r="E519" i="1"/>
  <c r="E528" i="1"/>
  <c r="G137" i="9"/>
  <c r="C9" i="5"/>
  <c r="D173" i="1"/>
  <c r="D428" i="1" s="1"/>
  <c r="F28" i="4"/>
  <c r="CD71" i="1"/>
  <c r="E373" i="9" s="1"/>
  <c r="C615" i="1"/>
  <c r="E372" i="9"/>
  <c r="F499" i="1"/>
  <c r="F517" i="1"/>
  <c r="H505" i="1"/>
  <c r="H517" i="1"/>
  <c r="H501" i="1"/>
  <c r="F501" i="1"/>
  <c r="F497" i="1"/>
  <c r="H497" i="1"/>
  <c r="H499" i="1"/>
  <c r="I377" i="9" l="1"/>
  <c r="D5" i="7"/>
  <c r="B440" i="1"/>
  <c r="C33" i="8"/>
  <c r="C575" i="1"/>
  <c r="F13" i="6"/>
  <c r="C434" i="1"/>
  <c r="D330" i="1"/>
  <c r="C86" i="8" s="1"/>
  <c r="G28" i="4"/>
  <c r="CF77" i="1"/>
  <c r="G10" i="4"/>
  <c r="D463" i="1"/>
  <c r="B19" i="4"/>
  <c r="B10" i="4"/>
  <c r="C141" i="8"/>
  <c r="D277" i="1"/>
  <c r="C35" i="8" s="1"/>
  <c r="D435" i="1"/>
  <c r="C14" i="5"/>
  <c r="F10" i="4"/>
  <c r="CF76" i="1"/>
  <c r="BZ52" i="1" s="1"/>
  <c r="BZ67" i="1" s="1"/>
  <c r="H337" i="9" s="1"/>
  <c r="I372" i="9"/>
  <c r="G612" i="1"/>
  <c r="C429" i="1"/>
  <c r="I362" i="9"/>
  <c r="I380" i="9"/>
  <c r="F90" i="9"/>
  <c r="G122" i="9"/>
  <c r="I122" i="9"/>
  <c r="E26" i="9"/>
  <c r="E58" i="9"/>
  <c r="C440" i="1"/>
  <c r="I366" i="9"/>
  <c r="C430" i="1"/>
  <c r="C432" i="1"/>
  <c r="AJ48" i="1"/>
  <c r="AJ62" i="1" s="1"/>
  <c r="BK48" i="1"/>
  <c r="BK62" i="1" s="1"/>
  <c r="AB48" i="1"/>
  <c r="AB62" i="1" s="1"/>
  <c r="D48" i="1"/>
  <c r="D62" i="1" s="1"/>
  <c r="BS48" i="1"/>
  <c r="BS62" i="1" s="1"/>
  <c r="U48" i="1"/>
  <c r="U62" i="1" s="1"/>
  <c r="BE48" i="1"/>
  <c r="BE62" i="1" s="1"/>
  <c r="CC48" i="1"/>
  <c r="CC62" i="1" s="1"/>
  <c r="C48" i="1"/>
  <c r="BX48" i="1"/>
  <c r="BX62" i="1" s="1"/>
  <c r="BN48" i="1"/>
  <c r="BN62" i="1" s="1"/>
  <c r="AR48" i="1"/>
  <c r="AR62" i="1" s="1"/>
  <c r="AH48" i="1"/>
  <c r="AH62" i="1" s="1"/>
  <c r="BZ48" i="1"/>
  <c r="BZ62" i="1" s="1"/>
  <c r="M48" i="1"/>
  <c r="M62" i="1" s="1"/>
  <c r="AM48" i="1"/>
  <c r="AM62" i="1" s="1"/>
  <c r="Y48" i="1"/>
  <c r="Y62" i="1" s="1"/>
  <c r="D108" i="9" s="1"/>
  <c r="AQ48" i="1"/>
  <c r="AQ62" i="1" s="1"/>
  <c r="CB48" i="1"/>
  <c r="CB62" i="1" s="1"/>
  <c r="C364" i="9" s="1"/>
  <c r="BL48" i="1"/>
  <c r="BL62" i="1" s="1"/>
  <c r="BB48" i="1"/>
  <c r="BB62" i="1" s="1"/>
  <c r="E236" i="9" s="1"/>
  <c r="AF48" i="1"/>
  <c r="AF62" i="1" s="1"/>
  <c r="N48" i="1"/>
  <c r="N62" i="1" s="1"/>
  <c r="G44" i="9" s="1"/>
  <c r="X48" i="1"/>
  <c r="X62" i="1" s="1"/>
  <c r="AE48" i="1"/>
  <c r="AE62" i="1" s="1"/>
  <c r="E48" i="1"/>
  <c r="E62" i="1" s="1"/>
  <c r="BW48" i="1"/>
  <c r="BW62" i="1" s="1"/>
  <c r="AI48" i="1"/>
  <c r="AI62" i="1" s="1"/>
  <c r="BV48" i="1"/>
  <c r="BV62" i="1" s="1"/>
  <c r="D332" i="9" s="1"/>
  <c r="AZ48" i="1"/>
  <c r="AZ62" i="1" s="1"/>
  <c r="AP48" i="1"/>
  <c r="AP62" i="1" s="1"/>
  <c r="G172" i="9" s="1"/>
  <c r="J48" i="1"/>
  <c r="J62" i="1" s="1"/>
  <c r="T48" i="1"/>
  <c r="T62" i="1" s="1"/>
  <c r="G48" i="1"/>
  <c r="G62" i="1" s="1"/>
  <c r="G12" i="9" s="1"/>
  <c r="BI48" i="1"/>
  <c r="BI62" i="1" s="1"/>
  <c r="BQ48" i="1"/>
  <c r="BQ62" i="1" s="1"/>
  <c r="AW48" i="1"/>
  <c r="AW62" i="1" s="1"/>
  <c r="G204" i="9" s="1"/>
  <c r="Q48" i="1"/>
  <c r="Q62" i="1" s="1"/>
  <c r="BT48" i="1"/>
  <c r="BT62" i="1" s="1"/>
  <c r="BJ48" i="1"/>
  <c r="BJ62" i="1" s="1"/>
  <c r="AN48" i="1"/>
  <c r="AN62" i="1" s="1"/>
  <c r="AD48" i="1"/>
  <c r="AD62" i="1" s="1"/>
  <c r="I108" i="9" s="1"/>
  <c r="W48" i="1"/>
  <c r="W62" i="1" s="1"/>
  <c r="BA48" i="1"/>
  <c r="BA62" i="1" s="1"/>
  <c r="BU48" i="1"/>
  <c r="BU62" i="1" s="1"/>
  <c r="AO48" i="1"/>
  <c r="AO62" i="1" s="1"/>
  <c r="BO48" i="1"/>
  <c r="BO62" i="1" s="1"/>
  <c r="AA48" i="1"/>
  <c r="AA62" i="1" s="1"/>
  <c r="F108" i="9" s="1"/>
  <c r="BH48" i="1"/>
  <c r="BH62" i="1" s="1"/>
  <c r="AX48" i="1"/>
  <c r="AX62" i="1" s="1"/>
  <c r="Z48" i="1"/>
  <c r="Z62" i="1" s="1"/>
  <c r="F48" i="1"/>
  <c r="F62" i="1" s="1"/>
  <c r="F12" i="9" s="1"/>
  <c r="I363" i="9"/>
  <c r="H48" i="1"/>
  <c r="H62" i="1" s="1"/>
  <c r="O48" i="1"/>
  <c r="O62" i="1" s="1"/>
  <c r="H44" i="9" s="1"/>
  <c r="AG48" i="1"/>
  <c r="AG62" i="1" s="1"/>
  <c r="AY48" i="1"/>
  <c r="AY62" i="1" s="1"/>
  <c r="I204" i="9" s="1"/>
  <c r="K48" i="1"/>
  <c r="K62" i="1" s="1"/>
  <c r="BY48" i="1"/>
  <c r="BY62" i="1" s="1"/>
  <c r="G332" i="9" s="1"/>
  <c r="BD48" i="1"/>
  <c r="BD62" i="1" s="1"/>
  <c r="AT48" i="1"/>
  <c r="AT62" i="1" s="1"/>
  <c r="R48" i="1"/>
  <c r="R62" i="1" s="1"/>
  <c r="BR48" i="1"/>
  <c r="BR62" i="1" s="1"/>
  <c r="C427" i="1"/>
  <c r="C154" i="9"/>
  <c r="S48" i="1"/>
  <c r="S62" i="1" s="1"/>
  <c r="BG48" i="1"/>
  <c r="BG62" i="1" s="1"/>
  <c r="AU48" i="1"/>
  <c r="AU62" i="1" s="1"/>
  <c r="G19" i="4"/>
  <c r="F19" i="4"/>
  <c r="D436" i="1"/>
  <c r="C34" i="5"/>
  <c r="E186" i="9"/>
  <c r="I186" i="9"/>
  <c r="AL48" i="1"/>
  <c r="AL62" i="1" s="1"/>
  <c r="C172" i="9" s="1"/>
  <c r="AK48" i="1"/>
  <c r="AK62" i="1" s="1"/>
  <c r="AV48" i="1"/>
  <c r="AV62" i="1" s="1"/>
  <c r="AC48" i="1"/>
  <c r="AC62" i="1" s="1"/>
  <c r="H108" i="9" s="1"/>
  <c r="BF48" i="1"/>
  <c r="BF62" i="1" s="1"/>
  <c r="I48" i="1"/>
  <c r="I62" i="1" s="1"/>
  <c r="AS48" i="1"/>
  <c r="AS62" i="1" s="1"/>
  <c r="I382" i="9"/>
  <c r="CA48" i="1"/>
  <c r="CA62" i="1" s="1"/>
  <c r="G186" i="9"/>
  <c r="I268" i="9"/>
  <c r="BC48" i="1"/>
  <c r="BC62" i="1" s="1"/>
  <c r="L48" i="1"/>
  <c r="L62" i="1" s="1"/>
  <c r="V48" i="1"/>
  <c r="V62" i="1" s="1"/>
  <c r="BP48" i="1"/>
  <c r="BP62" i="1" s="1"/>
  <c r="P48" i="1"/>
  <c r="P62" i="1" s="1"/>
  <c r="I90" i="9"/>
  <c r="B446" i="1"/>
  <c r="D242" i="1"/>
  <c r="C418" i="1"/>
  <c r="D438" i="1"/>
  <c r="F14" i="6"/>
  <c r="C471" i="1"/>
  <c r="F10" i="6"/>
  <c r="D26" i="9"/>
  <c r="CE75" i="1"/>
  <c r="F7" i="6"/>
  <c r="E204" i="1"/>
  <c r="C468" i="1"/>
  <c r="I383" i="9"/>
  <c r="D22" i="7"/>
  <c r="C40" i="5"/>
  <c r="C420" i="1"/>
  <c r="B28" i="4"/>
  <c r="F186" i="9"/>
  <c r="BV52" i="1"/>
  <c r="BV67" i="1" s="1"/>
  <c r="G52" i="1"/>
  <c r="G67" i="1" s="1"/>
  <c r="BR52" i="1"/>
  <c r="BR67" i="1" s="1"/>
  <c r="I376" i="9"/>
  <c r="C463" i="1"/>
  <c r="D58" i="9"/>
  <c r="G26" i="9"/>
  <c r="E217" i="1"/>
  <c r="I384" i="9"/>
  <c r="L612" i="1"/>
  <c r="F218" i="9"/>
  <c r="D90" i="9"/>
  <c r="D464" i="1"/>
  <c r="H154" i="9"/>
  <c r="I367" i="9"/>
  <c r="D373" i="1"/>
  <c r="D434" i="1"/>
  <c r="C58" i="9"/>
  <c r="D339" i="1" l="1"/>
  <c r="D292" i="1"/>
  <c r="BA52" i="1"/>
  <c r="BA67" i="1" s="1"/>
  <c r="D241" i="9" s="1"/>
  <c r="BQ52" i="1"/>
  <c r="BQ67" i="1" s="1"/>
  <c r="AG52" i="1"/>
  <c r="AG67" i="1" s="1"/>
  <c r="E145" i="9" s="1"/>
  <c r="BJ52" i="1"/>
  <c r="BJ67" i="1" s="1"/>
  <c r="AO52" i="1"/>
  <c r="AO67" i="1" s="1"/>
  <c r="F177" i="9" s="1"/>
  <c r="BN52" i="1"/>
  <c r="BN67" i="1" s="1"/>
  <c r="C305" i="9" s="1"/>
  <c r="M52" i="1"/>
  <c r="M67" i="1" s="1"/>
  <c r="F49" i="9" s="1"/>
  <c r="AY52" i="1"/>
  <c r="AY67" i="1" s="1"/>
  <c r="AY71" i="1" s="1"/>
  <c r="I213" i="9" s="1"/>
  <c r="W52" i="1"/>
  <c r="W67" i="1" s="1"/>
  <c r="I81" i="9" s="1"/>
  <c r="F52" i="1"/>
  <c r="F67" i="1" s="1"/>
  <c r="F17" i="9" s="1"/>
  <c r="D364" i="9"/>
  <c r="F268" i="9"/>
  <c r="BB52" i="1"/>
  <c r="BB67" i="1" s="1"/>
  <c r="E241" i="9" s="1"/>
  <c r="AV52" i="1"/>
  <c r="AV67" i="1" s="1"/>
  <c r="F209" i="9" s="1"/>
  <c r="K52" i="1"/>
  <c r="K67" i="1" s="1"/>
  <c r="BO52" i="1"/>
  <c r="BO67" i="1" s="1"/>
  <c r="D305" i="9" s="1"/>
  <c r="BK52" i="1"/>
  <c r="BK67" i="1" s="1"/>
  <c r="V52" i="1"/>
  <c r="V67" i="1" s="1"/>
  <c r="H52" i="1"/>
  <c r="H67" i="1" s="1"/>
  <c r="H17" i="9" s="1"/>
  <c r="AL52" i="1"/>
  <c r="AL67" i="1" s="1"/>
  <c r="BU52" i="1"/>
  <c r="BU67" i="1" s="1"/>
  <c r="C337" i="9" s="1"/>
  <c r="D465" i="1"/>
  <c r="AK52" i="1"/>
  <c r="AK67" i="1" s="1"/>
  <c r="I145" i="9" s="1"/>
  <c r="BY52" i="1"/>
  <c r="BY67" i="1" s="1"/>
  <c r="BY71" i="1" s="1"/>
  <c r="G341" i="9" s="1"/>
  <c r="AI52" i="1"/>
  <c r="AI67" i="1" s="1"/>
  <c r="BT52" i="1"/>
  <c r="BT67" i="1" s="1"/>
  <c r="AB52" i="1"/>
  <c r="AB67" i="1" s="1"/>
  <c r="G113" i="9" s="1"/>
  <c r="CA52" i="1"/>
  <c r="CA67" i="1" s="1"/>
  <c r="Z52" i="1"/>
  <c r="Z67" i="1" s="1"/>
  <c r="E113" i="9" s="1"/>
  <c r="N52" i="1"/>
  <c r="N67" i="1" s="1"/>
  <c r="S52" i="1"/>
  <c r="S67" i="1" s="1"/>
  <c r="R52" i="1"/>
  <c r="R67" i="1" s="1"/>
  <c r="AF52" i="1"/>
  <c r="AF67" i="1" s="1"/>
  <c r="D145" i="9" s="1"/>
  <c r="P52" i="1"/>
  <c r="P67" i="1" s="1"/>
  <c r="I49" i="9" s="1"/>
  <c r="Y52" i="1"/>
  <c r="Y67" i="1" s="1"/>
  <c r="D113" i="9" s="1"/>
  <c r="AX52" i="1"/>
  <c r="AX67" i="1" s="1"/>
  <c r="E52" i="1"/>
  <c r="E67" i="1" s="1"/>
  <c r="E71" i="1" s="1"/>
  <c r="C498" i="1" s="1"/>
  <c r="G498" i="1" s="1"/>
  <c r="AR52" i="1"/>
  <c r="AR67" i="1" s="1"/>
  <c r="L52" i="1"/>
  <c r="L67" i="1" s="1"/>
  <c r="E49" i="9" s="1"/>
  <c r="BS52" i="1"/>
  <c r="BS67" i="1" s="1"/>
  <c r="BE52" i="1"/>
  <c r="BE67" i="1" s="1"/>
  <c r="BE71" i="1" s="1"/>
  <c r="AW52" i="1"/>
  <c r="AW67" i="1" s="1"/>
  <c r="G209" i="9" s="1"/>
  <c r="AM52" i="1"/>
  <c r="AM67" i="1" s="1"/>
  <c r="D177" i="9" s="1"/>
  <c r="C52" i="1"/>
  <c r="C67" i="1" s="1"/>
  <c r="BG52" i="1"/>
  <c r="BG67" i="1" s="1"/>
  <c r="C273" i="9" s="1"/>
  <c r="AE52" i="1"/>
  <c r="AE67" i="1" s="1"/>
  <c r="C145" i="9" s="1"/>
  <c r="AJ52" i="1"/>
  <c r="AJ67" i="1" s="1"/>
  <c r="H145" i="9" s="1"/>
  <c r="CC52" i="1"/>
  <c r="CC67" i="1" s="1"/>
  <c r="CC71" i="1" s="1"/>
  <c r="C620" i="1" s="1"/>
  <c r="BL52" i="1"/>
  <c r="BL67" i="1" s="1"/>
  <c r="BL71" i="1" s="1"/>
  <c r="AU52" i="1"/>
  <c r="AU67" i="1" s="1"/>
  <c r="AU71" i="1" s="1"/>
  <c r="Q52" i="1"/>
  <c r="Q67" i="1" s="1"/>
  <c r="C81" i="9" s="1"/>
  <c r="BP52" i="1"/>
  <c r="BP67" i="1" s="1"/>
  <c r="I52" i="1"/>
  <c r="I67" i="1" s="1"/>
  <c r="I71" i="1" s="1"/>
  <c r="AQ52" i="1"/>
  <c r="AQ67" i="1" s="1"/>
  <c r="T52" i="1"/>
  <c r="T67" i="1" s="1"/>
  <c r="T71" i="1" s="1"/>
  <c r="U52" i="1"/>
  <c r="U67" i="1" s="1"/>
  <c r="G81" i="9" s="1"/>
  <c r="AP52" i="1"/>
  <c r="AP67" i="1" s="1"/>
  <c r="AS52" i="1"/>
  <c r="AS67" i="1" s="1"/>
  <c r="C209" i="9" s="1"/>
  <c r="AA52" i="1"/>
  <c r="AA67" i="1" s="1"/>
  <c r="AA71" i="1" s="1"/>
  <c r="C520" i="1" s="1"/>
  <c r="G520" i="1" s="1"/>
  <c r="CB52" i="1"/>
  <c r="CB67" i="1" s="1"/>
  <c r="BD52" i="1"/>
  <c r="BD67" i="1" s="1"/>
  <c r="AN52" i="1"/>
  <c r="AN67" i="1" s="1"/>
  <c r="AZ52" i="1"/>
  <c r="AZ67" i="1" s="1"/>
  <c r="BW52" i="1"/>
  <c r="BW67" i="1" s="1"/>
  <c r="AD52" i="1"/>
  <c r="AD67" i="1" s="1"/>
  <c r="I113" i="9" s="1"/>
  <c r="BX52" i="1"/>
  <c r="BX67" i="1" s="1"/>
  <c r="BX71" i="1" s="1"/>
  <c r="AT52" i="1"/>
  <c r="AT67" i="1" s="1"/>
  <c r="D209" i="9" s="1"/>
  <c r="X52" i="1"/>
  <c r="X67" i="1" s="1"/>
  <c r="X71" i="1" s="1"/>
  <c r="C689" i="1" s="1"/>
  <c r="BI52" i="1"/>
  <c r="BI67" i="1" s="1"/>
  <c r="BF52" i="1"/>
  <c r="BF67" i="1" s="1"/>
  <c r="BF71" i="1" s="1"/>
  <c r="I245" i="9" s="1"/>
  <c r="D52" i="1"/>
  <c r="D67" i="1" s="1"/>
  <c r="D71" i="1" s="1"/>
  <c r="C497" i="1" s="1"/>
  <c r="G497" i="1" s="1"/>
  <c r="BM52" i="1"/>
  <c r="BM67" i="1" s="1"/>
  <c r="BM71" i="1" s="1"/>
  <c r="C638" i="1" s="1"/>
  <c r="O52" i="1"/>
  <c r="O67" i="1" s="1"/>
  <c r="BC52" i="1"/>
  <c r="BC67" i="1" s="1"/>
  <c r="F241" i="9" s="1"/>
  <c r="BH52" i="1"/>
  <c r="BH67" i="1" s="1"/>
  <c r="J52" i="1"/>
  <c r="J67" i="1" s="1"/>
  <c r="AH52" i="1"/>
  <c r="AH67" i="1" s="1"/>
  <c r="F145" i="9" s="1"/>
  <c r="AC52" i="1"/>
  <c r="AC67" i="1" s="1"/>
  <c r="F44" i="9"/>
  <c r="M71" i="1"/>
  <c r="C506" i="1" s="1"/>
  <c r="G506" i="1" s="1"/>
  <c r="H140" i="9"/>
  <c r="H204" i="9"/>
  <c r="E17" i="9"/>
  <c r="E12" i="9"/>
  <c r="AX71" i="1"/>
  <c r="H213" i="9" s="1"/>
  <c r="C17" i="9"/>
  <c r="CB71" i="1"/>
  <c r="C573" i="1" s="1"/>
  <c r="H172" i="9"/>
  <c r="G71" i="1"/>
  <c r="C500" i="1" s="1"/>
  <c r="G500" i="1" s="1"/>
  <c r="C300" i="9"/>
  <c r="I76" i="9"/>
  <c r="E204" i="9"/>
  <c r="F273" i="9"/>
  <c r="BJ71" i="1"/>
  <c r="C555" i="1" s="1"/>
  <c r="BN71" i="1"/>
  <c r="C309" i="9" s="1"/>
  <c r="C108" i="9"/>
  <c r="D204" i="9"/>
  <c r="F140" i="9"/>
  <c r="E332" i="9"/>
  <c r="AT71" i="1"/>
  <c r="C711" i="1" s="1"/>
  <c r="D12" i="9"/>
  <c r="BR71" i="1"/>
  <c r="C563" i="1" s="1"/>
  <c r="BV71" i="1"/>
  <c r="C642" i="1" s="1"/>
  <c r="G300" i="9"/>
  <c r="D236" i="9"/>
  <c r="BA71" i="1"/>
  <c r="E300" i="9"/>
  <c r="BP71" i="1"/>
  <c r="G236" i="9"/>
  <c r="C332" i="9"/>
  <c r="BU71" i="1"/>
  <c r="H300" i="9"/>
  <c r="I12" i="9"/>
  <c r="D44" i="9"/>
  <c r="K71" i="1"/>
  <c r="E108" i="9"/>
  <c r="Z71" i="1"/>
  <c r="E268" i="9"/>
  <c r="G108" i="9"/>
  <c r="H268" i="9"/>
  <c r="G140" i="9"/>
  <c r="H76" i="9"/>
  <c r="C268" i="9"/>
  <c r="F332" i="9"/>
  <c r="G268" i="9"/>
  <c r="I140" i="9"/>
  <c r="I172" i="9"/>
  <c r="E76" i="9"/>
  <c r="E140" i="9"/>
  <c r="D268" i="9"/>
  <c r="E172" i="9"/>
  <c r="F76" i="9"/>
  <c r="C140" i="9"/>
  <c r="C62" i="1"/>
  <c r="CE48" i="1"/>
  <c r="F300" i="9"/>
  <c r="BQ71" i="1"/>
  <c r="I236" i="9"/>
  <c r="E44" i="9"/>
  <c r="J71" i="1"/>
  <c r="C44" i="9"/>
  <c r="D172" i="9"/>
  <c r="F236" i="9"/>
  <c r="I332" i="9"/>
  <c r="D76" i="9"/>
  <c r="H12" i="9"/>
  <c r="D300" i="9"/>
  <c r="I300" i="9"/>
  <c r="H236" i="9"/>
  <c r="C204" i="9"/>
  <c r="I44" i="9"/>
  <c r="F204" i="9"/>
  <c r="F172" i="9"/>
  <c r="C76" i="9"/>
  <c r="C236" i="9"/>
  <c r="D140" i="9"/>
  <c r="H332" i="9"/>
  <c r="BZ71" i="1"/>
  <c r="G76" i="9"/>
  <c r="G17" i="9"/>
  <c r="D27" i="7"/>
  <c r="B448" i="1"/>
  <c r="F544" i="1"/>
  <c r="H536" i="1"/>
  <c r="F536" i="1"/>
  <c r="F528" i="1"/>
  <c r="H528" i="1"/>
  <c r="F520" i="1"/>
  <c r="H520" i="1"/>
  <c r="D341" i="1"/>
  <c r="C481" i="1" s="1"/>
  <c r="C50" i="8"/>
  <c r="D337" i="9"/>
  <c r="I378" i="9"/>
  <c r="K612" i="1"/>
  <c r="C465" i="1"/>
  <c r="C126" i="8"/>
  <c r="D391" i="1"/>
  <c r="F32" i="6"/>
  <c r="C478" i="1"/>
  <c r="C102" i="8"/>
  <c r="C482" i="1"/>
  <c r="F498" i="1"/>
  <c r="C476" i="1"/>
  <c r="F16" i="6"/>
  <c r="F516" i="1"/>
  <c r="H516" i="1"/>
  <c r="F305" i="9"/>
  <c r="F540" i="1"/>
  <c r="H540" i="1"/>
  <c r="F532" i="1"/>
  <c r="H532" i="1"/>
  <c r="F524" i="1"/>
  <c r="F550" i="1"/>
  <c r="G305" i="9"/>
  <c r="C369" i="9"/>
  <c r="F117" i="9" l="1"/>
  <c r="AO71" i="1"/>
  <c r="BG71" i="1"/>
  <c r="AV71" i="1"/>
  <c r="C713" i="1" s="1"/>
  <c r="AG71" i="1"/>
  <c r="C113" i="9"/>
  <c r="I17" i="9"/>
  <c r="F113" i="9"/>
  <c r="R71" i="1"/>
  <c r="AN71" i="1"/>
  <c r="BK71" i="1"/>
  <c r="C692" i="1"/>
  <c r="H209" i="9"/>
  <c r="D273" i="9"/>
  <c r="CA71" i="1"/>
  <c r="C572" i="1" s="1"/>
  <c r="I337" i="9"/>
  <c r="AZ71" i="1"/>
  <c r="BB71" i="1"/>
  <c r="E245" i="9" s="1"/>
  <c r="BH71" i="1"/>
  <c r="BO71" i="1"/>
  <c r="C627" i="1" s="1"/>
  <c r="G273" i="9"/>
  <c r="AI71" i="1"/>
  <c r="G149" i="9" s="1"/>
  <c r="D81" i="9"/>
  <c r="F71" i="1"/>
  <c r="F21" i="9" s="1"/>
  <c r="C619" i="1"/>
  <c r="AF71" i="1"/>
  <c r="C697" i="1" s="1"/>
  <c r="C241" i="9"/>
  <c r="D17" i="9"/>
  <c r="U71" i="1"/>
  <c r="G85" i="9" s="1"/>
  <c r="W71" i="1"/>
  <c r="I85" i="9" s="1"/>
  <c r="I241" i="9"/>
  <c r="AK71" i="1"/>
  <c r="C530" i="1" s="1"/>
  <c r="G530" i="1" s="1"/>
  <c r="C544" i="1"/>
  <c r="G544" i="1" s="1"/>
  <c r="D49" i="9"/>
  <c r="H113" i="9"/>
  <c r="C625" i="1"/>
  <c r="F81" i="9"/>
  <c r="AE71" i="1"/>
  <c r="C524" i="1" s="1"/>
  <c r="I209" i="9"/>
  <c r="S71" i="1"/>
  <c r="C512" i="1" s="1"/>
  <c r="G512" i="1" s="1"/>
  <c r="G337" i="9"/>
  <c r="AH71" i="1"/>
  <c r="C699" i="1" s="1"/>
  <c r="G21" i="9"/>
  <c r="C672" i="1"/>
  <c r="L71" i="1"/>
  <c r="C677" i="1" s="1"/>
  <c r="AJ71" i="1"/>
  <c r="H149" i="9" s="1"/>
  <c r="AL71" i="1"/>
  <c r="C703" i="1" s="1"/>
  <c r="E81" i="9"/>
  <c r="BC71" i="1"/>
  <c r="C633" i="1" s="1"/>
  <c r="BT71" i="1"/>
  <c r="C640" i="1" s="1"/>
  <c r="F53" i="9"/>
  <c r="AS71" i="1"/>
  <c r="C710" i="1" s="1"/>
  <c r="C177" i="9"/>
  <c r="H241" i="9"/>
  <c r="E337" i="9"/>
  <c r="H81" i="9"/>
  <c r="C49" i="9"/>
  <c r="C678" i="1"/>
  <c r="V71" i="1"/>
  <c r="C515" i="1" s="1"/>
  <c r="G515" i="1" s="1"/>
  <c r="H515" i="1" s="1"/>
  <c r="H71" i="1"/>
  <c r="C501" i="1" s="1"/>
  <c r="G501" i="1" s="1"/>
  <c r="C558" i="1"/>
  <c r="BW71" i="1"/>
  <c r="C568" i="1" s="1"/>
  <c r="I277" i="9"/>
  <c r="O71" i="1"/>
  <c r="G145" i="9"/>
  <c r="H177" i="9"/>
  <c r="E273" i="9"/>
  <c r="G49" i="9"/>
  <c r="BD71" i="1"/>
  <c r="C549" i="1" s="1"/>
  <c r="AC71" i="1"/>
  <c r="C522" i="1" s="1"/>
  <c r="G522" i="1" s="1"/>
  <c r="I177" i="9"/>
  <c r="N71" i="1"/>
  <c r="BI71" i="1"/>
  <c r="C554" i="1" s="1"/>
  <c r="BS71" i="1"/>
  <c r="C639" i="1" s="1"/>
  <c r="H305" i="9"/>
  <c r="AR71" i="1"/>
  <c r="I181" i="9" s="1"/>
  <c r="G241" i="9"/>
  <c r="E177" i="9"/>
  <c r="AQ71" i="1"/>
  <c r="C708" i="1" s="1"/>
  <c r="E213" i="9"/>
  <c r="C712" i="1"/>
  <c r="C540" i="1"/>
  <c r="G540" i="1" s="1"/>
  <c r="F337" i="9"/>
  <c r="E305" i="9"/>
  <c r="AM71" i="1"/>
  <c r="C532" i="1" s="1"/>
  <c r="G532" i="1" s="1"/>
  <c r="C517" i="1"/>
  <c r="G517" i="1" s="1"/>
  <c r="AB71" i="1"/>
  <c r="C693" i="1" s="1"/>
  <c r="AW71" i="1"/>
  <c r="G213" i="9" s="1"/>
  <c r="CE52" i="1"/>
  <c r="H273" i="9"/>
  <c r="C117" i="9"/>
  <c r="AD71" i="1"/>
  <c r="C523" i="1" s="1"/>
  <c r="G523" i="1" s="1"/>
  <c r="I305" i="9"/>
  <c r="D369" i="9"/>
  <c r="CE67" i="1"/>
  <c r="E209" i="9"/>
  <c r="I273" i="9"/>
  <c r="P71" i="1"/>
  <c r="I53" i="9" s="1"/>
  <c r="Y71" i="1"/>
  <c r="G177" i="9"/>
  <c r="AP71" i="1"/>
  <c r="Q71" i="1"/>
  <c r="C510" i="1" s="1"/>
  <c r="G510" i="1" s="1"/>
  <c r="C622" i="1"/>
  <c r="H49" i="9"/>
  <c r="C559" i="1"/>
  <c r="C567" i="1"/>
  <c r="C543" i="1"/>
  <c r="D341" i="9"/>
  <c r="C516" i="1"/>
  <c r="G516" i="1" s="1"/>
  <c r="C616" i="1"/>
  <c r="E21" i="9"/>
  <c r="C670" i="1"/>
  <c r="C373" i="9"/>
  <c r="C547" i="1"/>
  <c r="C632" i="1"/>
  <c r="C688" i="1"/>
  <c r="C181" i="9"/>
  <c r="C626" i="1"/>
  <c r="D21" i="9"/>
  <c r="G309" i="9"/>
  <c r="F277" i="9"/>
  <c r="C669" i="1"/>
  <c r="C617" i="1"/>
  <c r="D373" i="9"/>
  <c r="C574" i="1"/>
  <c r="C645" i="1"/>
  <c r="C570" i="1"/>
  <c r="H498" i="1"/>
  <c r="C551" i="1"/>
  <c r="C629" i="1"/>
  <c r="C539" i="1"/>
  <c r="G539" i="1" s="1"/>
  <c r="D213" i="9"/>
  <c r="H245" i="9"/>
  <c r="C550" i="1"/>
  <c r="C614" i="1"/>
  <c r="C548" i="1"/>
  <c r="C533" i="1"/>
  <c r="G533" i="1" s="1"/>
  <c r="C705" i="1"/>
  <c r="E181" i="9"/>
  <c r="C525" i="1"/>
  <c r="G525" i="1" s="1"/>
  <c r="D149" i="9"/>
  <c r="D53" i="9"/>
  <c r="C676" i="1"/>
  <c r="C504" i="1"/>
  <c r="G504" i="1" s="1"/>
  <c r="C561" i="1"/>
  <c r="C621" i="1"/>
  <c r="E309" i="9"/>
  <c r="C511" i="1"/>
  <c r="C683" i="1"/>
  <c r="D85" i="9"/>
  <c r="F181" i="9"/>
  <c r="C534" i="1"/>
  <c r="G534" i="1" s="1"/>
  <c r="C706" i="1"/>
  <c r="F309" i="9"/>
  <c r="C562" i="1"/>
  <c r="C623" i="1"/>
  <c r="G277" i="9"/>
  <c r="C635" i="1"/>
  <c r="C556" i="1"/>
  <c r="C641" i="1"/>
  <c r="C566" i="1"/>
  <c r="C341" i="9"/>
  <c r="C674" i="1"/>
  <c r="C502" i="1"/>
  <c r="G502" i="1" s="1"/>
  <c r="I21" i="9"/>
  <c r="C245" i="9"/>
  <c r="C545" i="1"/>
  <c r="G545" i="1" s="1"/>
  <c r="C628" i="1"/>
  <c r="C675" i="1"/>
  <c r="C503" i="1"/>
  <c r="G503" i="1" s="1"/>
  <c r="C53" i="9"/>
  <c r="C685" i="1"/>
  <c r="C513" i="1"/>
  <c r="G513" i="1" s="1"/>
  <c r="F85" i="9"/>
  <c r="C553" i="1"/>
  <c r="D277" i="9"/>
  <c r="C636" i="1"/>
  <c r="E277" i="9"/>
  <c r="C634" i="1"/>
  <c r="C671" i="1"/>
  <c r="D245" i="9"/>
  <c r="C630" i="1"/>
  <c r="C546" i="1"/>
  <c r="G546" i="1" s="1"/>
  <c r="F213" i="9"/>
  <c r="C541" i="1"/>
  <c r="C71" i="1"/>
  <c r="C12" i="9"/>
  <c r="CE62" i="1"/>
  <c r="C569" i="1"/>
  <c r="C644" i="1"/>
  <c r="F341" i="9"/>
  <c r="C618" i="1"/>
  <c r="C277" i="9"/>
  <c r="C552" i="1"/>
  <c r="C571" i="1"/>
  <c r="H341" i="9"/>
  <c r="C646" i="1"/>
  <c r="C698" i="1"/>
  <c r="C526" i="1"/>
  <c r="G526" i="1" s="1"/>
  <c r="E149" i="9"/>
  <c r="C557" i="1"/>
  <c r="H277" i="9"/>
  <c r="C637" i="1"/>
  <c r="C691" i="1"/>
  <c r="C519" i="1"/>
  <c r="G519" i="1" s="1"/>
  <c r="E117" i="9"/>
  <c r="F522" i="1"/>
  <c r="F510" i="1"/>
  <c r="F513" i="1"/>
  <c r="H513" i="1"/>
  <c r="C142" i="8"/>
  <c r="D393" i="1"/>
  <c r="F538" i="1"/>
  <c r="H538" i="1"/>
  <c r="F496" i="1"/>
  <c r="H496" i="1"/>
  <c r="F534" i="1"/>
  <c r="H534" i="1"/>
  <c r="H502" i="1"/>
  <c r="F502" i="1"/>
  <c r="H504" i="1"/>
  <c r="F504" i="1"/>
  <c r="F530" i="1"/>
  <c r="F512" i="1"/>
  <c r="F526" i="1"/>
  <c r="F503" i="1"/>
  <c r="F508" i="1"/>
  <c r="F514" i="1"/>
  <c r="H507" i="1"/>
  <c r="F507" i="1"/>
  <c r="F518" i="1"/>
  <c r="F546" i="1"/>
  <c r="F506" i="1"/>
  <c r="H506" i="1"/>
  <c r="H500" i="1"/>
  <c r="F500" i="1"/>
  <c r="F509" i="1"/>
  <c r="C560" i="1" l="1"/>
  <c r="D309" i="9"/>
  <c r="C499" i="1"/>
  <c r="G499" i="1" s="1"/>
  <c r="F245" i="9"/>
  <c r="C85" i="9"/>
  <c r="I341" i="9"/>
  <c r="C684" i="1"/>
  <c r="C531" i="1"/>
  <c r="G531" i="1" s="1"/>
  <c r="C700" i="1"/>
  <c r="C647" i="1"/>
  <c r="E85" i="9"/>
  <c r="C528" i="1"/>
  <c r="G528" i="1" s="1"/>
  <c r="C682" i="1"/>
  <c r="C686" i="1"/>
  <c r="C514" i="1"/>
  <c r="G514" i="1" s="1"/>
  <c r="C521" i="1"/>
  <c r="G521" i="1" s="1"/>
  <c r="H85" i="9"/>
  <c r="C505" i="1"/>
  <c r="G505" i="1" s="1"/>
  <c r="E53" i="9"/>
  <c r="C529" i="1"/>
  <c r="G529" i="1" s="1"/>
  <c r="C149" i="9"/>
  <c r="I149" i="9"/>
  <c r="C701" i="1"/>
  <c r="C696" i="1"/>
  <c r="C702" i="1"/>
  <c r="C687" i="1"/>
  <c r="C624" i="1"/>
  <c r="E341" i="9"/>
  <c r="C527" i="1"/>
  <c r="G527" i="1" s="1"/>
  <c r="G117" i="9"/>
  <c r="F149" i="9"/>
  <c r="H544" i="1"/>
  <c r="H21" i="9"/>
  <c r="C538" i="1"/>
  <c r="G538" i="1" s="1"/>
  <c r="C542" i="1"/>
  <c r="C537" i="1"/>
  <c r="G537" i="1" s="1"/>
  <c r="C673" i="1"/>
  <c r="I309" i="9"/>
  <c r="C565" i="1"/>
  <c r="C631" i="1"/>
  <c r="H117" i="9"/>
  <c r="H522" i="1"/>
  <c r="G245" i="9"/>
  <c r="C643" i="1"/>
  <c r="H309" i="9"/>
  <c r="C213" i="9"/>
  <c r="C564" i="1"/>
  <c r="C694" i="1"/>
  <c r="C509" i="1"/>
  <c r="G509" i="1" s="1"/>
  <c r="C709" i="1"/>
  <c r="H53" i="9"/>
  <c r="C680" i="1"/>
  <c r="C508" i="1"/>
  <c r="H181" i="9"/>
  <c r="D181" i="9"/>
  <c r="C704" i="1"/>
  <c r="C681" i="1"/>
  <c r="C536" i="1"/>
  <c r="G536" i="1" s="1"/>
  <c r="C679" i="1"/>
  <c r="G53" i="9"/>
  <c r="C507" i="1"/>
  <c r="G507" i="1" s="1"/>
  <c r="I369" i="9"/>
  <c r="C433" i="1"/>
  <c r="C695" i="1"/>
  <c r="I117" i="9"/>
  <c r="D117" i="9"/>
  <c r="C518" i="1"/>
  <c r="C690" i="1"/>
  <c r="C535" i="1"/>
  <c r="G535" i="1" s="1"/>
  <c r="C707" i="1"/>
  <c r="G181" i="9"/>
  <c r="H512" i="1"/>
  <c r="H530" i="1"/>
  <c r="H510" i="1"/>
  <c r="H526" i="1"/>
  <c r="H546" i="1"/>
  <c r="G550" i="1"/>
  <c r="H550" i="1" s="1"/>
  <c r="C496" i="1"/>
  <c r="G496" i="1" s="1"/>
  <c r="C21" i="9"/>
  <c r="C668" i="1"/>
  <c r="G511" i="1"/>
  <c r="H511" i="1" s="1"/>
  <c r="G524" i="1"/>
  <c r="H524" i="1" s="1"/>
  <c r="H503" i="1"/>
  <c r="I364" i="9"/>
  <c r="C428" i="1"/>
  <c r="CE71" i="1"/>
  <c r="D615" i="1"/>
  <c r="H545" i="1"/>
  <c r="F545" i="1"/>
  <c r="H525" i="1"/>
  <c r="F525" i="1"/>
  <c r="F529" i="1"/>
  <c r="H529" i="1" s="1"/>
  <c r="C146" i="8"/>
  <c r="D396" i="1"/>
  <c r="C151" i="8" s="1"/>
  <c r="F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C441" i="1" l="1"/>
  <c r="H531" i="1"/>
  <c r="H521" i="1"/>
  <c r="C648" i="1"/>
  <c r="M716" i="1" s="1"/>
  <c r="H514" i="1"/>
  <c r="H509" i="1"/>
  <c r="G508" i="1"/>
  <c r="H508" i="1" s="1"/>
  <c r="G518" i="1"/>
  <c r="H518" i="1"/>
  <c r="C715" i="1"/>
  <c r="C716" i="1"/>
  <c r="I373" i="9"/>
  <c r="D671" i="1"/>
  <c r="D634" i="1"/>
  <c r="D638" i="1"/>
  <c r="D703" i="1"/>
  <c r="D670" i="1"/>
  <c r="D627" i="1"/>
  <c r="D621" i="1"/>
  <c r="D712" i="1"/>
  <c r="D678" i="1"/>
  <c r="D639" i="1"/>
  <c r="D672" i="1"/>
  <c r="D626" i="1"/>
  <c r="D641" i="1"/>
  <c r="D633" i="1"/>
  <c r="D646" i="1"/>
  <c r="D708" i="1"/>
  <c r="D688" i="1"/>
  <c r="D679" i="1"/>
  <c r="D693" i="1"/>
  <c r="D618" i="1"/>
  <c r="D676" i="1"/>
  <c r="D687" i="1"/>
  <c r="D692" i="1"/>
  <c r="D622" i="1"/>
  <c r="D700" i="1"/>
  <c r="D623" i="1"/>
  <c r="D686" i="1"/>
  <c r="D699" i="1"/>
  <c r="D675" i="1"/>
  <c r="D630" i="1"/>
  <c r="D682" i="1"/>
  <c r="D704" i="1"/>
  <c r="D711" i="1"/>
  <c r="D684" i="1"/>
  <c r="D642" i="1"/>
  <c r="D674" i="1"/>
  <c r="D716" i="1"/>
  <c r="D709" i="1"/>
  <c r="D636" i="1"/>
  <c r="D702" i="1"/>
  <c r="D713" i="1"/>
  <c r="D698" i="1"/>
  <c r="D616" i="1"/>
  <c r="D631" i="1"/>
  <c r="D629" i="1"/>
  <c r="D620" i="1"/>
  <c r="D669" i="1"/>
  <c r="D691" i="1"/>
  <c r="D673" i="1"/>
  <c r="D677" i="1"/>
  <c r="D640" i="1"/>
  <c r="D689" i="1"/>
  <c r="D701" i="1"/>
  <c r="D696" i="1"/>
  <c r="D644" i="1"/>
  <c r="D628" i="1"/>
  <c r="D710" i="1"/>
  <c r="D668" i="1"/>
  <c r="D680" i="1"/>
  <c r="D643" i="1"/>
  <c r="D619" i="1"/>
  <c r="D695" i="1"/>
  <c r="D683" i="1"/>
  <c r="D624" i="1"/>
  <c r="D625" i="1"/>
  <c r="D681" i="1"/>
  <c r="D645" i="1"/>
  <c r="D705" i="1"/>
  <c r="D632" i="1"/>
  <c r="D617" i="1"/>
  <c r="D697" i="1"/>
  <c r="D685" i="1"/>
  <c r="D690" i="1"/>
  <c r="D707" i="1"/>
  <c r="D637" i="1"/>
  <c r="D694" i="1"/>
  <c r="D647" i="1"/>
  <c r="D635" i="1"/>
  <c r="D706" i="1"/>
  <c r="E623" i="1" l="1"/>
  <c r="E612" i="1"/>
  <c r="D715" i="1"/>
  <c r="E716" i="1" l="1"/>
  <c r="E683" i="1"/>
  <c r="E632" i="1"/>
  <c r="E637" i="1"/>
  <c r="E706" i="1"/>
  <c r="E712" i="1"/>
  <c r="E705" i="1"/>
  <c r="E673" i="1"/>
  <c r="E697" i="1"/>
  <c r="E684" i="1"/>
  <c r="E642" i="1"/>
  <c r="E681" i="1"/>
  <c r="E635" i="1"/>
  <c r="E686" i="1"/>
  <c r="E677" i="1"/>
  <c r="E708" i="1"/>
  <c r="E704" i="1"/>
  <c r="E707" i="1"/>
  <c r="E671" i="1"/>
  <c r="E679" i="1"/>
  <c r="E645" i="1"/>
  <c r="E676" i="1"/>
  <c r="E699" i="1"/>
  <c r="E703" i="1"/>
  <c r="E624" i="1"/>
  <c r="E692" i="1"/>
  <c r="E669" i="1"/>
  <c r="E633" i="1"/>
  <c r="E690" i="1"/>
  <c r="E700" i="1"/>
  <c r="E646" i="1"/>
  <c r="E688" i="1"/>
  <c r="E628" i="1"/>
  <c r="E630" i="1"/>
  <c r="E674" i="1"/>
  <c r="E680" i="1"/>
  <c r="E693" i="1"/>
  <c r="E691" i="1"/>
  <c r="E709" i="1"/>
  <c r="E682" i="1"/>
  <c r="E631" i="1"/>
  <c r="E644" i="1"/>
  <c r="E675" i="1"/>
  <c r="E629" i="1"/>
  <c r="E711" i="1"/>
  <c r="E670" i="1"/>
  <c r="E638" i="1"/>
  <c r="E641" i="1"/>
  <c r="E702" i="1"/>
  <c r="E636" i="1"/>
  <c r="E634" i="1"/>
  <c r="E678" i="1"/>
  <c r="E689" i="1"/>
  <c r="E698" i="1"/>
  <c r="E694" i="1"/>
  <c r="E643" i="1"/>
  <c r="E713" i="1"/>
  <c r="E696" i="1"/>
  <c r="E639" i="1"/>
  <c r="E668" i="1"/>
  <c r="E685" i="1"/>
  <c r="E701" i="1"/>
  <c r="E710" i="1"/>
  <c r="E687" i="1"/>
  <c r="E695" i="1"/>
  <c r="E627" i="1"/>
  <c r="E647" i="1"/>
  <c r="E626" i="1"/>
  <c r="E672" i="1"/>
  <c r="E640" i="1"/>
  <c r="E625" i="1"/>
  <c r="E715" i="1" l="1"/>
  <c r="F624" i="1"/>
  <c r="F694" i="1" l="1"/>
  <c r="F633" i="1"/>
  <c r="F701" i="1"/>
  <c r="F638" i="1"/>
  <c r="F626" i="1"/>
  <c r="F679" i="1"/>
  <c r="F680" i="1"/>
  <c r="F643" i="1"/>
  <c r="F684" i="1"/>
  <c r="F625" i="1"/>
  <c r="F706" i="1"/>
  <c r="F673" i="1"/>
  <c r="F634" i="1"/>
  <c r="F703" i="1"/>
  <c r="F687" i="1"/>
  <c r="F628" i="1"/>
  <c r="F711" i="1"/>
  <c r="F639" i="1"/>
  <c r="F670" i="1"/>
  <c r="F678" i="1"/>
  <c r="F632" i="1"/>
  <c r="F686" i="1"/>
  <c r="F644" i="1"/>
  <c r="F647" i="1"/>
  <c r="F645" i="1"/>
  <c r="F697" i="1"/>
  <c r="F712" i="1"/>
  <c r="F636" i="1"/>
  <c r="F716" i="1"/>
  <c r="F629" i="1"/>
  <c r="F692" i="1"/>
  <c r="F631" i="1"/>
  <c r="F677" i="1"/>
  <c r="F691" i="1"/>
  <c r="F676" i="1"/>
  <c r="F669" i="1"/>
  <c r="F681" i="1"/>
  <c r="F707" i="1"/>
  <c r="F646" i="1"/>
  <c r="F683" i="1"/>
  <c r="F674" i="1"/>
  <c r="F696" i="1"/>
  <c r="F710" i="1"/>
  <c r="F708" i="1"/>
  <c r="F640" i="1"/>
  <c r="F642" i="1"/>
  <c r="F635" i="1"/>
  <c r="F641" i="1"/>
  <c r="F630" i="1"/>
  <c r="F705" i="1"/>
  <c r="F675" i="1"/>
  <c r="F690" i="1"/>
  <c r="F704" i="1"/>
  <c r="F695" i="1"/>
  <c r="F702" i="1"/>
  <c r="F689" i="1"/>
  <c r="F671" i="1"/>
  <c r="F713" i="1"/>
  <c r="F672" i="1"/>
  <c r="F693" i="1"/>
  <c r="F637" i="1"/>
  <c r="F700" i="1"/>
  <c r="F682" i="1"/>
  <c r="F699" i="1"/>
  <c r="F668" i="1"/>
  <c r="F627" i="1"/>
  <c r="F685" i="1"/>
  <c r="F688" i="1"/>
  <c r="F709" i="1"/>
  <c r="F698" i="1"/>
  <c r="F715" i="1" l="1"/>
  <c r="G625" i="1"/>
  <c r="G679" i="1" l="1"/>
  <c r="G680" i="1"/>
  <c r="G670" i="1"/>
  <c r="G698" i="1"/>
  <c r="G631" i="1"/>
  <c r="G703" i="1"/>
  <c r="G701" i="1"/>
  <c r="G627" i="1"/>
  <c r="G629" i="1"/>
  <c r="G693" i="1"/>
  <c r="G691" i="1"/>
  <c r="G677" i="1"/>
  <c r="G711" i="1"/>
  <c r="G636" i="1"/>
  <c r="G707" i="1"/>
  <c r="G672" i="1"/>
  <c r="G668" i="1"/>
  <c r="G675" i="1"/>
  <c r="G704" i="1"/>
  <c r="G635" i="1"/>
  <c r="G713" i="1"/>
  <c r="G643" i="1"/>
  <c r="G641" i="1"/>
  <c r="G708" i="1"/>
  <c r="G671" i="1"/>
  <c r="G683" i="1"/>
  <c r="G710" i="1"/>
  <c r="G706" i="1"/>
  <c r="G682" i="1"/>
  <c r="G644" i="1"/>
  <c r="G638" i="1"/>
  <c r="G702" i="1"/>
  <c r="G669" i="1"/>
  <c r="G645" i="1"/>
  <c r="G640" i="1"/>
  <c r="G626" i="1"/>
  <c r="G689" i="1"/>
  <c r="G686" i="1"/>
  <c r="G712" i="1"/>
  <c r="G630" i="1"/>
  <c r="G692" i="1"/>
  <c r="G646" i="1"/>
  <c r="G676" i="1"/>
  <c r="G687" i="1"/>
  <c r="G628" i="1"/>
  <c r="G674" i="1"/>
  <c r="G696" i="1"/>
  <c r="G632" i="1"/>
  <c r="G705" i="1"/>
  <c r="G681" i="1"/>
  <c r="G673" i="1"/>
  <c r="G690" i="1"/>
  <c r="G634" i="1"/>
  <c r="G639" i="1"/>
  <c r="G642" i="1"/>
  <c r="G688" i="1"/>
  <c r="G694" i="1"/>
  <c r="G647" i="1"/>
  <c r="G684" i="1"/>
  <c r="G637" i="1"/>
  <c r="G678" i="1"/>
  <c r="G685" i="1"/>
  <c r="G716" i="1"/>
  <c r="G633" i="1"/>
  <c r="G697" i="1"/>
  <c r="G699" i="1"/>
  <c r="G695" i="1"/>
  <c r="G709" i="1"/>
  <c r="G700" i="1"/>
  <c r="H628" i="1" l="1"/>
  <c r="G715" i="1"/>
  <c r="H679" i="1" l="1"/>
  <c r="H670" i="1"/>
  <c r="H704" i="1"/>
  <c r="H700" i="1"/>
  <c r="H675" i="1"/>
  <c r="H705" i="1"/>
  <c r="H687" i="1"/>
  <c r="H685" i="1"/>
  <c r="H646" i="1"/>
  <c r="H683" i="1"/>
  <c r="H630" i="1"/>
  <c r="H702" i="1"/>
  <c r="H699" i="1"/>
  <c r="H640" i="1"/>
  <c r="H678" i="1"/>
  <c r="H684" i="1"/>
  <c r="H694" i="1"/>
  <c r="H698" i="1"/>
  <c r="H669" i="1"/>
  <c r="H681" i="1"/>
  <c r="H711" i="1"/>
  <c r="H674" i="1"/>
  <c r="H635" i="1"/>
  <c r="H631" i="1"/>
  <c r="H716" i="1"/>
  <c r="H645" i="1"/>
  <c r="H633" i="1"/>
  <c r="H697" i="1"/>
  <c r="H707" i="1"/>
  <c r="H668" i="1"/>
  <c r="H688" i="1"/>
  <c r="H710" i="1"/>
  <c r="H680" i="1"/>
  <c r="H677" i="1"/>
  <c r="H701" i="1"/>
  <c r="H639" i="1"/>
  <c r="H692" i="1"/>
  <c r="H709" i="1"/>
  <c r="H696" i="1"/>
  <c r="H672" i="1"/>
  <c r="H636" i="1"/>
  <c r="H676" i="1"/>
  <c r="H629" i="1"/>
  <c r="I629" i="1" s="1"/>
  <c r="H673" i="1"/>
  <c r="H643" i="1"/>
  <c r="H641" i="1"/>
  <c r="H703" i="1"/>
  <c r="H693" i="1"/>
  <c r="H644" i="1"/>
  <c r="H642" i="1"/>
  <c r="H638" i="1"/>
  <c r="H712" i="1"/>
  <c r="H632" i="1"/>
  <c r="H637" i="1"/>
  <c r="H690" i="1"/>
  <c r="H671" i="1"/>
  <c r="H713" i="1"/>
  <c r="H647" i="1"/>
  <c r="H708" i="1"/>
  <c r="H695" i="1"/>
  <c r="H691" i="1"/>
  <c r="H706" i="1"/>
  <c r="H686" i="1"/>
  <c r="H689" i="1"/>
  <c r="H682" i="1"/>
  <c r="H634" i="1"/>
  <c r="H715" i="1" l="1"/>
  <c r="I646" i="1"/>
  <c r="I704" i="1"/>
  <c r="I645" i="1"/>
  <c r="I695" i="1"/>
  <c r="I699" i="1"/>
  <c r="I674" i="1"/>
  <c r="I672" i="1"/>
  <c r="I706" i="1"/>
  <c r="I633" i="1"/>
  <c r="I690" i="1"/>
  <c r="I712" i="1"/>
  <c r="I668" i="1"/>
  <c r="I689" i="1"/>
  <c r="I686" i="1"/>
  <c r="I716" i="1"/>
  <c r="I670" i="1"/>
  <c r="I635" i="1"/>
  <c r="I700" i="1"/>
  <c r="I705" i="1"/>
  <c r="I676" i="1"/>
  <c r="I671" i="1"/>
  <c r="I713" i="1"/>
  <c r="I675" i="1"/>
  <c r="I688" i="1"/>
  <c r="I639" i="1"/>
  <c r="I684" i="1"/>
  <c r="I640" i="1"/>
  <c r="I693" i="1"/>
  <c r="I708" i="1"/>
  <c r="I632" i="1"/>
  <c r="I643" i="1"/>
  <c r="I669" i="1"/>
  <c r="I647" i="1"/>
  <c r="I710" i="1"/>
  <c r="I644" i="1"/>
  <c r="I685" i="1"/>
  <c r="I641" i="1"/>
  <c r="I677" i="1"/>
  <c r="I642" i="1"/>
  <c r="I683" i="1"/>
  <c r="I679" i="1"/>
  <c r="I673" i="1"/>
  <c r="I692" i="1"/>
  <c r="I687" i="1"/>
  <c r="I709" i="1"/>
  <c r="I697" i="1"/>
  <c r="I634" i="1"/>
  <c r="I701" i="1"/>
  <c r="I702" i="1"/>
  <c r="I680" i="1"/>
  <c r="I637" i="1"/>
  <c r="I682" i="1"/>
  <c r="I638" i="1"/>
  <c r="I636" i="1"/>
  <c r="I681" i="1"/>
  <c r="I698" i="1"/>
  <c r="I694" i="1"/>
  <c r="I630" i="1"/>
  <c r="I678" i="1"/>
  <c r="I703" i="1"/>
  <c r="I631" i="1"/>
  <c r="I711" i="1"/>
  <c r="I696" i="1"/>
  <c r="I691" i="1"/>
  <c r="I707" i="1"/>
  <c r="I715" i="1" l="1"/>
  <c r="J630" i="1"/>
  <c r="J643" i="1" l="1"/>
  <c r="J670" i="1"/>
  <c r="J706" i="1"/>
  <c r="J674" i="1"/>
  <c r="J705" i="1"/>
  <c r="J711" i="1"/>
  <c r="J673" i="1"/>
  <c r="J683" i="1"/>
  <c r="J682" i="1"/>
  <c r="J707" i="1"/>
  <c r="J642" i="1"/>
  <c r="J636" i="1"/>
  <c r="J713" i="1"/>
  <c r="J697" i="1"/>
  <c r="J686" i="1"/>
  <c r="J639" i="1"/>
  <c r="J689" i="1"/>
  <c r="J631" i="1"/>
  <c r="J688" i="1"/>
  <c r="J700" i="1"/>
  <c r="J696" i="1"/>
  <c r="J698" i="1"/>
  <c r="J701" i="1"/>
  <c r="J680" i="1"/>
  <c r="J637" i="1"/>
  <c r="J710" i="1"/>
  <c r="J647" i="1"/>
  <c r="J704" i="1"/>
  <c r="J635" i="1"/>
  <c r="J633" i="1"/>
  <c r="J644" i="1"/>
  <c r="J687" i="1"/>
  <c r="J712" i="1"/>
  <c r="J709" i="1"/>
  <c r="J702" i="1"/>
  <c r="J693" i="1"/>
  <c r="J646" i="1"/>
  <c r="J679" i="1"/>
  <c r="J708" i="1"/>
  <c r="J640" i="1"/>
  <c r="J671" i="1"/>
  <c r="J681" i="1"/>
  <c r="J716" i="1"/>
  <c r="J677" i="1"/>
  <c r="J685" i="1"/>
  <c r="J672" i="1"/>
  <c r="J669" i="1"/>
  <c r="J638" i="1"/>
  <c r="J676" i="1"/>
  <c r="J668" i="1"/>
  <c r="J695" i="1"/>
  <c r="J703" i="1"/>
  <c r="J692" i="1"/>
  <c r="J632" i="1"/>
  <c r="J678" i="1"/>
  <c r="J694" i="1"/>
  <c r="J634" i="1"/>
  <c r="J675" i="1"/>
  <c r="J645" i="1"/>
  <c r="J684" i="1"/>
  <c r="J690" i="1"/>
  <c r="J641" i="1"/>
  <c r="J699" i="1"/>
  <c r="J691" i="1"/>
  <c r="K644" i="1" l="1"/>
  <c r="K679" i="1" s="1"/>
  <c r="L647" i="1"/>
  <c r="L710" i="1" s="1"/>
  <c r="J715" i="1"/>
  <c r="L669" i="1" l="1"/>
  <c r="L709" i="1"/>
  <c r="L698" i="1"/>
  <c r="L668" i="1"/>
  <c r="L692" i="1"/>
  <c r="L693" i="1"/>
  <c r="L697" i="1"/>
  <c r="L696" i="1"/>
  <c r="L689" i="1"/>
  <c r="L686" i="1"/>
  <c r="L675" i="1"/>
  <c r="L682" i="1"/>
  <c r="L711" i="1"/>
  <c r="L688" i="1"/>
  <c r="L703" i="1"/>
  <c r="L677" i="1"/>
  <c r="L701" i="1"/>
  <c r="K698" i="1"/>
  <c r="K670" i="1"/>
  <c r="L700" i="1"/>
  <c r="K673" i="1"/>
  <c r="K694" i="1"/>
  <c r="K684" i="1"/>
  <c r="K674" i="1"/>
  <c r="K706" i="1"/>
  <c r="K699" i="1"/>
  <c r="K677" i="1"/>
  <c r="K704" i="1"/>
  <c r="K705" i="1"/>
  <c r="K695" i="1"/>
  <c r="K700" i="1"/>
  <c r="K676" i="1"/>
  <c r="K696" i="1"/>
  <c r="K672" i="1"/>
  <c r="K712" i="1"/>
  <c r="K682" i="1"/>
  <c r="M682" i="1" s="1"/>
  <c r="K692" i="1"/>
  <c r="M692" i="1" s="1"/>
  <c r="K683" i="1"/>
  <c r="K703" i="1"/>
  <c r="M703" i="1" s="1"/>
  <c r="C183" i="9" s="1"/>
  <c r="K710" i="1"/>
  <c r="M710" i="1" s="1"/>
  <c r="K678" i="1"/>
  <c r="K681" i="1"/>
  <c r="K713" i="1"/>
  <c r="K701" i="1"/>
  <c r="M701" i="1" s="1"/>
  <c r="H151" i="9" s="1"/>
  <c r="K689" i="1"/>
  <c r="M689" i="1" s="1"/>
  <c r="C119" i="9" s="1"/>
  <c r="K716" i="1"/>
  <c r="K708" i="1"/>
  <c r="K668" i="1"/>
  <c r="M668" i="1" s="1"/>
  <c r="K675" i="1"/>
  <c r="M675" i="1" s="1"/>
  <c r="C55" i="9" s="1"/>
  <c r="K669" i="1"/>
  <c r="K671" i="1"/>
  <c r="K686" i="1"/>
  <c r="M686" i="1" s="1"/>
  <c r="G87" i="9" s="1"/>
  <c r="K690" i="1"/>
  <c r="K687" i="1"/>
  <c r="K711" i="1"/>
  <c r="K688" i="1"/>
  <c r="K702" i="1"/>
  <c r="K685" i="1"/>
  <c r="K691" i="1"/>
  <c r="K707" i="1"/>
  <c r="K697" i="1"/>
  <c r="K709" i="1"/>
  <c r="M709" i="1" s="1"/>
  <c r="K693" i="1"/>
  <c r="M693" i="1" s="1"/>
  <c r="K680" i="1"/>
  <c r="L716" i="1"/>
  <c r="L687" i="1"/>
  <c r="L673" i="1"/>
  <c r="L691" i="1"/>
  <c r="L676" i="1"/>
  <c r="L684" i="1"/>
  <c r="L706" i="1"/>
  <c r="L679" i="1"/>
  <c r="M679" i="1" s="1"/>
  <c r="G55" i="9" s="1"/>
  <c r="L704" i="1"/>
  <c r="L678" i="1"/>
  <c r="L705" i="1"/>
  <c r="L712" i="1"/>
  <c r="M712" i="1" s="1"/>
  <c r="E215" i="9" s="1"/>
  <c r="L683" i="1"/>
  <c r="L672" i="1"/>
  <c r="L694" i="1"/>
  <c r="L670" i="1"/>
  <c r="L713" i="1"/>
  <c r="L699" i="1"/>
  <c r="M699" i="1" s="1"/>
  <c r="F151" i="9" s="1"/>
  <c r="L685" i="1"/>
  <c r="L674" i="1"/>
  <c r="L680" i="1"/>
  <c r="L690" i="1"/>
  <c r="L708" i="1"/>
  <c r="M708" i="1" s="1"/>
  <c r="H183" i="9" s="1"/>
  <c r="L695" i="1"/>
  <c r="L707" i="1"/>
  <c r="L702" i="1"/>
  <c r="L681" i="1"/>
  <c r="M681" i="1" s="1"/>
  <c r="M669" i="1"/>
  <c r="L671" i="1"/>
  <c r="M698" i="1"/>
  <c r="E151" i="9" s="1"/>
  <c r="M697" i="1" l="1"/>
  <c r="M677" i="1"/>
  <c r="M696" i="1"/>
  <c r="M711" i="1"/>
  <c r="M673" i="1"/>
  <c r="H23" i="9" s="1"/>
  <c r="M688" i="1"/>
  <c r="I87" i="9" s="1"/>
  <c r="M713" i="1"/>
  <c r="F215" i="9" s="1"/>
  <c r="M678" i="1"/>
  <c r="M707" i="1"/>
  <c r="M704" i="1"/>
  <c r="D183" i="9" s="1"/>
  <c r="M700" i="1"/>
  <c r="G151" i="9" s="1"/>
  <c r="M671" i="1"/>
  <c r="M672" i="1"/>
  <c r="M683" i="1"/>
  <c r="D87" i="9" s="1"/>
  <c r="M691" i="1"/>
  <c r="M670" i="1"/>
  <c r="E23" i="9" s="1"/>
  <c r="M680" i="1"/>
  <c r="M674" i="1"/>
  <c r="M694" i="1"/>
  <c r="M695" i="1"/>
  <c r="M676" i="1"/>
  <c r="K715" i="1"/>
  <c r="M706" i="1"/>
  <c r="M684" i="1"/>
  <c r="M687" i="1"/>
  <c r="H87" i="9" s="1"/>
  <c r="M690" i="1"/>
  <c r="M685" i="1"/>
  <c r="F87" i="9" s="1"/>
  <c r="I183" i="9"/>
  <c r="M702" i="1"/>
  <c r="M705" i="1"/>
  <c r="D215" i="9"/>
  <c r="D23" i="9"/>
  <c r="C151" i="9"/>
  <c r="I55" i="9"/>
  <c r="L715" i="1"/>
  <c r="G183" i="9"/>
  <c r="D151" i="9"/>
  <c r="G119" i="9"/>
  <c r="E55" i="9"/>
  <c r="C215" i="9"/>
  <c r="F119" i="9"/>
  <c r="C87" i="9"/>
  <c r="C23" i="9"/>
  <c r="G23" i="9" l="1"/>
  <c r="I23" i="9"/>
  <c r="F23" i="9"/>
  <c r="H55" i="9"/>
  <c r="F55" i="9"/>
  <c r="D55" i="9"/>
  <c r="H119" i="9"/>
  <c r="I119" i="9"/>
  <c r="E119" i="9"/>
  <c r="E87" i="9"/>
  <c r="F183" i="9"/>
  <c r="E183" i="9"/>
  <c r="D119" i="9"/>
  <c r="M715" i="1"/>
  <c r="I151" i="9"/>
</calcChain>
</file>

<file path=xl/sharedStrings.xml><?xml version="1.0" encoding="utf-8"?>
<sst xmlns="http://schemas.openxmlformats.org/spreadsheetml/2006/main" count="4728" uniqueCount="1289">
  <si>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</si>
  <si>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</si>
  <si>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</si>
  <si>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</si>
  <si>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</si>
  <si>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</si>
  <si>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</si>
  <si>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</si>
  <si>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</si>
  <si>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</si>
  <si>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</si>
  <si>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</si>
  <si>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</si>
  <si>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</si>
  <si>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</si>
  <si>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</si>
  <si>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</si>
  <si>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</si>
  <si>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</si>
  <si>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</si>
  <si>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</si>
  <si>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</si>
  <si>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</si>
  <si>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</si>
  <si>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</si>
  <si>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</si>
  <si>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</si>
  <si>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</si>
  <si>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</si>
  <si>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</si>
  <si>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</si>
  <si>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</si>
  <si>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</si>
  <si>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</si>
  <si>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</si>
  <si>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</si>
  <si>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</si>
  <si>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</si>
  <si>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</si>
  <si>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</si>
  <si>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</si>
  <si>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</si>
  <si>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</si>
  <si>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</si>
  <si>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</si>
  <si>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</si>
  <si>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</si>
  <si>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</si>
  <si>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</si>
  <si>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</si>
  <si>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</si>
  <si>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</si>
  <si>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</si>
  <si>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</si>
  <si>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</si>
  <si>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</si>
  <si>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</si>
  <si>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</si>
  <si>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</si>
  <si>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</si>
  <si>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</si>
  <si>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</si>
  <si>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</si>
  <si>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</si>
  <si>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</si>
  <si>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</si>
  <si>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</si>
  <si>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</si>
  <si>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</si>
  <si>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</si>
  <si>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</si>
  <si>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</si>
  <si>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</si>
  <si>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</si>
  <si>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</si>
  <si>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</si>
  <si>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</si>
  <si>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</si>
  <si>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</si>
  <si>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</si>
  <si>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</si>
  <si>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</si>
  <si>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</si>
  <si>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</si>
  <si>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</si>
  <si>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</si>
  <si>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</si>
  <si>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</si>
  <si>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</si>
  <si>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</si>
  <si>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</si>
  <si>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</si>
  <si>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</si>
  <si>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</si>
  <si>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</si>
  <si>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</si>
  <si>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</si>
  <si>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</si>
  <si>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</si>
  <si>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</si>
  <si>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</si>
  <si>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</si>
  <si>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</si>
  <si>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</si>
  <si>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</si>
  <si>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</si>
  <si>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</si>
  <si>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</si>
  <si>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</si>
  <si>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</si>
  <si>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</si>
  <si>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</si>
  <si>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</si>
  <si>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</si>
  <si>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</si>
  <si>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</si>
  <si>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</si>
  <si>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</si>
  <si>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</si>
  <si>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</si>
  <si>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</si>
  <si>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</si>
  <si>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</si>
  <si>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</si>
  <si>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</si>
  <si>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</si>
  <si>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</si>
  <si>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</si>
  <si>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</si>
  <si>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</si>
  <si>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</si>
  <si>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</si>
  <si>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</si>
  <si>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</si>
  <si>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</si>
  <si>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</si>
  <si>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</si>
  <si>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</si>
  <si>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</si>
  <si>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</si>
  <si>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</si>
  <si>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</si>
  <si>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</si>
  <si>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</si>
  <si>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</si>
  <si>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</si>
  <si>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</si>
  <si>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</si>
  <si>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</si>
  <si>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</si>
  <si>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</si>
  <si>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</si>
  <si>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</si>
  <si>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</si>
  <si>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</si>
  <si>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</si>
  <si>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</si>
  <si>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</si>
  <si>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</si>
  <si>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</si>
  <si>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</si>
  <si>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</si>
  <si>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</si>
  <si>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</si>
  <si>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</si>
  <si>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</si>
  <si>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</si>
  <si>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</si>
  <si>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</si>
  <si>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</si>
  <si>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</si>
  <si>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</si>
  <si>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</si>
  <si>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</si>
  <si>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</si>
  <si>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</si>
  <si>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</si>
  <si>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</si>
  <si>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</si>
  <si>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</si>
  <si>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</si>
  <si>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</si>
  <si>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</si>
  <si>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</si>
  <si>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</si>
  <si>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</si>
  <si>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</si>
  <si>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</si>
  <si>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</si>
  <si>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</si>
  <si>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</si>
  <si>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</si>
  <si>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</si>
  <si>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</si>
  <si>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</si>
  <si>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</si>
  <si>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</si>
  <si>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</si>
  <si>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</si>
  <si>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</si>
  <si>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</si>
  <si>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</si>
  <si>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</si>
  <si>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</si>
  <si>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</si>
  <si>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</si>
  <si>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</si>
  <si>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</si>
  <si>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</si>
  <si>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</si>
  <si>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</si>
  <si>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</si>
  <si>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</si>
  <si>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</si>
  <si>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</si>
  <si>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</si>
  <si>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</si>
  <si>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</si>
  <si>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</si>
  <si>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</si>
  <si>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</si>
  <si>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</si>
  <si>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</si>
  <si>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</si>
  <si>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</si>
  <si>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</si>
  <si>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</si>
  <si>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</si>
  <si>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</si>
  <si>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</si>
  <si>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</si>
  <si>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</si>
  <si>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</si>
  <si>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</si>
  <si>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</si>
  <si>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</si>
  <si>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</si>
  <si>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</si>
  <si>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</si>
  <si>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</si>
  <si>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</si>
  <si>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</si>
  <si>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</si>
  <si>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</si>
  <si>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</si>
  <si>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</si>
  <si>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</si>
  <si>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</si>
  <si>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</si>
  <si>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</si>
  <si>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</si>
  <si>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</si>
  <si>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</si>
  <si>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</si>
  <si>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</si>
  <si>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</si>
  <si>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</si>
  <si>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</si>
  <si>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</si>
  <si>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</si>
  <si>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</si>
  <si>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</si>
  <si>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</si>
  <si>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</si>
  <si>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</si>
  <si>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</si>
  <si>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</si>
  <si>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</si>
  <si>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</si>
  <si>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</si>
  <si>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</si>
  <si>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</si>
  <si>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</si>
  <si>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</si>
  <si>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</si>
  <si>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</si>
  <si>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</si>
  <si>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</si>
  <si>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</si>
  <si>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</si>
  <si>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</si>
  <si>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</si>
  <si>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</si>
  <si>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</si>
  <si>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</si>
  <si>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</si>
  <si>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</si>
  <si>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</si>
  <si>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</si>
  <si>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</si>
  <si>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</si>
  <si>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</si>
  <si>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</si>
  <si>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</si>
  <si>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</si>
  <si>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</si>
  <si>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</si>
  <si>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</si>
  <si>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</si>
  <si>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</si>
  <si>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</si>
  <si>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</si>
  <si>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</si>
  <si>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</si>
  <si>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</si>
  <si>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</si>
  <si>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</si>
  <si>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</si>
  <si>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</si>
  <si>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</si>
  <si>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</si>
  <si>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</si>
  <si>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</si>
  <si>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</si>
  <si>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</si>
  <si>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</si>
  <si>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</si>
  <si>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</si>
  <si>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</si>
  <si>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</si>
  <si>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</si>
  <si>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</si>
  <si>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</si>
  <si>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</si>
  <si>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</si>
  <si>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</si>
  <si>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</si>
  <si>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</si>
  <si>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</si>
  <si>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</si>
  <si>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</si>
  <si>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</si>
  <si>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</si>
  <si>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</si>
  <si>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</si>
  <si>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</si>
  <si>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</si>
  <si>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</si>
  <si>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</si>
  <si>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</si>
  <si>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</si>
  <si>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</si>
  <si>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</si>
  <si>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</si>
  <si>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</si>
  <si>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</si>
  <si>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</si>
  <si>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</si>
  <si>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</si>
  <si>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</si>
  <si>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</si>
  <si>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</si>
  <si>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</si>
  <si>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</si>
  <si>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</si>
  <si>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</si>
  <si>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</si>
  <si>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</si>
  <si>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</si>
  <si>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</si>
  <si>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</si>
  <si>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</si>
  <si>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</si>
  <si>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</si>
  <si>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</si>
  <si>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</si>
  <si>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</si>
  <si>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</si>
  <si>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</si>
  <si>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</si>
  <si>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</si>
  <si>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</si>
  <si>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</si>
  <si>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</si>
  <si>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</si>
  <si>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</si>
  <si>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</si>
  <si>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</si>
  <si>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</si>
  <si>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</si>
  <si>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</si>
  <si>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</si>
  <si>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</si>
  <si>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</si>
  <si>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</si>
  <si>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</si>
  <si>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</si>
  <si>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</si>
  <si>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</si>
  <si>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</si>
  <si>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</si>
  <si>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</si>
  <si>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</si>
  <si>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</si>
  <si>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</si>
  <si>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</si>
  <si>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</si>
  <si>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</si>
  <si>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</si>
  <si>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</si>
  <si>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</si>
  <si>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</si>
  <si>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</si>
  <si>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</si>
  <si>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</si>
  <si>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</si>
  <si>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</si>
  <si>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</si>
  <si>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</si>
  <si>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</si>
  <si>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</si>
  <si>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</si>
  <si>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</si>
  <si>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</si>
  <si>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</si>
  <si>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</si>
  <si>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</si>
  <si>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</si>
  <si>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</si>
  <si>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</si>
  <si>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</si>
  <si>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</si>
  <si>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</si>
  <si>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</si>
  <si>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</si>
  <si>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</si>
  <si>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</si>
  <si>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</si>
  <si>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</si>
  <si>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</si>
  <si>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</si>
  <si>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</si>
  <si>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</si>
  <si>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</si>
  <si>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</si>
  <si>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</si>
  <si>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</si>
  <si>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</si>
  <si>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</si>
  <si>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</si>
  <si>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</si>
  <si>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</si>
  <si>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</si>
  <si>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</si>
  <si>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</si>
  <si>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</si>
  <si>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</si>
  <si>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</si>
  <si>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</si>
  <si>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</si>
  <si>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</si>
  <si>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</si>
  <si>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</si>
  <si>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</si>
  <si>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</si>
  <si>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</si>
  <si>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</si>
  <si>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</si>
  <si>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</si>
  <si>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</si>
  <si>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</si>
  <si>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</si>
  <si>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</si>
  <si>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</si>
  <si>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</si>
  <si>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</si>
  <si>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</si>
  <si>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</si>
  <si>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</si>
  <si>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</si>
  <si>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</si>
  <si>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</si>
  <si>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</si>
  <si>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</si>
  <si>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</si>
  <si>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</si>
  <si>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</si>
  <si>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</si>
  <si>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</si>
  <si>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</si>
  <si>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</si>
  <si>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</si>
  <si>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</si>
  <si>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</si>
  <si>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</si>
  <si>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</si>
  <si>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</si>
  <si>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</si>
  <si>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</si>
  <si>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</si>
  <si>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</si>
  <si>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</si>
  <si>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</si>
  <si>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</si>
  <si>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</si>
  <si>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</si>
  <si>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</si>
  <si>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</si>
  <si>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</si>
  <si>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</si>
  <si>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</si>
  <si>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</si>
  <si>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</si>
  <si>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</si>
  <si>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</si>
  <si>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</si>
  <si>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</si>
  <si>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</si>
  <si>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</si>
  <si>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</si>
  <si>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</si>
  <si>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</si>
  <si>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</si>
  <si>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</si>
  <si>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</si>
  <si>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</si>
  <si>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</si>
  <si>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</si>
  <si>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</si>
  <si>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</si>
  <si>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</si>
  <si>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</si>
  <si>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</si>
  <si>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</si>
  <si>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</si>
  <si>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</si>
  <si>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</si>
  <si>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</si>
  <si>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</si>
  <si>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</si>
  <si>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</si>
  <si>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</si>
  <si>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</si>
  <si>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</si>
  <si>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</si>
  <si>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</si>
  <si>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</si>
  <si>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</si>
  <si>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</si>
  <si>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</si>
  <si>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</si>
  <si>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</si>
  <si>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</si>
  <si>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</si>
  <si>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</si>
  <si>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</si>
  <si>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</si>
  <si>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</si>
  <si>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</si>
  <si>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</si>
  <si>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</si>
  <si>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</si>
  <si>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</si>
  <si>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</si>
  <si>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</si>
  <si>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</si>
  <si>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</si>
  <si>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</si>
  <si>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</si>
  <si>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</si>
  <si>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</si>
  <si>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</si>
  <si>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</si>
  <si>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</si>
  <si>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</si>
  <si>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</si>
  <si>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</si>
  <si>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</si>
  <si>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</si>
  <si>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</si>
  <si>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</si>
  <si>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</si>
  <si>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</si>
  <si>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</si>
  <si>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</si>
  <si>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</si>
  <si>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</si>
  <si>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</si>
  <si>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</si>
  <si>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</si>
  <si>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</si>
  <si>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</si>
  <si>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</si>
  <si>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</si>
  <si>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</si>
  <si>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</si>
  <si>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</si>
  <si>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</si>
  <si>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</si>
  <si>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</si>
  <si>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</si>
  <si>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</si>
  <si>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</si>
  <si>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</si>
  <si>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</si>
  <si>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</si>
  <si>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</si>
  <si>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</si>
  <si>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</si>
  <si>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</si>
  <si>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</si>
  <si>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</si>
  <si>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</si>
  <si>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</si>
  <si>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</si>
  <si>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</si>
  <si>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</si>
  <si>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</si>
  <si>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</si>
  <si>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</si>
  <si>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</si>
  <si>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</si>
  <si>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</si>
  <si>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</si>
  <si>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</si>
  <si>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</si>
  <si>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</si>
  <si>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</si>
  <si>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</si>
  <si>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</si>
  <si>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</si>
  <si>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</si>
  <si>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</si>
  <si>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</si>
  <si>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</si>
  <si>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</si>
  <si>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</si>
  <si>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</si>
  <si>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</si>
  <si>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</si>
  <si>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</si>
  <si>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</si>
  <si>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</si>
  <si>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</si>
  <si>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</si>
  <si>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</si>
  <si>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</si>
  <si>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</si>
  <si>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</si>
  <si>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</si>
  <si>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</si>
  <si>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</si>
  <si>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</si>
  <si>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</si>
  <si>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</si>
  <si>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</si>
  <si>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</si>
  <si>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</si>
  <si>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</si>
  <si>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</si>
  <si>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</si>
  <si>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</si>
  <si>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</si>
  <si>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</si>
  <si>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</si>
  <si>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</si>
  <si>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</si>
  <si>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</si>
  <si>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</si>
  <si>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</si>
  <si>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</si>
  <si>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</si>
  <si>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</si>
  <si>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</si>
  <si>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</si>
  <si>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</si>
  <si>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</si>
  <si>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</si>
  <si>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</si>
  <si>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</si>
  <si>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</si>
  <si>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</si>
  <si>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</si>
  <si>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</si>
  <si>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</si>
  <si>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</si>
  <si>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</si>
  <si>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</si>
  <si>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</si>
  <si>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</si>
  <si>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</si>
  <si>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</si>
  <si>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</si>
  <si>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</si>
  <si>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</si>
  <si>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</si>
  <si>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</si>
  <si>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</si>
  <si>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</si>
  <si>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</si>
  <si>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</si>
  <si>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</si>
  <si>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</si>
  <si>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</si>
  <si>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</si>
  <si>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</si>
  <si>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</si>
  <si>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</si>
  <si>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</si>
  <si>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</si>
  <si>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</si>
  <si>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</si>
  <si>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</si>
  <si>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</si>
  <si>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</si>
  <si>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</si>
  <si>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</si>
  <si>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</si>
  <si>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</si>
  <si>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</si>
  <si>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</si>
  <si>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</si>
  <si>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</si>
  <si>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</si>
  <si>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</si>
  <si>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</si>
  <si>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</si>
  <si>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</si>
  <si>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</si>
  <si>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</si>
  <si>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</si>
  <si>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</si>
  <si>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</si>
  <si>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</si>
  <si>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</si>
  <si>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</si>
  <si>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</si>
  <si>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</si>
  <si>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</si>
  <si>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</si>
  <si>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</si>
  <si>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</si>
  <si>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</si>
  <si>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</si>
  <si>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</si>
  <si>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</si>
  <si>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</si>
  <si>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</si>
  <si>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</si>
  <si>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</si>
  <si>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</si>
  <si>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</si>
  <si>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</si>
  <si>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</si>
  <si>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</si>
  <si>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</si>
  <si>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</si>
  <si>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</si>
  <si>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</si>
  <si>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</si>
  <si>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</si>
  <si>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</si>
  <si>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</si>
  <si>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</si>
  <si>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</si>
  <si>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</si>
  <si>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</si>
  <si>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</si>
  <si>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</si>
  <si>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</si>
  <si>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</si>
  <si>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</si>
  <si>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</si>
  <si>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</si>
  <si>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</si>
  <si>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</si>
  <si>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</si>
  <si>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</si>
  <si>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</si>
  <si>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</si>
  <si>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</si>
  <si>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</si>
  <si>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</si>
  <si>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</si>
  <si>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</si>
  <si>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</si>
  <si>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</si>
  <si>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</si>
  <si>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</si>
  <si>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</si>
  <si>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</si>
  <si>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</si>
  <si>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</si>
  <si>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</si>
  <si>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</si>
  <si>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</si>
  <si>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</si>
  <si>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</si>
  <si>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</si>
  <si>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</si>
  <si>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</si>
  <si>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</si>
  <si>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</si>
  <si>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</si>
  <si>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</si>
  <si>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</si>
  <si>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</si>
  <si>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</si>
  <si>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</si>
  <si>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</si>
  <si>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</si>
  <si>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</si>
  <si>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</si>
  <si>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</si>
  <si>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</si>
  <si>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</si>
  <si>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</si>
  <si>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</si>
  <si>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</si>
  <si>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</si>
  <si>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</si>
  <si>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</si>
  <si>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</si>
  <si>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</si>
  <si>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</si>
  <si>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</si>
  <si>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</si>
  <si>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</si>
  <si>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</si>
  <si>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</si>
  <si>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</si>
  <si>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</si>
  <si>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</si>
  <si>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</si>
  <si>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</si>
  <si>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</si>
  <si>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</si>
  <si>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</si>
  <si>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</si>
  <si>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</si>
  <si>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</si>
  <si>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</si>
  <si>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</si>
  <si>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</si>
  <si>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</si>
  <si>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</si>
  <si>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</si>
  <si>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</si>
  <si>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</si>
  <si>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</si>
  <si>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</si>
  <si>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</si>
  <si>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</si>
  <si>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</si>
  <si>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</si>
  <si>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</si>
  <si>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</si>
  <si>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</si>
  <si>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</si>
  <si>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</si>
  <si>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</si>
  <si>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</si>
  <si>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</si>
  <si>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</si>
  <si>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</si>
  <si>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</si>
  <si>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</si>
  <si>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</si>
  <si>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</si>
  <si>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</si>
  <si>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</si>
  <si>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</si>
  <si>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</si>
  <si>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</si>
  <si>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</si>
  <si>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</si>
  <si>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</si>
  <si>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</si>
  <si>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</si>
  <si>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</si>
  <si>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</si>
  <si>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</si>
  <si>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</si>
  <si>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</si>
  <si>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</si>
  <si>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</si>
  <si>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</si>
  <si>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</si>
  <si>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</si>
  <si>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</si>
  <si>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</si>
  <si>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</si>
  <si>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</si>
  <si>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</si>
  <si>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</si>
  <si>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</si>
  <si>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</si>
  <si>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</si>
  <si>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</si>
  <si>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</si>
  <si>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</si>
  <si>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</si>
  <si>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</si>
  <si>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</si>
  <si>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</si>
  <si>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</si>
  <si>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</si>
  <si>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</si>
  <si>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</si>
  <si>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</si>
  <si>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</si>
  <si>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</si>
  <si>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</si>
  <si>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</si>
  <si>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</si>
  <si>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</si>
  <si>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</si>
  <si>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</si>
  <si>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</si>
  <si>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</si>
  <si>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</si>
  <si>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</si>
  <si>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</si>
  <si>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</si>
  <si>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</si>
  <si>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</si>
  <si>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</si>
  <si>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</si>
  <si>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</si>
  <si>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</si>
  <si>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</si>
  <si>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</si>
  <si>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</si>
  <si>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</si>
  <si>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</si>
  <si>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</si>
  <si>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</si>
  <si>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</si>
  <si>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</si>
  <si>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</si>
  <si>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</si>
  <si>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</si>
  <si>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</si>
  <si>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</si>
  <si>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</si>
  <si>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</si>
  <si>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</si>
  <si>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</si>
  <si>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</si>
  <si>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</si>
  <si>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</si>
  <si>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</si>
  <si>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</si>
  <si>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</si>
  <si>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</si>
  <si>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</si>
  <si>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</si>
  <si>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</si>
  <si>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</si>
  <si>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</si>
  <si>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</si>
  <si>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</si>
  <si>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</si>
  <si>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</si>
  <si>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</si>
  <si>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</si>
  <si>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</si>
  <si>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</si>
  <si>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</si>
  <si>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</si>
  <si>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</si>
  <si>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</si>
  <si>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</si>
  <si>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</si>
  <si>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</si>
  <si>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</si>
  <si>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</si>
  <si>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</si>
  <si>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</si>
  <si>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</si>
  <si>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</si>
  <si>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</si>
  <si>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</si>
  <si>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</si>
  <si>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</si>
  <si>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</si>
  <si>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</si>
  <si>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</si>
  <si>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</si>
  <si>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</si>
  <si>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</si>
  <si>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</si>
  <si>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</si>
  <si>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</si>
  <si>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</si>
  <si>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</si>
  <si>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</si>
  <si>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</si>
  <si>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</si>
  <si>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</si>
  <si>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</si>
  <si>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</si>
  <si>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</si>
  <si>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</si>
  <si>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</si>
  <si>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</si>
  <si>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</si>
  <si>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</si>
  <si>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</si>
  <si>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</si>
  <si>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</si>
  <si>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</si>
  <si>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</si>
  <si>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</si>
  <si>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</si>
  <si>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</si>
  <si>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</si>
  <si>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</si>
  <si>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</si>
  <si>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</si>
  <si>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</si>
  <si>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</si>
  <si>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</si>
  <si>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</si>
  <si>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</si>
  <si>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</si>
  <si>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</si>
  <si>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</si>
  <si>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</si>
  <si>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</si>
  <si>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</si>
  <si>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</si>
  <si>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</si>
  <si>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</si>
  <si>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</si>
  <si>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</si>
  <si>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</si>
  <si>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</si>
  <si>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</si>
  <si>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</si>
  <si>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</si>
  <si>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</si>
  <si>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</si>
  <si>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</si>
  <si>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</si>
  <si>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</si>
  <si>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</si>
  <si>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</si>
  <si>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</si>
  <si>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</si>
  <si>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</si>
  <si>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</si>
  <si>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</si>
  <si>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</si>
  <si>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</si>
  <si>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</si>
  <si>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</si>
  <si>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</si>
  <si>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</si>
  <si>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</si>
  <si>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</si>
  <si>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</si>
  <si>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</si>
  <si>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</si>
  <si>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</si>
  <si>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</si>
  <si>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</si>
  <si>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</si>
  <si>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</si>
  <si>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</si>
  <si>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</si>
  <si>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</si>
  <si>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</si>
  <si>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</si>
  <si>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</si>
  <si>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</si>
  <si>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</si>
  <si>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</si>
  <si>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</si>
  <si>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</si>
  <si>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</si>
  <si>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</si>
  <si>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</si>
  <si>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</si>
  <si>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</si>
  <si>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</si>
  <si>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</si>
  <si>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</si>
  <si>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</si>
  <si>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</si>
  <si>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</si>
  <si>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</si>
  <si>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</si>
  <si>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</si>
  <si>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</si>
  <si>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</si>
  <si>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</si>
  <si>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</si>
  <si>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</si>
  <si>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</si>
  <si>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</si>
  <si>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</si>
  <si>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</si>
  <si>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</si>
  <si>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</si>
  <si>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</si>
  <si>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</si>
  <si>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</si>
  <si>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</si>
  <si>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</si>
  <si>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</si>
  <si>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</si>
  <si>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</si>
  <si>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</si>
  <si>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</si>
  <si>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</si>
  <si>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</si>
  <si>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</si>
  <si>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</si>
  <si>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</si>
  <si>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</si>
  <si>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</si>
  <si>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</si>
  <si>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</si>
  <si>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</si>
  <si>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</si>
  <si>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</si>
  <si>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</si>
  <si>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</si>
  <si>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</si>
  <si>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</si>
  <si>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</si>
  <si>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</si>
  <si>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</si>
  <si>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</si>
  <si>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</si>
  <si>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</si>
  <si>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</si>
  <si>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</si>
  <si>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</si>
  <si>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</si>
  <si>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</si>
  <si>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</si>
  <si>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</si>
  <si>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</si>
  <si>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</si>
  <si>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</si>
  <si>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</si>
  <si>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</si>
  <si>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</si>
  <si>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</si>
  <si>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</si>
  <si>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</si>
  <si>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</si>
  <si>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</si>
  <si>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</si>
  <si>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</si>
  <si>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</si>
  <si>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</si>
  <si>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</si>
  <si>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</si>
  <si>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</si>
  <si>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</si>
  <si>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</si>
  <si>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</si>
  <si>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</si>
  <si>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</si>
  <si>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</si>
  <si>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</si>
  <si>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</si>
  <si>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</si>
  <si>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</si>
  <si>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</si>
  <si>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</si>
  <si>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</si>
  <si>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</si>
  <si>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</si>
  <si>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</si>
  <si>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</si>
  <si>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</si>
  <si>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</si>
  <si>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</si>
  <si>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</si>
  <si>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</si>
  <si>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</si>
  <si>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</si>
  <si>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</si>
  <si>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</si>
  <si>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</si>
  <si>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</si>
  <si>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</si>
  <si>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</si>
  <si>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</si>
  <si>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</si>
  <si>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</si>
  <si>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</si>
  <si>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</si>
  <si>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</si>
  <si>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</si>
  <si>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</si>
  <si>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</si>
  <si>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</si>
  <si>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</si>
  <si>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</si>
  <si>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</si>
  <si>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</si>
  <si>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</si>
  <si>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</si>
  <si>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</si>
  <si>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</si>
  <si>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</si>
  <si>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</si>
  <si>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</si>
  <si>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</si>
  <si>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</si>
  <si>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</si>
  <si>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</si>
  <si>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</si>
  <si>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</si>
  <si>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</si>
  <si>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</si>
  <si>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</si>
  <si>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</si>
  <si>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</si>
  <si>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</si>
  <si>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</si>
  <si>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</si>
  <si>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</si>
  <si>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</si>
  <si>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</si>
  <si>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</si>
  <si>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</si>
  <si>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</si>
  <si>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</si>
  <si>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</si>
  <si>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</si>
  <si>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</si>
  <si>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</si>
  <si>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</si>
  <si>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</si>
  <si>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</si>
  <si>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</si>
  <si>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</si>
  <si>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</si>
  <si>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</si>
  <si>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</si>
  <si>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</si>
  <si>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</si>
  <si>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</si>
  <si>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</si>
  <si>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</si>
  <si>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</si>
  <si>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</si>
  <si>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</si>
  <si>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</si>
  <si>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</si>
  <si>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</si>
  <si>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</si>
  <si>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</si>
  <si>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</si>
  <si>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</si>
  <si>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</si>
  <si>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</si>
  <si>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</si>
  <si>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</si>
  <si>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</si>
  <si>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</si>
  <si>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</si>
  <si>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</si>
  <si>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</si>
  <si>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</si>
  <si>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</si>
  <si>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</si>
  <si>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</si>
  <si>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</si>
  <si>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12/31/2017</t>
  </si>
  <si>
    <t>2016</t>
  </si>
  <si>
    <t>12/31/2018</t>
  </si>
  <si>
    <t>153</t>
  </si>
  <si>
    <t>Whitman Hospital and Medical Center</t>
  </si>
  <si>
    <t>1200 W. Fairview St.</t>
  </si>
  <si>
    <t xml:space="preserve"> </t>
  </si>
  <si>
    <t>Colfax, WA  99111</t>
  </si>
  <si>
    <t>Whitman County</t>
  </si>
  <si>
    <t>Hank Hanigan</t>
  </si>
  <si>
    <t>Abby Smith</t>
  </si>
  <si>
    <t>Ryan Kile</t>
  </si>
  <si>
    <t>509-397-3435</t>
  </si>
  <si>
    <t>509-397-2563</t>
  </si>
  <si>
    <t/>
  </si>
  <si>
    <t>.</t>
  </si>
  <si>
    <t>Cherry Alice Van Tine</t>
  </si>
  <si>
    <t>2017</t>
  </si>
  <si>
    <t>2018</t>
  </si>
  <si>
    <t>Explanation</t>
  </si>
  <si>
    <t>2018 Had $3,000 minor equipment purchase and no outsourced services (1,000).</t>
  </si>
  <si>
    <t>Extra capacity used. Main cost is employees.</t>
  </si>
  <si>
    <t>Extra capacity used (contracting). Main cost is employees.</t>
  </si>
  <si>
    <t>CRNAs were hired.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</si>
</sst>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6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  <font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37" fontId="6" fillId="0" borderId="0"/>
    <xf numFmtId="9" fontId="1" fillId="0" borderId="0" applyFont="0" applyFill="0" applyBorder="0" applyAlignment="0" applyProtection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0" fontId="5" fillId="0" borderId="0"/>
    <xf numFmtId="37" fontId="14" fillId="0" borderId="0"/>
  </cellStyleXfs>
  <cellXfs count="289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15" fillId="0" borderId="0" xfId="0" applyFont="1"/>
    <xf numFmtId="9" fontId="15" fillId="0" borderId="0" xfId="3" applyFont="1"/>
    <xf numFmtId="37" fontId="9" fillId="3" borderId="0" xfId="0" applyFont="1" applyFill="1" applyAlignment="1" applyProtection="1">
      <alignment horizontal="center" vertical="center"/>
    </xf>
  </cellXfs>
  <cellStyles count="24">
    <cellStyle name="Comma" xfId="1" builtinId="3"/>
    <cellStyle name="Hyperlink" xfId="2" builtinId="8"/>
    <cellStyle name="Normal" xfId="0" builtinId="0"/>
    <cellStyle name="Normal 10 2 3" xfId="4"/>
    <cellStyle name="Normal 11" xfId="16"/>
    <cellStyle name="Normal 158" xfId="15"/>
    <cellStyle name="Normal 163" xfId="21"/>
    <cellStyle name="Normal 168" xfId="13"/>
    <cellStyle name="Normal 170" xfId="14"/>
    <cellStyle name="Normal 175" xfId="6"/>
    <cellStyle name="Normal 2" xfId="23"/>
    <cellStyle name="Normal 213" xfId="20"/>
    <cellStyle name="Normal 220" xfId="7"/>
    <cellStyle name="Normal 240" xfId="8"/>
    <cellStyle name="Normal 277" xfId="9"/>
    <cellStyle name="Normal 288" xfId="10"/>
    <cellStyle name="Normal 326" xfId="11"/>
    <cellStyle name="Normal 346" xfId="12"/>
    <cellStyle name="Normal 420" xfId="17"/>
    <cellStyle name="Normal 428" xfId="18"/>
    <cellStyle name="Normal 448" xfId="19"/>
    <cellStyle name="Normal 6" xfId="22"/>
    <cellStyle name="Percent" xfId="3" builtinId="5"/>
    <cellStyle name="Percent 398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80" zoomScaleNormal="80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>
        <v>0</v>
      </c>
      <c r="D47" s="184">
        <v>0</v>
      </c>
      <c r="E47" s="184">
        <v>397781.78</v>
      </c>
      <c r="F47" s="184">
        <v>0</v>
      </c>
      <c r="G47" s="184">
        <v>0</v>
      </c>
      <c r="H47" s="184">
        <v>0</v>
      </c>
      <c r="I47" s="184">
        <v>0</v>
      </c>
      <c r="J47" s="184">
        <v>0</v>
      </c>
      <c r="K47" s="184">
        <v>0</v>
      </c>
      <c r="L47" s="184">
        <v>0</v>
      </c>
      <c r="M47" s="184">
        <v>0</v>
      </c>
      <c r="N47" s="184">
        <v>0</v>
      </c>
      <c r="O47" s="184">
        <v>99190.399999999994</v>
      </c>
      <c r="P47" s="184">
        <v>259520.84999999998</v>
      </c>
      <c r="Q47" s="184">
        <v>0</v>
      </c>
      <c r="R47" s="184">
        <v>41960.28</v>
      </c>
      <c r="S47" s="184">
        <v>0</v>
      </c>
      <c r="T47" s="184">
        <v>0</v>
      </c>
      <c r="U47" s="184">
        <v>171060.42999999996</v>
      </c>
      <c r="V47" s="184">
        <v>0</v>
      </c>
      <c r="W47" s="184">
        <v>0</v>
      </c>
      <c r="X47" s="184">
        <v>0</v>
      </c>
      <c r="Y47" s="184">
        <v>175118.55999999997</v>
      </c>
      <c r="Z47" s="184">
        <v>0</v>
      </c>
      <c r="AA47" s="184">
        <v>0</v>
      </c>
      <c r="AB47" s="184">
        <v>42953.86</v>
      </c>
      <c r="AC47" s="184">
        <v>109597.95</v>
      </c>
      <c r="AD47" s="184">
        <v>0</v>
      </c>
      <c r="AE47" s="184">
        <v>174562.56000000003</v>
      </c>
      <c r="AF47" s="184">
        <v>0</v>
      </c>
      <c r="AG47" s="184">
        <v>171463.08</v>
      </c>
      <c r="AH47" s="184">
        <v>0</v>
      </c>
      <c r="AI47" s="184">
        <v>0</v>
      </c>
      <c r="AJ47" s="184">
        <v>158625.33999999997</v>
      </c>
      <c r="AK47" s="184">
        <v>28076.539999999997</v>
      </c>
      <c r="AL47" s="184">
        <v>10192.429999999998</v>
      </c>
      <c r="AM47" s="184">
        <v>0</v>
      </c>
      <c r="AN47" s="184">
        <v>0</v>
      </c>
      <c r="AO47" s="184">
        <v>0</v>
      </c>
      <c r="AP47" s="184">
        <v>0</v>
      </c>
      <c r="AQ47" s="184">
        <v>0</v>
      </c>
      <c r="AR47" s="184">
        <v>0</v>
      </c>
      <c r="AS47" s="184">
        <v>0</v>
      </c>
      <c r="AT47" s="184">
        <v>0</v>
      </c>
      <c r="AU47" s="184">
        <v>0</v>
      </c>
      <c r="AV47" s="184">
        <v>1231.99</v>
      </c>
      <c r="AW47" s="184">
        <v>0</v>
      </c>
      <c r="AX47" s="184">
        <v>0</v>
      </c>
      <c r="AY47" s="184">
        <v>120865.85</v>
      </c>
      <c r="AZ47" s="184">
        <v>0</v>
      </c>
      <c r="BA47" s="184">
        <v>0</v>
      </c>
      <c r="BB47" s="184">
        <v>26988.340000000004</v>
      </c>
      <c r="BC47" s="184">
        <v>0</v>
      </c>
      <c r="BD47" s="184">
        <v>31839.08</v>
      </c>
      <c r="BE47" s="184">
        <v>79682.50999999998</v>
      </c>
      <c r="BF47" s="184">
        <v>131147.15</v>
      </c>
      <c r="BG47" s="184">
        <v>0</v>
      </c>
      <c r="BH47" s="184">
        <v>19873.3</v>
      </c>
      <c r="BI47" s="184">
        <v>-16.09</v>
      </c>
      <c r="BJ47" s="184">
        <v>0</v>
      </c>
      <c r="BK47" s="184">
        <v>0</v>
      </c>
      <c r="BL47" s="184">
        <v>107350.78</v>
      </c>
      <c r="BM47" s="184">
        <v>38912.9</v>
      </c>
      <c r="BN47" s="184">
        <v>78201.64</v>
      </c>
      <c r="BO47" s="184">
        <v>22267.68</v>
      </c>
      <c r="BP47" s="184">
        <v>22160.820000000003</v>
      </c>
      <c r="BQ47" s="184">
        <v>0</v>
      </c>
      <c r="BR47" s="184">
        <v>374692.06</v>
      </c>
      <c r="BS47" s="184">
        <v>0</v>
      </c>
      <c r="BT47" s="184">
        <v>0</v>
      </c>
      <c r="BU47" s="184">
        <v>0</v>
      </c>
      <c r="BV47" s="184">
        <v>75632.58</v>
      </c>
      <c r="BW47" s="184">
        <v>0</v>
      </c>
      <c r="BX47" s="184">
        <v>135365.01999999999</v>
      </c>
      <c r="BY47" s="184">
        <v>0</v>
      </c>
      <c r="BZ47" s="184">
        <v>0</v>
      </c>
      <c r="CA47" s="184">
        <v>5495.01</v>
      </c>
      <c r="CB47" s="184">
        <v>0</v>
      </c>
      <c r="CC47" s="184">
        <v>0</v>
      </c>
      <c r="CD47" s="195"/>
      <c r="CE47" s="195">
        <f>SUM(C47:CC47)</f>
        <v>3111794.68</v>
      </c>
    </row>
    <row r="48" spans="1:83" ht="12.6" customHeight="1" x14ac:dyDescent="0.25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 x14ac:dyDescent="0.25">
      <c r="A49" s="175" t="s">
        <v>206</v>
      </c>
      <c r="B49" s="195">
        <f>B47+B48</f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3235399.05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232885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4238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30333</v>
      </c>
      <c r="P52" s="195">
        <f>ROUND((B52/(CE76+CF76)*P76),0)</f>
        <v>158924</v>
      </c>
      <c r="Q52" s="195">
        <f>ROUND((B52/(CE76+CF76)*Q76),0)</f>
        <v>108271</v>
      </c>
      <c r="R52" s="195">
        <f>ROUND((B52/(CE76+CF76)*R76),0)</f>
        <v>6792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55848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68504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17939</v>
      </c>
      <c r="AC52" s="195">
        <f>ROUND((B52/(CE76+CF76)*AC76),0)</f>
        <v>43947</v>
      </c>
      <c r="AD52" s="195">
        <f>ROUND((B52/(CE76+CF76)*AD76),0)</f>
        <v>0</v>
      </c>
      <c r="AE52" s="195">
        <f>ROUND((B52/(CE76+CF76)*AE76),0)</f>
        <v>185658</v>
      </c>
      <c r="AF52" s="195">
        <f>ROUND((B52/(CE76+CF76)*AF76),0)</f>
        <v>0</v>
      </c>
      <c r="AG52" s="195">
        <f>ROUND((B52/(CE76+CF76)*AG76),0)</f>
        <v>57648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30566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78170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2612</v>
      </c>
      <c r="BC52" s="195">
        <f>ROUND((B52/(CE76+CF76)*BC76),0)</f>
        <v>0</v>
      </c>
      <c r="BD52" s="195">
        <f>ROUND((B52/(CE76+CF76)*BD76),0)</f>
        <v>108649</v>
      </c>
      <c r="BE52" s="195">
        <f>ROUND((B52/(CE76+CF76)*BE76),0)</f>
        <v>1713213</v>
      </c>
      <c r="BF52" s="195">
        <f>ROUND((B52/(CE76+CF76)*BF76),0)</f>
        <v>57067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44470</v>
      </c>
      <c r="BM52" s="195">
        <f>ROUND((B52/(CE76+CF76)*BM76),0)</f>
        <v>16981</v>
      </c>
      <c r="BN52" s="195">
        <f>ROUND((B52/(CE76+CF76)*BN76),0)</f>
        <v>160027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10450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42206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3235398</v>
      </c>
    </row>
    <row r="53" spans="1:84" ht="12.6" customHeight="1" x14ac:dyDescent="0.25">
      <c r="A53" s="175" t="s">
        <v>206</v>
      </c>
      <c r="B53" s="195">
        <f>B51+B52</f>
        <v>3235399.05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 t="s">
        <v>1279</v>
      </c>
      <c r="D59" s="184" t="s">
        <v>1279</v>
      </c>
      <c r="E59" s="184">
        <v>1886</v>
      </c>
      <c r="F59" s="184" t="s">
        <v>1279</v>
      </c>
      <c r="G59" s="184" t="s">
        <v>1279</v>
      </c>
      <c r="H59" s="184">
        <v>0</v>
      </c>
      <c r="I59" s="184" t="s">
        <v>1279</v>
      </c>
      <c r="J59" s="184">
        <v>78</v>
      </c>
      <c r="K59" s="184" t="s">
        <v>1279</v>
      </c>
      <c r="L59" s="184">
        <v>1025</v>
      </c>
      <c r="M59" s="184" t="s">
        <v>1279</v>
      </c>
      <c r="N59" s="184" t="s">
        <v>1279</v>
      </c>
      <c r="O59" s="184">
        <v>43</v>
      </c>
      <c r="P59" s="185">
        <v>93408</v>
      </c>
      <c r="Q59" s="185">
        <v>27656</v>
      </c>
      <c r="R59" s="185">
        <v>68408</v>
      </c>
      <c r="S59" s="248"/>
      <c r="T59" s="248"/>
      <c r="U59" s="224">
        <v>57486</v>
      </c>
      <c r="V59" s="185">
        <v>1220</v>
      </c>
      <c r="W59" s="185" t="s">
        <v>1279</v>
      </c>
      <c r="X59" s="185" t="s">
        <v>1279</v>
      </c>
      <c r="Y59" s="185" t="s">
        <v>1279</v>
      </c>
      <c r="Z59" s="185" t="s">
        <v>1279</v>
      </c>
      <c r="AA59" s="185" t="s">
        <v>1279</v>
      </c>
      <c r="AB59" s="248"/>
      <c r="AC59" s="185">
        <v>105</v>
      </c>
      <c r="AD59" s="185" t="s">
        <v>1279</v>
      </c>
      <c r="AE59" s="185">
        <v>8850</v>
      </c>
      <c r="AF59" s="185" t="s">
        <v>1279</v>
      </c>
      <c r="AG59" s="185">
        <v>2927</v>
      </c>
      <c r="AH59" s="185" t="s">
        <v>1279</v>
      </c>
      <c r="AI59" s="185" t="s">
        <v>1279</v>
      </c>
      <c r="AJ59" s="185">
        <v>3199</v>
      </c>
      <c r="AK59" s="185">
        <v>1789</v>
      </c>
      <c r="AL59" s="185">
        <v>816</v>
      </c>
      <c r="AM59" s="185" t="s">
        <v>1279</v>
      </c>
      <c r="AN59" s="185" t="s">
        <v>1279</v>
      </c>
      <c r="AO59" s="185" t="s">
        <v>1279</v>
      </c>
      <c r="AP59" s="185" t="s">
        <v>1279</v>
      </c>
      <c r="AQ59" s="185" t="s">
        <v>1279</v>
      </c>
      <c r="AR59" s="185" t="s">
        <v>1279</v>
      </c>
      <c r="AS59" s="185" t="s">
        <v>1279</v>
      </c>
      <c r="AT59" s="185" t="s">
        <v>1279</v>
      </c>
      <c r="AU59" s="185" t="s">
        <v>1279</v>
      </c>
      <c r="AV59" s="248"/>
      <c r="AW59" s="248"/>
      <c r="AX59" s="248"/>
      <c r="AY59" s="185">
        <v>9896</v>
      </c>
      <c r="AZ59" s="185"/>
      <c r="BA59" s="248"/>
      <c r="BB59" s="248"/>
      <c r="BC59" s="248"/>
      <c r="BD59" s="248"/>
      <c r="BE59" s="185">
        <v>111461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v>0</v>
      </c>
      <c r="D60" s="187">
        <v>0</v>
      </c>
      <c r="E60" s="187">
        <v>23.995384615384612</v>
      </c>
      <c r="F60" s="223">
        <v>0</v>
      </c>
      <c r="G60" s="187">
        <v>0</v>
      </c>
      <c r="H60" s="187">
        <v>0</v>
      </c>
      <c r="I60" s="187">
        <v>0</v>
      </c>
      <c r="J60" s="223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5.0934615384615398</v>
      </c>
      <c r="P60" s="221">
        <v>13.787692307692309</v>
      </c>
      <c r="Q60" s="221">
        <v>0</v>
      </c>
      <c r="R60" s="221">
        <v>1.4615384615384615</v>
      </c>
      <c r="S60" s="221">
        <v>0</v>
      </c>
      <c r="T60" s="221">
        <v>0</v>
      </c>
      <c r="U60" s="221">
        <v>9.9473076923076942</v>
      </c>
      <c r="V60" s="221">
        <v>0</v>
      </c>
      <c r="W60" s="221">
        <v>0</v>
      </c>
      <c r="X60" s="221">
        <v>0</v>
      </c>
      <c r="Y60" s="221">
        <v>10.013076923076921</v>
      </c>
      <c r="Z60" s="221">
        <v>0</v>
      </c>
      <c r="AA60" s="221">
        <v>0</v>
      </c>
      <c r="AB60" s="221">
        <v>1.9223076923076925</v>
      </c>
      <c r="AC60" s="221">
        <v>5.7169230769230763</v>
      </c>
      <c r="AD60" s="221">
        <v>0</v>
      </c>
      <c r="AE60" s="221">
        <v>10.027307692307692</v>
      </c>
      <c r="AF60" s="221">
        <v>0</v>
      </c>
      <c r="AG60" s="221">
        <v>9.6642307692307678</v>
      </c>
      <c r="AH60" s="221">
        <v>0</v>
      </c>
      <c r="AI60" s="221">
        <v>0</v>
      </c>
      <c r="AJ60" s="221">
        <v>8.9596153846153861</v>
      </c>
      <c r="AK60" s="221">
        <v>1.4992307692307691</v>
      </c>
      <c r="AL60" s="221">
        <v>0.96884615384615402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0.15038461538461539</v>
      </c>
      <c r="AW60" s="221">
        <v>0</v>
      </c>
      <c r="AX60" s="221">
        <v>0</v>
      </c>
      <c r="AY60" s="221">
        <v>8.3219230769230759</v>
      </c>
      <c r="AZ60" s="221">
        <v>0</v>
      </c>
      <c r="BA60" s="221">
        <v>0</v>
      </c>
      <c r="BB60" s="221">
        <v>1.913846153846154</v>
      </c>
      <c r="BC60" s="221">
        <v>0</v>
      </c>
      <c r="BD60" s="221">
        <v>2.441153846153846</v>
      </c>
      <c r="BE60" s="221">
        <v>5.1919230769230769</v>
      </c>
      <c r="BF60" s="221">
        <v>9.092307692307692</v>
      </c>
      <c r="BG60" s="221">
        <v>0</v>
      </c>
      <c r="BH60" s="221">
        <v>1.0069230769230768</v>
      </c>
      <c r="BI60" s="221">
        <v>0</v>
      </c>
      <c r="BJ60" s="221">
        <v>0</v>
      </c>
      <c r="BK60" s="221">
        <v>0</v>
      </c>
      <c r="BL60" s="221">
        <v>6.9250000000000016</v>
      </c>
      <c r="BM60" s="221">
        <v>2</v>
      </c>
      <c r="BN60" s="221">
        <v>3.4907692307692306</v>
      </c>
      <c r="BO60" s="221">
        <v>1.0180769230769231</v>
      </c>
      <c r="BP60" s="221">
        <v>1</v>
      </c>
      <c r="BQ60" s="221">
        <v>0</v>
      </c>
      <c r="BR60" s="221">
        <v>2.6415384615384614</v>
      </c>
      <c r="BS60" s="221">
        <v>0</v>
      </c>
      <c r="BT60" s="221">
        <v>0</v>
      </c>
      <c r="BU60" s="221">
        <v>0</v>
      </c>
      <c r="BV60" s="221">
        <v>4.7365384615384603</v>
      </c>
      <c r="BW60" s="221">
        <v>0</v>
      </c>
      <c r="BX60" s="221">
        <v>6.2153846153846155</v>
      </c>
      <c r="BY60" s="221">
        <v>0</v>
      </c>
      <c r="BZ60" s="221">
        <v>0</v>
      </c>
      <c r="CA60" s="221">
        <v>0.35115384615384609</v>
      </c>
      <c r="CB60" s="221">
        <v>0</v>
      </c>
      <c r="CC60" s="221">
        <v>0</v>
      </c>
      <c r="CD60" s="249" t="s">
        <v>221</v>
      </c>
      <c r="CE60" s="251">
        <f t="shared" ref="CE60:CE70" si="0">SUM(C60:CD60)</f>
        <v>159.55384615384614</v>
      </c>
    </row>
    <row r="61" spans="1:84" ht="12.6" customHeight="1" x14ac:dyDescent="0.25">
      <c r="A61" s="171" t="s">
        <v>235</v>
      </c>
      <c r="B61" s="175"/>
      <c r="C61" s="184">
        <v>0</v>
      </c>
      <c r="D61" s="184">
        <v>0</v>
      </c>
      <c r="E61" s="184">
        <v>1670166.99</v>
      </c>
      <c r="F61" s="185">
        <v>0</v>
      </c>
      <c r="G61" s="184">
        <v>0</v>
      </c>
      <c r="H61" s="184">
        <v>0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0</v>
      </c>
      <c r="O61" s="184">
        <v>477431.91000000003</v>
      </c>
      <c r="P61" s="185">
        <v>1154913.8599999999</v>
      </c>
      <c r="Q61" s="185">
        <v>0</v>
      </c>
      <c r="R61" s="185">
        <v>342912.15</v>
      </c>
      <c r="S61" s="185">
        <v>0</v>
      </c>
      <c r="T61" s="185">
        <v>0</v>
      </c>
      <c r="U61" s="185">
        <v>677284.66999999993</v>
      </c>
      <c r="V61" s="185">
        <v>0</v>
      </c>
      <c r="W61" s="185">
        <v>0</v>
      </c>
      <c r="X61" s="185">
        <v>0</v>
      </c>
      <c r="Y61" s="185">
        <v>698103.73</v>
      </c>
      <c r="Z61" s="185">
        <v>0</v>
      </c>
      <c r="AA61" s="185">
        <v>0</v>
      </c>
      <c r="AB61" s="185">
        <v>204239.21</v>
      </c>
      <c r="AC61" s="185">
        <v>455160.19999999995</v>
      </c>
      <c r="AD61" s="185">
        <v>0</v>
      </c>
      <c r="AE61" s="185">
        <v>794514.66999999993</v>
      </c>
      <c r="AF61" s="185">
        <v>0</v>
      </c>
      <c r="AG61" s="185">
        <v>642363.71</v>
      </c>
      <c r="AH61" s="185">
        <v>0</v>
      </c>
      <c r="AI61" s="185">
        <v>0</v>
      </c>
      <c r="AJ61" s="185">
        <v>1453181.3399999999</v>
      </c>
      <c r="AK61" s="185">
        <v>122112.12999999999</v>
      </c>
      <c r="AL61" s="185">
        <v>65234.86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13517.18</v>
      </c>
      <c r="AW61" s="185">
        <v>0</v>
      </c>
      <c r="AX61" s="185">
        <v>0</v>
      </c>
      <c r="AY61" s="185">
        <v>341302.64</v>
      </c>
      <c r="AZ61" s="185">
        <v>0</v>
      </c>
      <c r="BA61" s="185">
        <v>0</v>
      </c>
      <c r="BB61" s="185">
        <v>115007.62</v>
      </c>
      <c r="BC61" s="185">
        <v>0</v>
      </c>
      <c r="BD61" s="185">
        <v>113654.22</v>
      </c>
      <c r="BE61" s="185">
        <v>311227.28999999998</v>
      </c>
      <c r="BF61" s="185">
        <v>348893.66000000003</v>
      </c>
      <c r="BG61" s="185">
        <v>0</v>
      </c>
      <c r="BH61" s="185">
        <v>74754.81</v>
      </c>
      <c r="BI61" s="185">
        <v>-195.43</v>
      </c>
      <c r="BJ61" s="185">
        <v>0</v>
      </c>
      <c r="BK61" s="185">
        <v>0</v>
      </c>
      <c r="BL61" s="185">
        <v>313493.61</v>
      </c>
      <c r="BM61" s="185">
        <v>134502.76</v>
      </c>
      <c r="BN61" s="185">
        <v>441948.07</v>
      </c>
      <c r="BO61" s="185">
        <v>105510.19</v>
      </c>
      <c r="BP61" s="185">
        <v>72456.459999999992</v>
      </c>
      <c r="BQ61" s="185">
        <v>0</v>
      </c>
      <c r="BR61" s="185">
        <v>176793.38</v>
      </c>
      <c r="BS61" s="185">
        <v>0</v>
      </c>
      <c r="BT61" s="185">
        <v>0</v>
      </c>
      <c r="BU61" s="185">
        <v>0</v>
      </c>
      <c r="BV61" s="185">
        <v>211494.61</v>
      </c>
      <c r="BW61" s="185">
        <v>0</v>
      </c>
      <c r="BX61" s="185">
        <v>666206.6</v>
      </c>
      <c r="BY61" s="185">
        <v>0</v>
      </c>
      <c r="BZ61" s="185">
        <v>0</v>
      </c>
      <c r="CA61" s="185">
        <v>39618.239999999998</v>
      </c>
      <c r="CB61" s="185">
        <v>0</v>
      </c>
      <c r="CC61" s="185">
        <v>0</v>
      </c>
      <c r="CD61" s="249" t="s">
        <v>221</v>
      </c>
      <c r="CE61" s="195">
        <f t="shared" si="0"/>
        <v>12237805.340000002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397782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99190</v>
      </c>
      <c r="P62" s="195">
        <f t="shared" si="1"/>
        <v>259521</v>
      </c>
      <c r="Q62" s="195">
        <f t="shared" si="1"/>
        <v>0</v>
      </c>
      <c r="R62" s="195">
        <f t="shared" si="1"/>
        <v>41960</v>
      </c>
      <c r="S62" s="195">
        <f t="shared" si="1"/>
        <v>0</v>
      </c>
      <c r="T62" s="195">
        <f t="shared" si="1"/>
        <v>0</v>
      </c>
      <c r="U62" s="195">
        <f t="shared" si="1"/>
        <v>171060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175119</v>
      </c>
      <c r="Z62" s="195">
        <f t="shared" si="1"/>
        <v>0</v>
      </c>
      <c r="AA62" s="195">
        <f t="shared" si="1"/>
        <v>0</v>
      </c>
      <c r="AB62" s="195">
        <f t="shared" si="1"/>
        <v>42954</v>
      </c>
      <c r="AC62" s="195">
        <f t="shared" si="1"/>
        <v>109598</v>
      </c>
      <c r="AD62" s="195">
        <f t="shared" si="1"/>
        <v>0</v>
      </c>
      <c r="AE62" s="195">
        <f t="shared" si="1"/>
        <v>174563</v>
      </c>
      <c r="AF62" s="195">
        <f t="shared" si="1"/>
        <v>0</v>
      </c>
      <c r="AG62" s="195">
        <f t="shared" si="1"/>
        <v>171463</v>
      </c>
      <c r="AH62" s="195">
        <f t="shared" si="1"/>
        <v>0</v>
      </c>
      <c r="AI62" s="195">
        <f t="shared" si="1"/>
        <v>0</v>
      </c>
      <c r="AJ62" s="195">
        <f t="shared" si="1"/>
        <v>158625</v>
      </c>
      <c r="AK62" s="195">
        <f t="shared" si="1"/>
        <v>28077</v>
      </c>
      <c r="AL62" s="195">
        <f t="shared" si="1"/>
        <v>10192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1232</v>
      </c>
      <c r="AW62" s="195">
        <f t="shared" si="1"/>
        <v>0</v>
      </c>
      <c r="AX62" s="195">
        <f t="shared" si="1"/>
        <v>0</v>
      </c>
      <c r="AY62" s="195">
        <f>ROUND(AY47+AY48,0)</f>
        <v>120866</v>
      </c>
      <c r="AZ62" s="195">
        <f>ROUND(AZ47+AZ48,0)</f>
        <v>0</v>
      </c>
      <c r="BA62" s="195">
        <f>ROUND(BA47+BA48,0)</f>
        <v>0</v>
      </c>
      <c r="BB62" s="195">
        <f t="shared" si="1"/>
        <v>26988</v>
      </c>
      <c r="BC62" s="195">
        <f t="shared" si="1"/>
        <v>0</v>
      </c>
      <c r="BD62" s="195">
        <f t="shared" si="1"/>
        <v>31839</v>
      </c>
      <c r="BE62" s="195">
        <f t="shared" si="1"/>
        <v>79683</v>
      </c>
      <c r="BF62" s="195">
        <f t="shared" si="1"/>
        <v>131147</v>
      </c>
      <c r="BG62" s="195">
        <f t="shared" si="1"/>
        <v>0</v>
      </c>
      <c r="BH62" s="195">
        <f t="shared" si="1"/>
        <v>19873</v>
      </c>
      <c r="BI62" s="195">
        <f t="shared" si="1"/>
        <v>-16</v>
      </c>
      <c r="BJ62" s="195">
        <f t="shared" si="1"/>
        <v>0</v>
      </c>
      <c r="BK62" s="195">
        <f t="shared" si="1"/>
        <v>0</v>
      </c>
      <c r="BL62" s="195">
        <f t="shared" si="1"/>
        <v>107351</v>
      </c>
      <c r="BM62" s="195">
        <f t="shared" si="1"/>
        <v>38913</v>
      </c>
      <c r="BN62" s="195">
        <f t="shared" si="1"/>
        <v>78202</v>
      </c>
      <c r="BO62" s="195">
        <f t="shared" ref="BO62:CC62" si="2">ROUND(BO47+BO48,0)</f>
        <v>22268</v>
      </c>
      <c r="BP62" s="195">
        <f t="shared" si="2"/>
        <v>22161</v>
      </c>
      <c r="BQ62" s="195">
        <f t="shared" si="2"/>
        <v>0</v>
      </c>
      <c r="BR62" s="195">
        <f t="shared" si="2"/>
        <v>374692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75633</v>
      </c>
      <c r="BW62" s="195">
        <f t="shared" si="2"/>
        <v>0</v>
      </c>
      <c r="BX62" s="195">
        <f t="shared" si="2"/>
        <v>135365</v>
      </c>
      <c r="BY62" s="195">
        <f t="shared" si="2"/>
        <v>0</v>
      </c>
      <c r="BZ62" s="195">
        <f t="shared" si="2"/>
        <v>0</v>
      </c>
      <c r="CA62" s="195">
        <f t="shared" si="2"/>
        <v>5495</v>
      </c>
      <c r="CB62" s="195">
        <f t="shared" si="2"/>
        <v>0</v>
      </c>
      <c r="CC62" s="195">
        <f t="shared" si="2"/>
        <v>0</v>
      </c>
      <c r="CD62" s="249" t="s">
        <v>221</v>
      </c>
      <c r="CE62" s="195">
        <f t="shared" si="0"/>
        <v>3111796</v>
      </c>
      <c r="CF62" s="252"/>
    </row>
    <row r="63" spans="1:84" ht="12.6" customHeight="1" x14ac:dyDescent="0.25">
      <c r="A63" s="171" t="s">
        <v>236</v>
      </c>
      <c r="B63" s="175"/>
      <c r="C63" s="184">
        <v>0</v>
      </c>
      <c r="D63" s="184">
        <v>0</v>
      </c>
      <c r="E63" s="184">
        <v>323145.24</v>
      </c>
      <c r="F63" s="185">
        <v>0</v>
      </c>
      <c r="G63" s="184">
        <v>0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0</v>
      </c>
      <c r="Q63" s="185">
        <v>0</v>
      </c>
      <c r="R63" s="185">
        <v>136517.54999999999</v>
      </c>
      <c r="S63" s="185">
        <v>0</v>
      </c>
      <c r="T63" s="185">
        <v>0</v>
      </c>
      <c r="U63" s="185">
        <v>30300</v>
      </c>
      <c r="V63" s="185">
        <v>1590</v>
      </c>
      <c r="W63" s="185">
        <v>0</v>
      </c>
      <c r="X63" s="185">
        <v>0</v>
      </c>
      <c r="Y63" s="185">
        <v>0</v>
      </c>
      <c r="Z63" s="185">
        <v>0</v>
      </c>
      <c r="AA63" s="185">
        <v>0</v>
      </c>
      <c r="AB63" s="185">
        <v>0</v>
      </c>
      <c r="AC63" s="185">
        <v>0</v>
      </c>
      <c r="AD63" s="185">
        <v>0</v>
      </c>
      <c r="AE63" s="185">
        <v>0</v>
      </c>
      <c r="AF63" s="185">
        <v>0</v>
      </c>
      <c r="AG63" s="185">
        <v>1336964.72</v>
      </c>
      <c r="AH63" s="185">
        <v>0</v>
      </c>
      <c r="AI63" s="185">
        <v>0</v>
      </c>
      <c r="AJ63" s="185">
        <v>0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907.5</v>
      </c>
      <c r="BF63" s="185">
        <v>0</v>
      </c>
      <c r="BG63" s="185">
        <v>0</v>
      </c>
      <c r="BH63" s="185">
        <v>0</v>
      </c>
      <c r="BI63" s="185">
        <v>6832.68</v>
      </c>
      <c r="BJ63" s="185">
        <v>0</v>
      </c>
      <c r="BK63" s="185">
        <v>0</v>
      </c>
      <c r="BL63" s="185">
        <v>0</v>
      </c>
      <c r="BM63" s="185">
        <v>45124.3</v>
      </c>
      <c r="BN63" s="185">
        <v>291798.96000000002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0</v>
      </c>
      <c r="BX63" s="185">
        <v>5445</v>
      </c>
      <c r="BY63" s="185">
        <v>0</v>
      </c>
      <c r="BZ63" s="185">
        <v>0</v>
      </c>
      <c r="CA63" s="185">
        <v>0</v>
      </c>
      <c r="CB63" s="185">
        <v>0</v>
      </c>
      <c r="CC63" s="185">
        <v>0</v>
      </c>
      <c r="CD63" s="249" t="s">
        <v>221</v>
      </c>
      <c r="CE63" s="195">
        <f t="shared" si="0"/>
        <v>2178625.9500000002</v>
      </c>
      <c r="CF63" s="252"/>
    </row>
    <row r="64" spans="1:84" ht="12.6" customHeight="1" x14ac:dyDescent="0.25">
      <c r="A64" s="171" t="s">
        <v>237</v>
      </c>
      <c r="B64" s="175"/>
      <c r="C64" s="184">
        <v>0</v>
      </c>
      <c r="D64" s="184">
        <v>0</v>
      </c>
      <c r="E64" s="185">
        <v>137971.72</v>
      </c>
      <c r="F64" s="185">
        <v>0</v>
      </c>
      <c r="G64" s="184">
        <v>0</v>
      </c>
      <c r="H64" s="184">
        <v>0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20075.23</v>
      </c>
      <c r="P64" s="185">
        <v>1287346.0100000002</v>
      </c>
      <c r="Q64" s="185">
        <v>0</v>
      </c>
      <c r="R64" s="185">
        <v>37138.28</v>
      </c>
      <c r="S64" s="185">
        <v>0</v>
      </c>
      <c r="T64" s="185">
        <v>0</v>
      </c>
      <c r="U64" s="185">
        <v>321197.37</v>
      </c>
      <c r="V64" s="185">
        <v>3505.94</v>
      </c>
      <c r="W64" s="185">
        <v>0</v>
      </c>
      <c r="X64" s="185">
        <v>0</v>
      </c>
      <c r="Y64" s="185">
        <v>52541.36</v>
      </c>
      <c r="Z64" s="185">
        <v>0</v>
      </c>
      <c r="AA64" s="185">
        <v>0</v>
      </c>
      <c r="AB64" s="185">
        <v>839901.89999999991</v>
      </c>
      <c r="AC64" s="185">
        <v>49283.219999999994</v>
      </c>
      <c r="AD64" s="185">
        <v>0</v>
      </c>
      <c r="AE64" s="185">
        <v>23097.68</v>
      </c>
      <c r="AF64" s="185">
        <v>0</v>
      </c>
      <c r="AG64" s="185">
        <v>82311.320000000007</v>
      </c>
      <c r="AH64" s="185">
        <v>0</v>
      </c>
      <c r="AI64" s="185">
        <v>0</v>
      </c>
      <c r="AJ64" s="185">
        <v>20313.789999999997</v>
      </c>
      <c r="AK64" s="185">
        <v>5991.07</v>
      </c>
      <c r="AL64" s="185">
        <v>4279.96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12935.390000000001</v>
      </c>
      <c r="AW64" s="185">
        <v>0</v>
      </c>
      <c r="AX64" s="185">
        <v>0</v>
      </c>
      <c r="AY64" s="185">
        <v>187679.27</v>
      </c>
      <c r="AZ64" s="185">
        <v>0</v>
      </c>
      <c r="BA64" s="185">
        <v>30.05</v>
      </c>
      <c r="BB64" s="185">
        <v>31907.030000000002</v>
      </c>
      <c r="BC64" s="185">
        <v>0</v>
      </c>
      <c r="BD64" s="185">
        <v>65037.86</v>
      </c>
      <c r="BE64" s="185">
        <v>20464.059999999998</v>
      </c>
      <c r="BF64" s="185">
        <v>48075.170000000006</v>
      </c>
      <c r="BG64" s="185">
        <v>0</v>
      </c>
      <c r="BH64" s="185">
        <v>19709.849999999999</v>
      </c>
      <c r="BI64" s="185">
        <v>617.79999999999995</v>
      </c>
      <c r="BJ64" s="185">
        <v>0</v>
      </c>
      <c r="BK64" s="185">
        <v>0</v>
      </c>
      <c r="BL64" s="185">
        <v>11614.53</v>
      </c>
      <c r="BM64" s="185">
        <v>2733.1499999999996</v>
      </c>
      <c r="BN64" s="185">
        <v>5704.66</v>
      </c>
      <c r="BO64" s="185">
        <v>4015.25</v>
      </c>
      <c r="BP64" s="185">
        <v>3826.27</v>
      </c>
      <c r="BQ64" s="185">
        <v>0</v>
      </c>
      <c r="BR64" s="185">
        <v>2522.67</v>
      </c>
      <c r="BS64" s="185">
        <v>0</v>
      </c>
      <c r="BT64" s="185">
        <v>0</v>
      </c>
      <c r="BU64" s="185">
        <v>0</v>
      </c>
      <c r="BV64" s="185">
        <v>3395.4300000000003</v>
      </c>
      <c r="BW64" s="185">
        <v>0</v>
      </c>
      <c r="BX64" s="185">
        <v>15364.059999999998</v>
      </c>
      <c r="BY64" s="185">
        <v>0</v>
      </c>
      <c r="BZ64" s="185">
        <v>0</v>
      </c>
      <c r="CA64" s="185">
        <v>6615.79</v>
      </c>
      <c r="CB64" s="185">
        <v>0</v>
      </c>
      <c r="CC64" s="185">
        <v>798.14</v>
      </c>
      <c r="CD64" s="249" t="s">
        <v>221</v>
      </c>
      <c r="CE64" s="195">
        <f t="shared" si="0"/>
        <v>3328001.2800000003</v>
      </c>
      <c r="CF64" s="252"/>
    </row>
    <row r="65" spans="1:84" ht="12.6" customHeight="1" x14ac:dyDescent="0.25">
      <c r="A65" s="171" t="s">
        <v>238</v>
      </c>
      <c r="B65" s="175"/>
      <c r="C65" s="184">
        <v>0</v>
      </c>
      <c r="D65" s="184">
        <v>0</v>
      </c>
      <c r="E65" s="184">
        <v>1402.08</v>
      </c>
      <c r="F65" s="184">
        <v>0</v>
      </c>
      <c r="G65" s="184">
        <v>0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701.04</v>
      </c>
      <c r="P65" s="185">
        <v>619.14</v>
      </c>
      <c r="Q65" s="185">
        <v>0</v>
      </c>
      <c r="R65" s="185">
        <v>810.72</v>
      </c>
      <c r="S65" s="185">
        <v>0</v>
      </c>
      <c r="T65" s="185">
        <v>0</v>
      </c>
      <c r="U65" s="185">
        <v>701.04</v>
      </c>
      <c r="V65" s="185">
        <v>0</v>
      </c>
      <c r="W65" s="185">
        <v>0</v>
      </c>
      <c r="X65" s="185">
        <v>0</v>
      </c>
      <c r="Y65" s="185">
        <v>701.04</v>
      </c>
      <c r="Z65" s="185">
        <v>0</v>
      </c>
      <c r="AA65" s="185">
        <v>0</v>
      </c>
      <c r="AB65" s="185">
        <v>2078.71</v>
      </c>
      <c r="AC65" s="185">
        <v>701.26</v>
      </c>
      <c r="AD65" s="185">
        <v>0</v>
      </c>
      <c r="AE65" s="185">
        <v>1402.08</v>
      </c>
      <c r="AF65" s="185">
        <v>0</v>
      </c>
      <c r="AG65" s="185">
        <v>701.05</v>
      </c>
      <c r="AH65" s="185">
        <v>0</v>
      </c>
      <c r="AI65" s="185">
        <v>0</v>
      </c>
      <c r="AJ65" s="185">
        <v>1402.08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0</v>
      </c>
      <c r="AW65" s="185">
        <v>0</v>
      </c>
      <c r="AX65" s="185">
        <v>0</v>
      </c>
      <c r="AY65" s="185">
        <v>701.04</v>
      </c>
      <c r="AZ65" s="185">
        <v>0</v>
      </c>
      <c r="BA65" s="185">
        <v>0</v>
      </c>
      <c r="BB65" s="185">
        <v>1231.1500000000001</v>
      </c>
      <c r="BC65" s="185">
        <v>0</v>
      </c>
      <c r="BD65" s="185">
        <v>538.48</v>
      </c>
      <c r="BE65" s="185">
        <v>433451.39999999991</v>
      </c>
      <c r="BF65" s="185">
        <v>0</v>
      </c>
      <c r="BG65" s="185">
        <v>0</v>
      </c>
      <c r="BH65" s="185">
        <v>92415.549999999988</v>
      </c>
      <c r="BI65" s="185">
        <v>0</v>
      </c>
      <c r="BJ65" s="185">
        <v>0</v>
      </c>
      <c r="BK65" s="185">
        <v>0</v>
      </c>
      <c r="BL65" s="185">
        <v>701.04</v>
      </c>
      <c r="BM65" s="185">
        <v>0</v>
      </c>
      <c r="BN65" s="185">
        <v>2804.16</v>
      </c>
      <c r="BO65" s="185">
        <v>701.04</v>
      </c>
      <c r="BP65" s="185">
        <v>701.04</v>
      </c>
      <c r="BQ65" s="185">
        <v>0</v>
      </c>
      <c r="BR65" s="185">
        <v>458.13</v>
      </c>
      <c r="BS65" s="185">
        <v>0</v>
      </c>
      <c r="BT65" s="185">
        <v>0</v>
      </c>
      <c r="BU65" s="185">
        <v>0</v>
      </c>
      <c r="BV65" s="185">
        <v>0</v>
      </c>
      <c r="BW65" s="185">
        <v>0</v>
      </c>
      <c r="BX65" s="185">
        <v>1401.85</v>
      </c>
      <c r="BY65" s="185">
        <v>0</v>
      </c>
      <c r="BZ65" s="185">
        <v>0</v>
      </c>
      <c r="CA65" s="185">
        <v>0</v>
      </c>
      <c r="CB65" s="185">
        <v>0</v>
      </c>
      <c r="CC65" s="185">
        <v>0</v>
      </c>
      <c r="CD65" s="249" t="s">
        <v>221</v>
      </c>
      <c r="CE65" s="195">
        <f t="shared" si="0"/>
        <v>546325.12</v>
      </c>
      <c r="CF65" s="252"/>
    </row>
    <row r="66" spans="1:84" ht="12.6" customHeight="1" x14ac:dyDescent="0.25">
      <c r="A66" s="171" t="s">
        <v>239</v>
      </c>
      <c r="B66" s="175"/>
      <c r="C66" s="184">
        <v>0</v>
      </c>
      <c r="D66" s="184">
        <v>0</v>
      </c>
      <c r="E66" s="184">
        <v>193293.72</v>
      </c>
      <c r="F66" s="184">
        <v>0</v>
      </c>
      <c r="G66" s="184">
        <v>0</v>
      </c>
      <c r="H66" s="184">
        <v>0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133915.75</v>
      </c>
      <c r="P66" s="185">
        <v>192744.00999999998</v>
      </c>
      <c r="Q66" s="185">
        <v>0</v>
      </c>
      <c r="R66" s="185">
        <v>0</v>
      </c>
      <c r="S66" s="184">
        <v>0</v>
      </c>
      <c r="T66" s="184">
        <v>0</v>
      </c>
      <c r="U66" s="185">
        <v>168719.21000000002</v>
      </c>
      <c r="V66" s="185">
        <v>60</v>
      </c>
      <c r="W66" s="185">
        <v>0</v>
      </c>
      <c r="X66" s="185">
        <v>0</v>
      </c>
      <c r="Y66" s="185">
        <v>41925.61</v>
      </c>
      <c r="Z66" s="185">
        <v>0</v>
      </c>
      <c r="AA66" s="185">
        <v>0</v>
      </c>
      <c r="AB66" s="185">
        <v>88730</v>
      </c>
      <c r="AC66" s="185">
        <v>0</v>
      </c>
      <c r="AD66" s="185">
        <v>0</v>
      </c>
      <c r="AE66" s="185">
        <v>137508.57</v>
      </c>
      <c r="AF66" s="185">
        <v>0</v>
      </c>
      <c r="AG66" s="185">
        <v>104802</v>
      </c>
      <c r="AH66" s="185">
        <v>0</v>
      </c>
      <c r="AI66" s="185">
        <v>0</v>
      </c>
      <c r="AJ66" s="185">
        <v>5992.1600000000008</v>
      </c>
      <c r="AK66" s="185">
        <v>39193.25</v>
      </c>
      <c r="AL66" s="185">
        <v>-121.65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0</v>
      </c>
      <c r="AW66" s="185">
        <v>0</v>
      </c>
      <c r="AX66" s="185">
        <v>0</v>
      </c>
      <c r="AY66" s="185">
        <v>9350.92</v>
      </c>
      <c r="AZ66" s="185">
        <v>0</v>
      </c>
      <c r="BA66" s="185">
        <v>103053.17</v>
      </c>
      <c r="BB66" s="185">
        <v>99364.83</v>
      </c>
      <c r="BC66" s="185">
        <v>0</v>
      </c>
      <c r="BD66" s="185">
        <v>0</v>
      </c>
      <c r="BE66" s="185">
        <v>53992.959999999999</v>
      </c>
      <c r="BF66" s="185">
        <v>2031.38</v>
      </c>
      <c r="BG66" s="185">
        <v>0</v>
      </c>
      <c r="BH66" s="185">
        <v>1233435.3599999999</v>
      </c>
      <c r="BI66" s="185">
        <v>0</v>
      </c>
      <c r="BJ66" s="185">
        <v>0</v>
      </c>
      <c r="BK66" s="185">
        <v>0</v>
      </c>
      <c r="BL66" s="185">
        <v>333972.55</v>
      </c>
      <c r="BM66" s="185">
        <v>0</v>
      </c>
      <c r="BN66" s="185">
        <v>2018.71</v>
      </c>
      <c r="BO66" s="185">
        <v>6233.29</v>
      </c>
      <c r="BP66" s="185">
        <v>17011.25</v>
      </c>
      <c r="BQ66" s="185">
        <v>0</v>
      </c>
      <c r="BR66" s="185">
        <v>80714.850000000006</v>
      </c>
      <c r="BS66" s="185">
        <v>0</v>
      </c>
      <c r="BT66" s="185">
        <v>0</v>
      </c>
      <c r="BU66" s="185">
        <v>0</v>
      </c>
      <c r="BV66" s="185">
        <v>135951.6</v>
      </c>
      <c r="BW66" s="185">
        <v>0</v>
      </c>
      <c r="BX66" s="185">
        <v>23584.12</v>
      </c>
      <c r="BY66" s="185">
        <v>0</v>
      </c>
      <c r="BZ66" s="185">
        <v>0</v>
      </c>
      <c r="CA66" s="185">
        <v>2976.92</v>
      </c>
      <c r="CB66" s="185">
        <v>0</v>
      </c>
      <c r="CC66" s="185">
        <v>0</v>
      </c>
      <c r="CD66" s="249" t="s">
        <v>221</v>
      </c>
      <c r="CE66" s="195">
        <f t="shared" si="0"/>
        <v>3210454.5399999996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232885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4238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30333</v>
      </c>
      <c r="P67" s="195">
        <f t="shared" si="3"/>
        <v>158924</v>
      </c>
      <c r="Q67" s="195">
        <f t="shared" si="3"/>
        <v>108271</v>
      </c>
      <c r="R67" s="195">
        <f t="shared" si="3"/>
        <v>6792</v>
      </c>
      <c r="S67" s="195">
        <f t="shared" si="3"/>
        <v>0</v>
      </c>
      <c r="T67" s="195">
        <f t="shared" si="3"/>
        <v>0</v>
      </c>
      <c r="U67" s="195">
        <f t="shared" si="3"/>
        <v>55848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68504</v>
      </c>
      <c r="Z67" s="195">
        <f t="shared" si="3"/>
        <v>0</v>
      </c>
      <c r="AA67" s="195">
        <f t="shared" si="3"/>
        <v>0</v>
      </c>
      <c r="AB67" s="195">
        <f t="shared" si="3"/>
        <v>17939</v>
      </c>
      <c r="AC67" s="195">
        <f t="shared" si="3"/>
        <v>43947</v>
      </c>
      <c r="AD67" s="195">
        <f t="shared" si="3"/>
        <v>0</v>
      </c>
      <c r="AE67" s="195">
        <f t="shared" si="3"/>
        <v>185658</v>
      </c>
      <c r="AF67" s="195">
        <f t="shared" si="3"/>
        <v>0</v>
      </c>
      <c r="AG67" s="195">
        <f t="shared" si="3"/>
        <v>57648</v>
      </c>
      <c r="AH67" s="195">
        <f t="shared" si="3"/>
        <v>0</v>
      </c>
      <c r="AI67" s="195">
        <f t="shared" si="3"/>
        <v>0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30566</v>
      </c>
      <c r="AW67" s="195">
        <f t="shared" si="3"/>
        <v>0</v>
      </c>
      <c r="AX67" s="195">
        <f t="shared" si="3"/>
        <v>0</v>
      </c>
      <c r="AY67" s="195">
        <f t="shared" si="3"/>
        <v>78170</v>
      </c>
      <c r="AZ67" s="195">
        <f>ROUND(AZ51+AZ52,0)</f>
        <v>0</v>
      </c>
      <c r="BA67" s="195">
        <f>ROUND(BA51+BA52,0)</f>
        <v>0</v>
      </c>
      <c r="BB67" s="195">
        <f t="shared" si="3"/>
        <v>2612</v>
      </c>
      <c r="BC67" s="195">
        <f t="shared" si="3"/>
        <v>0</v>
      </c>
      <c r="BD67" s="195">
        <f t="shared" si="3"/>
        <v>108649</v>
      </c>
      <c r="BE67" s="195">
        <f t="shared" si="3"/>
        <v>1713213</v>
      </c>
      <c r="BF67" s="195">
        <f t="shared" si="3"/>
        <v>57067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44470</v>
      </c>
      <c r="BM67" s="195">
        <f t="shared" si="3"/>
        <v>16981</v>
      </c>
      <c r="BN67" s="195">
        <f t="shared" si="3"/>
        <v>160027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10450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42206</v>
      </c>
      <c r="BW67" s="195">
        <f t="shared" si="4"/>
        <v>0</v>
      </c>
      <c r="BX67" s="195">
        <f t="shared" si="4"/>
        <v>0</v>
      </c>
      <c r="BY67" s="195">
        <f t="shared" si="4"/>
        <v>0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9" t="s">
        <v>221</v>
      </c>
      <c r="CE67" s="195">
        <f t="shared" si="0"/>
        <v>3235398</v>
      </c>
      <c r="CF67" s="252"/>
    </row>
    <row r="68" spans="1:84" ht="12.6" customHeight="1" x14ac:dyDescent="0.25">
      <c r="A68" s="171" t="s">
        <v>240</v>
      </c>
      <c r="B68" s="175"/>
      <c r="C68" s="184">
        <v>0</v>
      </c>
      <c r="D68" s="184">
        <v>0</v>
      </c>
      <c r="E68" s="184">
        <v>12173.49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23324.63</v>
      </c>
      <c r="Q68" s="185">
        <v>0</v>
      </c>
      <c r="R68" s="185">
        <v>0</v>
      </c>
      <c r="S68" s="185">
        <v>0</v>
      </c>
      <c r="T68" s="185">
        <v>0</v>
      </c>
      <c r="U68" s="185">
        <v>0</v>
      </c>
      <c r="V68" s="185">
        <v>0</v>
      </c>
      <c r="W68" s="185">
        <v>0</v>
      </c>
      <c r="X68" s="185">
        <v>0</v>
      </c>
      <c r="Y68" s="185">
        <v>0</v>
      </c>
      <c r="Z68" s="185">
        <v>0</v>
      </c>
      <c r="AA68" s="185">
        <v>0</v>
      </c>
      <c r="AB68" s="185">
        <v>64171.54</v>
      </c>
      <c r="AC68" s="185">
        <v>0</v>
      </c>
      <c r="AD68" s="185">
        <v>0</v>
      </c>
      <c r="AE68" s="185">
        <v>0</v>
      </c>
      <c r="AF68" s="185">
        <v>0</v>
      </c>
      <c r="AG68" s="185">
        <v>0</v>
      </c>
      <c r="AH68" s="185">
        <v>0</v>
      </c>
      <c r="AI68" s="185">
        <v>0</v>
      </c>
      <c r="AJ68" s="185">
        <v>1596.14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0</v>
      </c>
      <c r="AW68" s="185">
        <v>0</v>
      </c>
      <c r="AX68" s="185">
        <v>0</v>
      </c>
      <c r="AY68" s="185">
        <v>0</v>
      </c>
      <c r="AZ68" s="185">
        <v>0</v>
      </c>
      <c r="BA68" s="185">
        <v>0</v>
      </c>
      <c r="BB68" s="185">
        <v>0</v>
      </c>
      <c r="BC68" s="185">
        <v>0</v>
      </c>
      <c r="BD68" s="185">
        <v>0</v>
      </c>
      <c r="BE68" s="185">
        <v>3670</v>
      </c>
      <c r="BF68" s="185">
        <v>0</v>
      </c>
      <c r="BG68" s="185">
        <v>0</v>
      </c>
      <c r="BH68" s="185">
        <v>0</v>
      </c>
      <c r="BI68" s="185">
        <v>0</v>
      </c>
      <c r="BJ68" s="185">
        <v>0</v>
      </c>
      <c r="BK68" s="185">
        <v>0</v>
      </c>
      <c r="BL68" s="185">
        <v>3386.9</v>
      </c>
      <c r="BM68" s="185">
        <v>0</v>
      </c>
      <c r="BN68" s="185">
        <v>6469.16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406.2</v>
      </c>
      <c r="BW68" s="185">
        <v>0</v>
      </c>
      <c r="BX68" s="185">
        <v>0</v>
      </c>
      <c r="BY68" s="185">
        <v>0</v>
      </c>
      <c r="BZ68" s="185">
        <v>0</v>
      </c>
      <c r="CA68" s="185">
        <v>0</v>
      </c>
      <c r="CB68" s="185">
        <v>0</v>
      </c>
      <c r="CC68" s="185">
        <v>0</v>
      </c>
      <c r="CD68" s="249" t="s">
        <v>221</v>
      </c>
      <c r="CE68" s="195">
        <f t="shared" si="0"/>
        <v>115198.06</v>
      </c>
      <c r="CF68" s="252"/>
    </row>
    <row r="69" spans="1:84" ht="12.6" customHeight="1" x14ac:dyDescent="0.25">
      <c r="A69" s="171" t="s">
        <v>241</v>
      </c>
      <c r="B69" s="175"/>
      <c r="C69" s="184">
        <v>0</v>
      </c>
      <c r="D69" s="184">
        <v>0</v>
      </c>
      <c r="E69" s="185">
        <v>34066.35</v>
      </c>
      <c r="F69" s="185">
        <v>0</v>
      </c>
      <c r="G69" s="184">
        <v>0</v>
      </c>
      <c r="H69" s="184">
        <v>0</v>
      </c>
      <c r="I69" s="185">
        <v>0</v>
      </c>
      <c r="J69" s="185">
        <v>121.82</v>
      </c>
      <c r="K69" s="185">
        <v>0</v>
      </c>
      <c r="L69" s="185">
        <v>0</v>
      </c>
      <c r="M69" s="184">
        <v>0</v>
      </c>
      <c r="N69" s="184">
        <v>0</v>
      </c>
      <c r="O69" s="184">
        <v>3797.49</v>
      </c>
      <c r="P69" s="185">
        <v>82282.5</v>
      </c>
      <c r="Q69" s="185">
        <v>0</v>
      </c>
      <c r="R69" s="224">
        <v>755.6</v>
      </c>
      <c r="S69" s="185">
        <v>0</v>
      </c>
      <c r="T69" s="184">
        <v>0</v>
      </c>
      <c r="U69" s="185">
        <v>59702.96</v>
      </c>
      <c r="V69" s="185">
        <v>0</v>
      </c>
      <c r="W69" s="184">
        <v>0</v>
      </c>
      <c r="X69" s="185">
        <v>0</v>
      </c>
      <c r="Y69" s="185">
        <v>349115.26</v>
      </c>
      <c r="Z69" s="185">
        <v>0</v>
      </c>
      <c r="AA69" s="185">
        <v>0</v>
      </c>
      <c r="AB69" s="185">
        <v>627</v>
      </c>
      <c r="AC69" s="185">
        <v>3202.06</v>
      </c>
      <c r="AD69" s="185">
        <v>0</v>
      </c>
      <c r="AE69" s="185">
        <v>19925.04</v>
      </c>
      <c r="AF69" s="185">
        <v>0</v>
      </c>
      <c r="AG69" s="185">
        <v>21069</v>
      </c>
      <c r="AH69" s="185">
        <v>0</v>
      </c>
      <c r="AI69" s="185">
        <v>0</v>
      </c>
      <c r="AJ69" s="185">
        <v>8040.91</v>
      </c>
      <c r="AK69" s="185">
        <v>1922.7400000000002</v>
      </c>
      <c r="AL69" s="185">
        <v>1259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4427.37</v>
      </c>
      <c r="AW69" s="185">
        <v>0</v>
      </c>
      <c r="AX69" s="185">
        <v>0</v>
      </c>
      <c r="AY69" s="185">
        <v>-6602.32</v>
      </c>
      <c r="AZ69" s="185">
        <v>0</v>
      </c>
      <c r="BA69" s="185">
        <v>0</v>
      </c>
      <c r="BB69" s="185">
        <v>1041.3400000000001</v>
      </c>
      <c r="BC69" s="185">
        <v>0</v>
      </c>
      <c r="BD69" s="185">
        <v>1551.3500000000001</v>
      </c>
      <c r="BE69" s="185">
        <v>397526.17</v>
      </c>
      <c r="BF69" s="185">
        <v>1457.73</v>
      </c>
      <c r="BG69" s="185">
        <v>0</v>
      </c>
      <c r="BH69" s="224">
        <v>29816.28</v>
      </c>
      <c r="BI69" s="185">
        <v>17577.71</v>
      </c>
      <c r="BJ69" s="185">
        <v>0</v>
      </c>
      <c r="BK69" s="185">
        <v>0</v>
      </c>
      <c r="BL69" s="185">
        <v>386.89</v>
      </c>
      <c r="BM69" s="185">
        <v>30514.45</v>
      </c>
      <c r="BN69" s="185">
        <v>108703.83</v>
      </c>
      <c r="BO69" s="185">
        <v>1685.59</v>
      </c>
      <c r="BP69" s="185">
        <v>107958.95999999998</v>
      </c>
      <c r="BQ69" s="185">
        <v>0</v>
      </c>
      <c r="BR69" s="185">
        <v>134451.01999999999</v>
      </c>
      <c r="BS69" s="185">
        <v>0</v>
      </c>
      <c r="BT69" s="185">
        <v>0</v>
      </c>
      <c r="BU69" s="185">
        <v>0</v>
      </c>
      <c r="BV69" s="185">
        <v>124</v>
      </c>
      <c r="BW69" s="185">
        <v>0</v>
      </c>
      <c r="BX69" s="185">
        <v>4455.45</v>
      </c>
      <c r="BY69" s="185">
        <v>0</v>
      </c>
      <c r="BZ69" s="185">
        <v>0</v>
      </c>
      <c r="CA69" s="185">
        <v>1714.77</v>
      </c>
      <c r="CB69" s="185">
        <v>0</v>
      </c>
      <c r="CC69" s="185">
        <v>-362753.88</v>
      </c>
      <c r="CD69" s="188">
        <v>756657.65</v>
      </c>
      <c r="CE69" s="195">
        <f t="shared" si="0"/>
        <v>1816582.0900000003</v>
      </c>
      <c r="CF69" s="252"/>
    </row>
    <row r="70" spans="1:84" ht="12.6" customHeight="1" x14ac:dyDescent="0.25">
      <c r="A70" s="171" t="s">
        <v>242</v>
      </c>
      <c r="B70" s="175"/>
      <c r="C70" s="184">
        <v>0</v>
      </c>
      <c r="D70" s="184">
        <v>0</v>
      </c>
      <c r="E70" s="184">
        <v>0</v>
      </c>
      <c r="F70" s="185">
        <v>0</v>
      </c>
      <c r="G70" s="184">
        <v>0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4">
        <v>0</v>
      </c>
      <c r="Q70" s="184">
        <v>0</v>
      </c>
      <c r="R70" s="184">
        <v>0</v>
      </c>
      <c r="S70" s="184">
        <v>0</v>
      </c>
      <c r="T70" s="184">
        <v>0</v>
      </c>
      <c r="U70" s="185">
        <v>565</v>
      </c>
      <c r="V70" s="184">
        <v>0</v>
      </c>
      <c r="W70" s="184">
        <v>0</v>
      </c>
      <c r="X70" s="185">
        <v>0</v>
      </c>
      <c r="Y70" s="185">
        <v>0</v>
      </c>
      <c r="Z70" s="185">
        <v>0</v>
      </c>
      <c r="AA70" s="185">
        <v>0</v>
      </c>
      <c r="AB70" s="185">
        <v>22393.96</v>
      </c>
      <c r="AC70" s="185">
        <v>0</v>
      </c>
      <c r="AD70" s="185">
        <v>0</v>
      </c>
      <c r="AE70" s="185">
        <v>10196.469999999999</v>
      </c>
      <c r="AF70" s="185">
        <v>0</v>
      </c>
      <c r="AG70" s="185">
        <v>0</v>
      </c>
      <c r="AH70" s="185">
        <v>0</v>
      </c>
      <c r="AI70" s="185">
        <v>0</v>
      </c>
      <c r="AJ70" s="185">
        <v>0</v>
      </c>
      <c r="AK70" s="185">
        <v>1109.25</v>
      </c>
      <c r="AL70" s="185">
        <v>31993.5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0</v>
      </c>
      <c r="AW70" s="185">
        <v>0</v>
      </c>
      <c r="AX70" s="185">
        <v>0</v>
      </c>
      <c r="AY70" s="185">
        <v>148170.76999999999</v>
      </c>
      <c r="AZ70" s="185">
        <v>0</v>
      </c>
      <c r="BA70" s="185">
        <v>0</v>
      </c>
      <c r="BB70" s="185">
        <v>0</v>
      </c>
      <c r="BC70" s="185">
        <v>0</v>
      </c>
      <c r="BD70" s="185">
        <v>0</v>
      </c>
      <c r="BE70" s="185">
        <v>0</v>
      </c>
      <c r="BF70" s="185">
        <v>0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0</v>
      </c>
      <c r="BO70" s="185">
        <v>0</v>
      </c>
      <c r="BP70" s="185">
        <v>0</v>
      </c>
      <c r="BQ70" s="185">
        <v>0</v>
      </c>
      <c r="BR70" s="185">
        <v>0</v>
      </c>
      <c r="BS70" s="185">
        <v>0</v>
      </c>
      <c r="BT70" s="185">
        <v>0</v>
      </c>
      <c r="BU70" s="185">
        <v>0</v>
      </c>
      <c r="BV70" s="185">
        <v>5151.24</v>
      </c>
      <c r="BW70" s="185">
        <v>0</v>
      </c>
      <c r="BX70" s="185">
        <v>0</v>
      </c>
      <c r="BY70" s="185">
        <v>0</v>
      </c>
      <c r="BZ70" s="185">
        <v>0</v>
      </c>
      <c r="CA70" s="185">
        <v>3735</v>
      </c>
      <c r="CB70" s="185">
        <v>0</v>
      </c>
      <c r="CC70" s="185">
        <v>595791.01</v>
      </c>
      <c r="CD70" s="188">
        <v>110051.18</v>
      </c>
      <c r="CE70" s="195">
        <f t="shared" si="0"/>
        <v>929157.37999999989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3002886.5900000008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4359.82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765444.42</v>
      </c>
      <c r="P71" s="195">
        <f t="shared" si="5"/>
        <v>3159675.15</v>
      </c>
      <c r="Q71" s="195">
        <f t="shared" si="5"/>
        <v>108271</v>
      </c>
      <c r="R71" s="195">
        <f t="shared" si="5"/>
        <v>566886.29999999993</v>
      </c>
      <c r="S71" s="195">
        <f t="shared" si="5"/>
        <v>0</v>
      </c>
      <c r="T71" s="195">
        <f t="shared" si="5"/>
        <v>0</v>
      </c>
      <c r="U71" s="195">
        <f t="shared" si="5"/>
        <v>1484248.25</v>
      </c>
      <c r="V71" s="195">
        <f t="shared" si="5"/>
        <v>5155.9400000000005</v>
      </c>
      <c r="W71" s="195">
        <f t="shared" si="5"/>
        <v>0</v>
      </c>
      <c r="X71" s="195">
        <f t="shared" si="5"/>
        <v>0</v>
      </c>
      <c r="Y71" s="195">
        <f t="shared" si="5"/>
        <v>1386010</v>
      </c>
      <c r="Z71" s="195">
        <f t="shared" si="5"/>
        <v>0</v>
      </c>
      <c r="AA71" s="195">
        <f t="shared" si="5"/>
        <v>0</v>
      </c>
      <c r="AB71" s="195">
        <f t="shared" si="5"/>
        <v>1238247.3999999999</v>
      </c>
      <c r="AC71" s="195">
        <f t="shared" si="5"/>
        <v>661891.74</v>
      </c>
      <c r="AD71" s="195">
        <f t="shared" si="5"/>
        <v>0</v>
      </c>
      <c r="AE71" s="195">
        <f t="shared" si="5"/>
        <v>1326472.57</v>
      </c>
      <c r="AF71" s="195">
        <f t="shared" si="5"/>
        <v>0</v>
      </c>
      <c r="AG71" s="195">
        <f t="shared" si="5"/>
        <v>2417322.7999999993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1649151.4199999997</v>
      </c>
      <c r="AK71" s="195">
        <f t="shared" si="6"/>
        <v>196186.94</v>
      </c>
      <c r="AL71" s="195">
        <f t="shared" si="6"/>
        <v>48850.670000000013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62677.94</v>
      </c>
      <c r="AW71" s="195">
        <f t="shared" si="6"/>
        <v>0</v>
      </c>
      <c r="AX71" s="195">
        <f t="shared" si="6"/>
        <v>0</v>
      </c>
      <c r="AY71" s="195">
        <f t="shared" si="6"/>
        <v>583296.78000000014</v>
      </c>
      <c r="AZ71" s="195">
        <f t="shared" si="6"/>
        <v>0</v>
      </c>
      <c r="BA71" s="195">
        <f t="shared" si="6"/>
        <v>103083.22</v>
      </c>
      <c r="BB71" s="195">
        <f t="shared" si="6"/>
        <v>278151.97000000003</v>
      </c>
      <c r="BC71" s="195">
        <f t="shared" si="6"/>
        <v>0</v>
      </c>
      <c r="BD71" s="195">
        <f t="shared" si="6"/>
        <v>321269.91000000003</v>
      </c>
      <c r="BE71" s="195">
        <f t="shared" si="6"/>
        <v>3014135.38</v>
      </c>
      <c r="BF71" s="195">
        <f t="shared" si="6"/>
        <v>588671.94000000006</v>
      </c>
      <c r="BG71" s="195">
        <f t="shared" si="6"/>
        <v>0</v>
      </c>
      <c r="BH71" s="195">
        <f t="shared" si="6"/>
        <v>1470004.8499999999</v>
      </c>
      <c r="BI71" s="195">
        <f t="shared" si="6"/>
        <v>24816.76</v>
      </c>
      <c r="BJ71" s="195">
        <f t="shared" si="6"/>
        <v>0</v>
      </c>
      <c r="BK71" s="195">
        <f t="shared" si="6"/>
        <v>0</v>
      </c>
      <c r="BL71" s="195">
        <f t="shared" si="6"/>
        <v>815376.52</v>
      </c>
      <c r="BM71" s="195">
        <f t="shared" si="6"/>
        <v>268768.65999999997</v>
      </c>
      <c r="BN71" s="195">
        <f t="shared" si="6"/>
        <v>1097676.55</v>
      </c>
      <c r="BO71" s="195">
        <f t="shared" si="6"/>
        <v>140413.36000000002</v>
      </c>
      <c r="BP71" s="195">
        <f t="shared" ref="BP71:CC71" si="7">SUM(BP61:BP69)-BP70</f>
        <v>224114.97999999998</v>
      </c>
      <c r="BQ71" s="195">
        <f t="shared" si="7"/>
        <v>0</v>
      </c>
      <c r="BR71" s="195">
        <f t="shared" si="7"/>
        <v>780082.05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464059.60000000003</v>
      </c>
      <c r="BW71" s="195">
        <f t="shared" si="7"/>
        <v>0</v>
      </c>
      <c r="BX71" s="195">
        <f t="shared" si="7"/>
        <v>851822.07999999984</v>
      </c>
      <c r="BY71" s="195">
        <f t="shared" si="7"/>
        <v>0</v>
      </c>
      <c r="BZ71" s="195">
        <f t="shared" si="7"/>
        <v>0</v>
      </c>
      <c r="CA71" s="195">
        <f t="shared" si="7"/>
        <v>52685.719999999994</v>
      </c>
      <c r="CB71" s="195">
        <f t="shared" si="7"/>
        <v>0</v>
      </c>
      <c r="CC71" s="195">
        <f t="shared" si="7"/>
        <v>-957746.75</v>
      </c>
      <c r="CD71" s="245">
        <f>CD69-CD70</f>
        <v>646606.47</v>
      </c>
      <c r="CE71" s="195">
        <f>SUM(CE61:CE69)-CE70</f>
        <v>28851029.000000004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>
        <v>1000736.63</v>
      </c>
      <c r="CF72" s="252"/>
    </row>
    <row r="73" spans="1:84" ht="12.6" customHeight="1" x14ac:dyDescent="0.25">
      <c r="A73" s="171" t="s">
        <v>245</v>
      </c>
      <c r="B73" s="175"/>
      <c r="C73" s="184">
        <v>0</v>
      </c>
      <c r="D73" s="184">
        <v>0</v>
      </c>
      <c r="E73" s="185">
        <v>2656804.5</v>
      </c>
      <c r="F73" s="185">
        <v>0</v>
      </c>
      <c r="G73" s="184">
        <v>0</v>
      </c>
      <c r="H73" s="184">
        <v>0</v>
      </c>
      <c r="I73" s="185">
        <v>0</v>
      </c>
      <c r="J73" s="185">
        <v>76193.25</v>
      </c>
      <c r="K73" s="185">
        <v>0</v>
      </c>
      <c r="L73" s="185">
        <v>647840.25</v>
      </c>
      <c r="M73" s="184">
        <v>0</v>
      </c>
      <c r="N73" s="184">
        <v>0</v>
      </c>
      <c r="O73" s="184">
        <v>127015.5</v>
      </c>
      <c r="P73" s="185">
        <v>3668761.55</v>
      </c>
      <c r="Q73" s="185">
        <v>152823</v>
      </c>
      <c r="R73" s="185">
        <v>546570.06000000006</v>
      </c>
      <c r="S73" s="185">
        <v>0</v>
      </c>
      <c r="T73" s="185">
        <v>0</v>
      </c>
      <c r="U73" s="185">
        <v>1096085.22</v>
      </c>
      <c r="V73" s="185">
        <v>35370.5</v>
      </c>
      <c r="W73" s="185">
        <v>0</v>
      </c>
      <c r="X73" s="185">
        <v>0</v>
      </c>
      <c r="Y73" s="185">
        <v>381441</v>
      </c>
      <c r="Z73" s="185">
        <v>0</v>
      </c>
      <c r="AA73" s="185">
        <v>0</v>
      </c>
      <c r="AB73" s="185">
        <v>788658.96</v>
      </c>
      <c r="AC73" s="185">
        <v>15140.5</v>
      </c>
      <c r="AD73" s="185">
        <v>0</v>
      </c>
      <c r="AE73" s="185">
        <v>482330.08</v>
      </c>
      <c r="AF73" s="185">
        <v>0</v>
      </c>
      <c r="AG73" s="185">
        <v>4099.25</v>
      </c>
      <c r="AH73" s="185">
        <v>0</v>
      </c>
      <c r="AI73" s="185">
        <v>0</v>
      </c>
      <c r="AJ73" s="185">
        <v>437141.5</v>
      </c>
      <c r="AK73" s="185">
        <v>343454.3</v>
      </c>
      <c r="AL73" s="185">
        <v>41907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24213.25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11525849.67</v>
      </c>
      <c r="CF73" s="252"/>
    </row>
    <row r="74" spans="1:84" ht="12.6" customHeight="1" x14ac:dyDescent="0.25">
      <c r="A74" s="171" t="s">
        <v>246</v>
      </c>
      <c r="B74" s="175"/>
      <c r="C74" s="184">
        <v>0</v>
      </c>
      <c r="D74" s="184">
        <v>0</v>
      </c>
      <c r="E74" s="185">
        <v>1432556.36</v>
      </c>
      <c r="F74" s="185">
        <v>0</v>
      </c>
      <c r="G74" s="184">
        <v>0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319941.75</v>
      </c>
      <c r="P74" s="185">
        <v>6589812.4000000004</v>
      </c>
      <c r="Q74" s="185">
        <v>699062.75</v>
      </c>
      <c r="R74" s="185">
        <v>1400768.5</v>
      </c>
      <c r="S74" s="185">
        <v>0</v>
      </c>
      <c r="T74" s="185">
        <v>0</v>
      </c>
      <c r="U74" s="185">
        <v>3485642.21</v>
      </c>
      <c r="V74" s="185">
        <v>212651</v>
      </c>
      <c r="W74" s="185">
        <v>0</v>
      </c>
      <c r="X74" s="185">
        <v>0</v>
      </c>
      <c r="Y74" s="185">
        <v>6928882.7800000003</v>
      </c>
      <c r="Z74" s="185">
        <v>0</v>
      </c>
      <c r="AA74" s="185">
        <v>0</v>
      </c>
      <c r="AB74" s="185">
        <v>2167951.7400000002</v>
      </c>
      <c r="AC74" s="185">
        <v>74018</v>
      </c>
      <c r="AD74" s="185">
        <v>0</v>
      </c>
      <c r="AE74" s="185">
        <v>2073559.98</v>
      </c>
      <c r="AF74" s="185">
        <v>0</v>
      </c>
      <c r="AG74" s="185">
        <v>3553784.25</v>
      </c>
      <c r="AH74" s="185">
        <v>0</v>
      </c>
      <c r="AI74" s="185">
        <v>0</v>
      </c>
      <c r="AJ74" s="185">
        <v>1531351.5</v>
      </c>
      <c r="AK74" s="185">
        <v>191174.94</v>
      </c>
      <c r="AL74" s="185">
        <v>59622.77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972456.25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31693237.180000003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4089360.8600000003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76193.25</v>
      </c>
      <c r="K75" s="195">
        <f t="shared" si="9"/>
        <v>0</v>
      </c>
      <c r="L75" s="195">
        <f t="shared" si="9"/>
        <v>647840.25</v>
      </c>
      <c r="M75" s="195">
        <f t="shared" si="9"/>
        <v>0</v>
      </c>
      <c r="N75" s="195">
        <f t="shared" si="9"/>
        <v>0</v>
      </c>
      <c r="O75" s="195">
        <f t="shared" si="9"/>
        <v>446957.25</v>
      </c>
      <c r="P75" s="195">
        <f t="shared" si="9"/>
        <v>10258573.949999999</v>
      </c>
      <c r="Q75" s="195">
        <f t="shared" si="9"/>
        <v>851885.75</v>
      </c>
      <c r="R75" s="195">
        <f t="shared" si="9"/>
        <v>1947338.56</v>
      </c>
      <c r="S75" s="195">
        <f t="shared" si="9"/>
        <v>0</v>
      </c>
      <c r="T75" s="195">
        <f t="shared" si="9"/>
        <v>0</v>
      </c>
      <c r="U75" s="195">
        <f t="shared" si="9"/>
        <v>4581727.43</v>
      </c>
      <c r="V75" s="195">
        <f t="shared" si="9"/>
        <v>248021.5</v>
      </c>
      <c r="W75" s="195">
        <f t="shared" si="9"/>
        <v>0</v>
      </c>
      <c r="X75" s="195">
        <f t="shared" si="9"/>
        <v>0</v>
      </c>
      <c r="Y75" s="195">
        <f t="shared" si="9"/>
        <v>7310323.7800000003</v>
      </c>
      <c r="Z75" s="195">
        <f t="shared" si="9"/>
        <v>0</v>
      </c>
      <c r="AA75" s="195">
        <f t="shared" si="9"/>
        <v>0</v>
      </c>
      <c r="AB75" s="195">
        <f t="shared" si="9"/>
        <v>2956610.7</v>
      </c>
      <c r="AC75" s="195">
        <f t="shared" si="9"/>
        <v>89158.5</v>
      </c>
      <c r="AD75" s="195">
        <f t="shared" si="9"/>
        <v>0</v>
      </c>
      <c r="AE75" s="195">
        <f t="shared" si="9"/>
        <v>2555890.06</v>
      </c>
      <c r="AF75" s="195">
        <f t="shared" si="9"/>
        <v>0</v>
      </c>
      <c r="AG75" s="195">
        <f t="shared" si="9"/>
        <v>3557883.5</v>
      </c>
      <c r="AH75" s="195">
        <f t="shared" si="9"/>
        <v>0</v>
      </c>
      <c r="AI75" s="195">
        <f t="shared" si="9"/>
        <v>0</v>
      </c>
      <c r="AJ75" s="195">
        <f t="shared" si="9"/>
        <v>1968493</v>
      </c>
      <c r="AK75" s="195">
        <f t="shared" si="9"/>
        <v>534629.24</v>
      </c>
      <c r="AL75" s="195">
        <f t="shared" si="9"/>
        <v>101529.76999999999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996669.5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43219086.850000001</v>
      </c>
      <c r="CF75" s="252"/>
    </row>
    <row r="76" spans="1:84" ht="12.6" customHeight="1" x14ac:dyDescent="0.25">
      <c r="A76" s="171" t="s">
        <v>248</v>
      </c>
      <c r="B76" s="175"/>
      <c r="C76" s="184"/>
      <c r="D76" s="184"/>
      <c r="E76" s="185">
        <v>8023</v>
      </c>
      <c r="F76" s="185">
        <v>0</v>
      </c>
      <c r="G76" s="184">
        <v>0</v>
      </c>
      <c r="H76" s="184">
        <v>0</v>
      </c>
      <c r="I76" s="185">
        <v>0</v>
      </c>
      <c r="J76" s="185">
        <v>146</v>
      </c>
      <c r="K76" s="185">
        <v>0</v>
      </c>
      <c r="L76" s="185">
        <v>0</v>
      </c>
      <c r="M76" s="185">
        <v>0</v>
      </c>
      <c r="N76" s="185">
        <v>0</v>
      </c>
      <c r="O76" s="185">
        <v>1045</v>
      </c>
      <c r="P76" s="185">
        <v>5475</v>
      </c>
      <c r="Q76" s="185">
        <v>3730</v>
      </c>
      <c r="R76" s="185">
        <v>234</v>
      </c>
      <c r="S76" s="185">
        <v>0</v>
      </c>
      <c r="T76" s="185">
        <v>0</v>
      </c>
      <c r="U76" s="185">
        <v>1924</v>
      </c>
      <c r="V76" s="185">
        <v>0</v>
      </c>
      <c r="W76" s="185">
        <v>0</v>
      </c>
      <c r="X76" s="185">
        <v>0</v>
      </c>
      <c r="Y76" s="185">
        <v>2360</v>
      </c>
      <c r="Z76" s="185">
        <v>0</v>
      </c>
      <c r="AA76" s="185">
        <v>0</v>
      </c>
      <c r="AB76" s="185">
        <v>618</v>
      </c>
      <c r="AC76" s="185">
        <v>1514</v>
      </c>
      <c r="AD76" s="185">
        <v>0</v>
      </c>
      <c r="AE76" s="185">
        <v>6396</v>
      </c>
      <c r="AF76" s="185">
        <v>0</v>
      </c>
      <c r="AG76" s="185">
        <v>1986</v>
      </c>
      <c r="AH76" s="185">
        <v>0</v>
      </c>
      <c r="AI76" s="185">
        <v>0</v>
      </c>
      <c r="AJ76" s="185">
        <v>0</v>
      </c>
      <c r="AK76" s="185">
        <v>0</v>
      </c>
      <c r="AL76" s="185">
        <v>0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1053</v>
      </c>
      <c r="AW76" s="185">
        <v>0</v>
      </c>
      <c r="AX76" s="185">
        <v>0</v>
      </c>
      <c r="AY76" s="185">
        <v>2693</v>
      </c>
      <c r="AZ76" s="185">
        <v>0</v>
      </c>
      <c r="BA76" s="185">
        <v>0</v>
      </c>
      <c r="BB76" s="185">
        <v>90</v>
      </c>
      <c r="BC76" s="185">
        <v>0</v>
      </c>
      <c r="BD76" s="185">
        <v>3743</v>
      </c>
      <c r="BE76" s="185">
        <v>59021</v>
      </c>
      <c r="BF76" s="185">
        <v>1966</v>
      </c>
      <c r="BG76" s="185">
        <v>0</v>
      </c>
      <c r="BH76" s="185">
        <v>0</v>
      </c>
      <c r="BI76" s="185">
        <v>0</v>
      </c>
      <c r="BJ76" s="185">
        <v>0</v>
      </c>
      <c r="BK76" s="185">
        <v>0</v>
      </c>
      <c r="BL76" s="185">
        <v>1532</v>
      </c>
      <c r="BM76" s="185">
        <v>585</v>
      </c>
      <c r="BN76" s="185">
        <v>5513</v>
      </c>
      <c r="BO76" s="185">
        <v>0</v>
      </c>
      <c r="BP76" s="185">
        <v>0</v>
      </c>
      <c r="BQ76" s="185">
        <v>0</v>
      </c>
      <c r="BR76" s="185">
        <v>360</v>
      </c>
      <c r="BS76" s="185">
        <v>0</v>
      </c>
      <c r="BT76" s="185">
        <v>0</v>
      </c>
      <c r="BU76" s="185">
        <v>0</v>
      </c>
      <c r="BV76" s="185">
        <v>1454</v>
      </c>
      <c r="BW76" s="185">
        <v>0</v>
      </c>
      <c r="BX76" s="185">
        <v>0</v>
      </c>
      <c r="BY76" s="185">
        <v>0</v>
      </c>
      <c r="BZ76" s="185">
        <v>0</v>
      </c>
      <c r="CA76" s="185">
        <v>0</v>
      </c>
      <c r="CB76" s="185">
        <v>0</v>
      </c>
      <c r="CC76" s="185">
        <v>0</v>
      </c>
      <c r="CD76" s="249" t="s">
        <v>221</v>
      </c>
      <c r="CE76" s="195">
        <f t="shared" si="8"/>
        <v>111461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/>
      <c r="D77" s="184"/>
      <c r="E77" s="184">
        <v>6411</v>
      </c>
      <c r="F77" s="184"/>
      <c r="G77" s="184"/>
      <c r="H77" s="184"/>
      <c r="I77" s="184"/>
      <c r="J77" s="184"/>
      <c r="K77" s="184"/>
      <c r="L77" s="184">
        <v>3485</v>
      </c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9896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0</v>
      </c>
      <c r="D78" s="184">
        <v>0</v>
      </c>
      <c r="E78" s="184">
        <v>5198</v>
      </c>
      <c r="F78" s="184">
        <v>0</v>
      </c>
      <c r="G78" s="184">
        <v>0</v>
      </c>
      <c r="H78" s="184">
        <v>0</v>
      </c>
      <c r="I78" s="184">
        <v>0</v>
      </c>
      <c r="J78" s="184">
        <v>146</v>
      </c>
      <c r="K78" s="184">
        <v>0</v>
      </c>
      <c r="L78" s="184">
        <v>2825</v>
      </c>
      <c r="M78" s="184">
        <v>0</v>
      </c>
      <c r="N78" s="184">
        <v>0</v>
      </c>
      <c r="O78" s="184">
        <v>1045</v>
      </c>
      <c r="P78" s="184">
        <v>10258</v>
      </c>
      <c r="Q78" s="184">
        <v>0</v>
      </c>
      <c r="R78" s="184">
        <v>234</v>
      </c>
      <c r="S78" s="184">
        <v>0</v>
      </c>
      <c r="T78" s="184">
        <v>0</v>
      </c>
      <c r="U78" s="184">
        <v>1924</v>
      </c>
      <c r="V78" s="184">
        <v>0</v>
      </c>
      <c r="W78" s="184">
        <v>0</v>
      </c>
      <c r="X78" s="184">
        <v>0</v>
      </c>
      <c r="Y78" s="184">
        <v>2360</v>
      </c>
      <c r="Z78" s="184">
        <v>0</v>
      </c>
      <c r="AA78" s="184">
        <v>0</v>
      </c>
      <c r="AB78" s="184">
        <v>618</v>
      </c>
      <c r="AC78" s="184">
        <v>1188</v>
      </c>
      <c r="AD78" s="184">
        <v>0</v>
      </c>
      <c r="AE78" s="184">
        <v>6198</v>
      </c>
      <c r="AF78" s="184">
        <v>0</v>
      </c>
      <c r="AG78" s="184">
        <v>2060</v>
      </c>
      <c r="AH78" s="184">
        <v>0</v>
      </c>
      <c r="AI78" s="184">
        <v>0</v>
      </c>
      <c r="AJ78" s="184">
        <v>2135</v>
      </c>
      <c r="AK78" s="184">
        <v>4314</v>
      </c>
      <c r="AL78" s="184">
        <v>1967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0</v>
      </c>
      <c r="AW78" s="184"/>
      <c r="AX78" s="249" t="s">
        <v>221</v>
      </c>
      <c r="AY78" s="249" t="s">
        <v>221</v>
      </c>
      <c r="AZ78" s="249" t="s">
        <v>221</v>
      </c>
      <c r="BA78" s="184"/>
      <c r="BB78" s="184">
        <v>90</v>
      </c>
      <c r="BC78" s="184">
        <v>0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0</v>
      </c>
      <c r="BT78" s="184">
        <v>0</v>
      </c>
      <c r="BU78" s="184">
        <v>0</v>
      </c>
      <c r="BV78" s="184">
        <v>1454</v>
      </c>
      <c r="BW78" s="184">
        <v>0</v>
      </c>
      <c r="BX78" s="184">
        <v>0</v>
      </c>
      <c r="BY78" s="184">
        <v>0</v>
      </c>
      <c r="BZ78" s="184">
        <v>0</v>
      </c>
      <c r="CA78" s="184">
        <v>115</v>
      </c>
      <c r="CB78" s="184">
        <v>0</v>
      </c>
      <c r="CC78" s="249" t="s">
        <v>221</v>
      </c>
      <c r="CD78" s="249" t="s">
        <v>221</v>
      </c>
      <c r="CE78" s="195">
        <f t="shared" si="8"/>
        <v>44129</v>
      </c>
      <c r="CF78" s="195"/>
    </row>
    <row r="79" spans="1:84" ht="12.6" customHeight="1" x14ac:dyDescent="0.25">
      <c r="A79" s="171" t="s">
        <v>251</v>
      </c>
      <c r="B79" s="175"/>
      <c r="C79" s="225">
        <v>0</v>
      </c>
      <c r="D79" s="225">
        <v>0</v>
      </c>
      <c r="E79" s="184">
        <v>1886</v>
      </c>
      <c r="F79" s="184">
        <v>0</v>
      </c>
      <c r="G79" s="184">
        <v>0</v>
      </c>
      <c r="H79" s="184">
        <v>0</v>
      </c>
      <c r="I79" s="184">
        <v>0</v>
      </c>
      <c r="J79" s="184">
        <v>78</v>
      </c>
      <c r="K79" s="184">
        <v>0</v>
      </c>
      <c r="L79" s="184">
        <v>1025</v>
      </c>
      <c r="M79" s="184">
        <v>0</v>
      </c>
      <c r="N79" s="184">
        <v>0</v>
      </c>
      <c r="O79" s="184">
        <v>0</v>
      </c>
      <c r="P79" s="184">
        <v>0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0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0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>
        <v>0</v>
      </c>
      <c r="BC79" s="184">
        <v>0</v>
      </c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9" t="s">
        <v>221</v>
      </c>
      <c r="CD79" s="249" t="s">
        <v>221</v>
      </c>
      <c r="CE79" s="195">
        <f t="shared" si="8"/>
        <v>2989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0</v>
      </c>
      <c r="D80" s="187">
        <v>0</v>
      </c>
      <c r="E80" s="187">
        <v>23.995384615384612</v>
      </c>
      <c r="F80" s="187">
        <v>0</v>
      </c>
      <c r="G80" s="187">
        <v>0</v>
      </c>
      <c r="H80" s="187">
        <v>0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5.0934615384615398</v>
      </c>
      <c r="P80" s="187">
        <v>8.139615384615384</v>
      </c>
      <c r="Q80" s="187">
        <v>0</v>
      </c>
      <c r="R80" s="187">
        <v>0</v>
      </c>
      <c r="S80" s="187">
        <v>0</v>
      </c>
      <c r="T80" s="187">
        <v>0</v>
      </c>
      <c r="U80" s="187">
        <v>0</v>
      </c>
      <c r="V80" s="187">
        <v>0</v>
      </c>
      <c r="W80" s="187">
        <v>0</v>
      </c>
      <c r="X80" s="187">
        <v>0</v>
      </c>
      <c r="Y80" s="187">
        <v>0</v>
      </c>
      <c r="Z80" s="187">
        <v>0</v>
      </c>
      <c r="AA80" s="187">
        <v>0</v>
      </c>
      <c r="AB80" s="187">
        <v>0</v>
      </c>
      <c r="AC80" s="187">
        <v>0</v>
      </c>
      <c r="AD80" s="187">
        <v>0</v>
      </c>
      <c r="AE80" s="187">
        <v>0</v>
      </c>
      <c r="AF80" s="187">
        <v>0</v>
      </c>
      <c r="AG80" s="187">
        <v>9.6642307692307678</v>
      </c>
      <c r="AH80" s="187">
        <v>0</v>
      </c>
      <c r="AI80" s="187">
        <v>0</v>
      </c>
      <c r="AJ80" s="187">
        <v>2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0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48.892692307692307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1267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1268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1269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1270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 t="s">
        <v>1280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1272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1273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1274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1275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1281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1277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 t="s">
        <v>1278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507</v>
      </c>
      <c r="D111" s="174">
        <v>1886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>
        <v>97</v>
      </c>
      <c r="D112" s="174">
        <v>1025</v>
      </c>
      <c r="E112" s="175"/>
    </row>
    <row r="113" spans="1:5" ht="12.6" customHeight="1" x14ac:dyDescent="0.25">
      <c r="A113" s="173" t="s">
        <v>280</v>
      </c>
      <c r="B113" s="172" t="s">
        <v>256</v>
      </c>
      <c r="C113" s="189">
        <v>0</v>
      </c>
      <c r="D113" s="174">
        <v>0</v>
      </c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43</v>
      </c>
      <c r="D114" s="174">
        <v>78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/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25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25</v>
      </c>
    </row>
    <row r="128" spans="1:5" ht="12.6" customHeight="1" x14ac:dyDescent="0.25">
      <c r="A128" s="173" t="s">
        <v>292</v>
      </c>
      <c r="B128" s="172" t="s">
        <v>256</v>
      </c>
      <c r="C128" s="189">
        <v>25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5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332</v>
      </c>
      <c r="C138" s="189">
        <v>144</v>
      </c>
      <c r="D138" s="174">
        <v>31</v>
      </c>
      <c r="E138" s="175">
        <f>SUM(B138:D138)</f>
        <v>507</v>
      </c>
    </row>
    <row r="139" spans="1:6" ht="12.6" customHeight="1" x14ac:dyDescent="0.25">
      <c r="A139" s="173" t="s">
        <v>215</v>
      </c>
      <c r="B139" s="174">
        <v>1317</v>
      </c>
      <c r="C139" s="189">
        <v>299</v>
      </c>
      <c r="D139" s="174">
        <v>270</v>
      </c>
      <c r="E139" s="175">
        <f>SUM(B139:D139)</f>
        <v>1886</v>
      </c>
    </row>
    <row r="140" spans="1:6" ht="12.6" customHeight="1" x14ac:dyDescent="0.25">
      <c r="A140" s="173" t="s">
        <v>298</v>
      </c>
      <c r="B140" s="174">
        <v>7210</v>
      </c>
      <c r="C140" s="174">
        <v>2538</v>
      </c>
      <c r="D140" s="174">
        <v>11205</v>
      </c>
      <c r="E140" s="175">
        <f>SUM(B140:D140)</f>
        <v>20953</v>
      </c>
    </row>
    <row r="141" spans="1:6" ht="12.6" customHeight="1" x14ac:dyDescent="0.25">
      <c r="A141" s="173" t="s">
        <v>245</v>
      </c>
      <c r="B141" s="174">
        <v>7123482.4000000004</v>
      </c>
      <c r="C141" s="189">
        <v>1267630.5900000001</v>
      </c>
      <c r="D141" s="174">
        <v>2486896.4299999997</v>
      </c>
      <c r="E141" s="175">
        <f>SUM(B141:D141)</f>
        <v>10878009.42</v>
      </c>
      <c r="F141" s="199"/>
    </row>
    <row r="142" spans="1:6" ht="12.6" customHeight="1" x14ac:dyDescent="0.25">
      <c r="A142" s="173" t="s">
        <v>246</v>
      </c>
      <c r="B142" s="174">
        <v>14849377.139999999</v>
      </c>
      <c r="C142" s="189">
        <v>4127726.69</v>
      </c>
      <c r="D142" s="174">
        <v>12716133.350000003</v>
      </c>
      <c r="E142" s="175">
        <f>SUM(B142:D142)</f>
        <v>31693237.18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>
        <v>90</v>
      </c>
      <c r="C144" s="189">
        <v>3</v>
      </c>
      <c r="D144" s="174">
        <v>4</v>
      </c>
      <c r="E144" s="175">
        <f>SUM(B144:D144)</f>
        <v>97</v>
      </c>
    </row>
    <row r="145" spans="1:5" ht="12.6" customHeight="1" x14ac:dyDescent="0.25">
      <c r="A145" s="173" t="s">
        <v>215</v>
      </c>
      <c r="B145" s="174">
        <v>944</v>
      </c>
      <c r="C145" s="189">
        <v>24</v>
      </c>
      <c r="D145" s="174">
        <v>57</v>
      </c>
      <c r="E145" s="175">
        <f>SUM(B145:D145)</f>
        <v>1025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>
        <v>598110.5</v>
      </c>
      <c r="C147" s="189">
        <v>15193.5</v>
      </c>
      <c r="D147" s="174">
        <v>34536.25</v>
      </c>
      <c r="E147" s="175">
        <f>SUM(B147:D147)</f>
        <v>647840.25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>
        <f>2117696+425911</f>
        <v>2543607</v>
      </c>
      <c r="C157" s="174">
        <v>2182933</v>
      </c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842865.68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21637.72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73137.220000000016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1561338.5100000002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15917.19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516498.43000000005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75050.080000000002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v>5349.85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3111794.6800000006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/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115198.06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115198.06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133158.72999999998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29095.08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162253.81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/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226687.76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226687.76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367716.08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367716.08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397261.84</v>
      </c>
      <c r="C195" s="189"/>
      <c r="D195" s="174"/>
      <c r="E195" s="175">
        <f t="shared" ref="E195:E203" si="10">SUM(B195:C195)-D195</f>
        <v>397261.84</v>
      </c>
    </row>
    <row r="196" spans="1:8" ht="12.6" customHeight="1" x14ac:dyDescent="0.25">
      <c r="A196" s="173" t="s">
        <v>333</v>
      </c>
      <c r="B196" s="174">
        <v>464930.73</v>
      </c>
      <c r="C196" s="189"/>
      <c r="D196" s="174">
        <v>13929.85</v>
      </c>
      <c r="E196" s="175">
        <f t="shared" si="10"/>
        <v>451000.88</v>
      </c>
    </row>
    <row r="197" spans="1:8" ht="12.6" customHeight="1" x14ac:dyDescent="0.25">
      <c r="A197" s="173" t="s">
        <v>334</v>
      </c>
      <c r="B197" s="174">
        <v>37341793.129999995</v>
      </c>
      <c r="C197" s="189">
        <v>235703.73</v>
      </c>
      <c r="D197" s="174"/>
      <c r="E197" s="175">
        <f t="shared" si="10"/>
        <v>37577496.859999992</v>
      </c>
    </row>
    <row r="198" spans="1:8" ht="12.6" customHeight="1" x14ac:dyDescent="0.25">
      <c r="A198" s="173" t="s">
        <v>335</v>
      </c>
      <c r="B198" s="174">
        <v>0</v>
      </c>
      <c r="C198" s="189">
        <v>0</v>
      </c>
      <c r="D198" s="174"/>
      <c r="E198" s="175">
        <f t="shared" si="10"/>
        <v>0</v>
      </c>
    </row>
    <row r="199" spans="1:8" ht="12.6" customHeight="1" x14ac:dyDescent="0.25">
      <c r="A199" s="173" t="s">
        <v>336</v>
      </c>
      <c r="B199" s="174">
        <v>3096622.22</v>
      </c>
      <c r="C199" s="189">
        <v>655876.49</v>
      </c>
      <c r="D199" s="174">
        <v>10520</v>
      </c>
      <c r="E199" s="175">
        <f t="shared" si="10"/>
        <v>3741978.71</v>
      </c>
    </row>
    <row r="200" spans="1:8" ht="12.6" customHeight="1" x14ac:dyDescent="0.25">
      <c r="A200" s="173" t="s">
        <v>337</v>
      </c>
      <c r="B200" s="174">
        <v>11193716.48</v>
      </c>
      <c r="C200" s="189">
        <v>523532.74</v>
      </c>
      <c r="D200" s="174">
        <v>1551198.51</v>
      </c>
      <c r="E200" s="175">
        <f t="shared" si="10"/>
        <v>10166050.710000001</v>
      </c>
    </row>
    <row r="201" spans="1:8" ht="12.6" customHeight="1" x14ac:dyDescent="0.25">
      <c r="A201" s="173" t="s">
        <v>338</v>
      </c>
      <c r="B201" s="174">
        <v>0</v>
      </c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0</v>
      </c>
      <c r="C202" s="189"/>
      <c r="D202" s="174"/>
      <c r="E202" s="175">
        <f t="shared" si="10"/>
        <v>0</v>
      </c>
    </row>
    <row r="203" spans="1:8" ht="12.6" customHeight="1" x14ac:dyDescent="0.25">
      <c r="A203" s="173" t="s">
        <v>340</v>
      </c>
      <c r="B203" s="174">
        <v>130834.49999999994</v>
      </c>
      <c r="C203" s="189">
        <v>1411075.31</v>
      </c>
      <c r="D203" s="174">
        <v>1447148.98</v>
      </c>
      <c r="E203" s="175">
        <f t="shared" si="10"/>
        <v>94760.830000000075</v>
      </c>
    </row>
    <row r="204" spans="1:8" ht="12.6" customHeight="1" x14ac:dyDescent="0.25">
      <c r="A204" s="173" t="s">
        <v>203</v>
      </c>
      <c r="B204" s="175">
        <f>SUM(B195:B203)</f>
        <v>52625158.899999991</v>
      </c>
      <c r="C204" s="191">
        <f>SUM(C195:C203)</f>
        <v>2826188.27</v>
      </c>
      <c r="D204" s="175">
        <f>SUM(D195:D203)</f>
        <v>3022797.34</v>
      </c>
      <c r="E204" s="175">
        <f>SUM(E195:E203)</f>
        <v>52428549.829999991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404444.30999999994</v>
      </c>
      <c r="C209" s="189">
        <v>16490.78</v>
      </c>
      <c r="D209" s="174">
        <v>13929.85</v>
      </c>
      <c r="E209" s="175">
        <f t="shared" ref="E209:E216" si="11">SUM(B209:C209)-D209</f>
        <v>407005.24</v>
      </c>
      <c r="H209" s="259"/>
    </row>
    <row r="210" spans="1:8" ht="12.6" customHeight="1" x14ac:dyDescent="0.25">
      <c r="A210" s="173" t="s">
        <v>334</v>
      </c>
      <c r="B210" s="174">
        <v>16102659.539999999</v>
      </c>
      <c r="C210" s="189">
        <v>1742827.29</v>
      </c>
      <c r="D210" s="174"/>
      <c r="E210" s="175">
        <f t="shared" si="11"/>
        <v>17845486.829999998</v>
      </c>
      <c r="H210" s="259"/>
    </row>
    <row r="211" spans="1:8" ht="12.6" customHeight="1" x14ac:dyDescent="0.25">
      <c r="A211" s="173" t="s">
        <v>335</v>
      </c>
      <c r="B211" s="174">
        <v>0</v>
      </c>
      <c r="C211" s="189"/>
      <c r="D211" s="174"/>
      <c r="E211" s="175">
        <f t="shared" si="11"/>
        <v>0</v>
      </c>
      <c r="H211" s="259"/>
    </row>
    <row r="212" spans="1:8" ht="12.6" customHeight="1" x14ac:dyDescent="0.25">
      <c r="A212" s="173" t="s">
        <v>336</v>
      </c>
      <c r="B212" s="174">
        <v>1744166.9500000002</v>
      </c>
      <c r="C212" s="189">
        <v>430472</v>
      </c>
      <c r="D212" s="174">
        <v>10500</v>
      </c>
      <c r="E212" s="175">
        <f t="shared" si="11"/>
        <v>2164138.9500000002</v>
      </c>
      <c r="H212" s="259"/>
    </row>
    <row r="213" spans="1:8" ht="12.6" customHeight="1" x14ac:dyDescent="0.25">
      <c r="A213" s="173" t="s">
        <v>337</v>
      </c>
      <c r="B213" s="174">
        <v>8461762.3100000005</v>
      </c>
      <c r="C213" s="189">
        <v>1045607.93</v>
      </c>
      <c r="D213" s="174">
        <v>1455547.51</v>
      </c>
      <c r="E213" s="175">
        <f t="shared" si="11"/>
        <v>8051822.7300000004</v>
      </c>
      <c r="H213" s="259"/>
    </row>
    <row r="214" spans="1:8" ht="12.6" customHeight="1" x14ac:dyDescent="0.25">
      <c r="A214" s="173" t="s">
        <v>338</v>
      </c>
      <c r="B214" s="174">
        <v>0</v>
      </c>
      <c r="C214" s="189"/>
      <c r="D214" s="174"/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>
        <v>0</v>
      </c>
      <c r="C215" s="189"/>
      <c r="D215" s="174"/>
      <c r="E215" s="175">
        <f t="shared" si="11"/>
        <v>0</v>
      </c>
      <c r="H215" s="259"/>
    </row>
    <row r="216" spans="1:8" ht="12.6" customHeight="1" x14ac:dyDescent="0.25">
      <c r="A216" s="173" t="s">
        <v>340</v>
      </c>
      <c r="B216" s="174">
        <v>0</v>
      </c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26713033.109999999</v>
      </c>
      <c r="C217" s="191">
        <f>SUM(C208:C216)</f>
        <v>3235398.0000000005</v>
      </c>
      <c r="D217" s="175">
        <f>SUM(D208:D216)</f>
        <v>1479977.36</v>
      </c>
      <c r="E217" s="175">
        <f>SUM(E208:E216)</f>
        <v>28468453.749999996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8" t="s">
        <v>1255</v>
      </c>
      <c r="C220" s="288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587616.23</v>
      </c>
      <c r="D221" s="172">
        <f>C221</f>
        <v>587616.23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7154831.4299999997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3105758.7800000003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/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/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2699821.46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/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12960411.670000002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65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29828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153861.65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183689.65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>
        <v>11993.65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11993.65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13743711.200000003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17145842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>
        <v>1047156</v>
      </c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6840975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2405097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407027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/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952805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373627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24362335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397261.84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451000.88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37577496.859999992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0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3741978.71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10166050.710000001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0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94760.830000000075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52428549.829999991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28468453.879999995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23960095.949999996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747737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747737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49070167.949999996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652252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1818720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385979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36990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1167210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4061151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>
        <v>503710</v>
      </c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503710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636145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8698142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9334287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1167210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8167077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36338230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49070168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49070167.949999996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11525849.67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31693237.180000003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43219086.850000001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587616.23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12960411.670000002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183689.65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11993.65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13743711.200000003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29475375.649999999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929157.37999999989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>
        <v>1000736.63</v>
      </c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1929894.0099999998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31405269.659999996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12237805.340000004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3111794.6800000011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2178625.9499999997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3328001.28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546325.12000000034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3210454.7399999998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3235399.05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115198.06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162253.81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226687.76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367716.08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1059924.08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29780185.950000003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1625083.7099999934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-744333.63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880750.07999999344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880750.07999999344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Whitman Hospital and Medical Center   H-0     FYE 12/31/2018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507</v>
      </c>
      <c r="C414" s="194">
        <f>E138</f>
        <v>507</v>
      </c>
      <c r="D414" s="179"/>
    </row>
    <row r="415" spans="1:5" ht="12.6" customHeight="1" x14ac:dyDescent="0.25">
      <c r="A415" s="179" t="s">
        <v>464</v>
      </c>
      <c r="B415" s="179">
        <f>D111</f>
        <v>1886</v>
      </c>
      <c r="C415" s="179">
        <f>E139</f>
        <v>1886</v>
      </c>
      <c r="D415" s="194">
        <f>SUM(C59:H59)+N59</f>
        <v>1886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97</v>
      </c>
      <c r="C417" s="194">
        <f>E144</f>
        <v>97</v>
      </c>
      <c r="D417" s="179"/>
    </row>
    <row r="418" spans="1:7" ht="12.6" customHeight="1" x14ac:dyDescent="0.25">
      <c r="A418" s="179" t="s">
        <v>466</v>
      </c>
      <c r="B418" s="179">
        <f>D112</f>
        <v>1025</v>
      </c>
      <c r="C418" s="179">
        <f>E145</f>
        <v>1025</v>
      </c>
      <c r="D418" s="179">
        <f>K59+L59</f>
        <v>1025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 t="str">
        <f>I59</f>
        <v/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43</v>
      </c>
    </row>
    <row r="424" spans="1:7" ht="12.6" customHeight="1" x14ac:dyDescent="0.25">
      <c r="A424" s="179" t="s">
        <v>1244</v>
      </c>
      <c r="B424" s="179">
        <f>D114</f>
        <v>78</v>
      </c>
      <c r="D424" s="179">
        <f>J59</f>
        <v>78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12237805.340000004</v>
      </c>
      <c r="C427" s="179">
        <f t="shared" ref="C427:C434" si="13">CE61</f>
        <v>12237805.340000002</v>
      </c>
      <c r="D427" s="179"/>
    </row>
    <row r="428" spans="1:7" ht="12.6" customHeight="1" x14ac:dyDescent="0.25">
      <c r="A428" s="179" t="s">
        <v>3</v>
      </c>
      <c r="B428" s="179">
        <f t="shared" si="12"/>
        <v>3111794.6800000011</v>
      </c>
      <c r="C428" s="179">
        <f t="shared" si="13"/>
        <v>3111796</v>
      </c>
      <c r="D428" s="179">
        <f>D173</f>
        <v>3111794.6800000006</v>
      </c>
    </row>
    <row r="429" spans="1:7" ht="12.6" customHeight="1" x14ac:dyDescent="0.25">
      <c r="A429" s="179" t="s">
        <v>236</v>
      </c>
      <c r="B429" s="179">
        <f t="shared" si="12"/>
        <v>2178625.9499999997</v>
      </c>
      <c r="C429" s="179">
        <f t="shared" si="13"/>
        <v>2178625.9500000002</v>
      </c>
      <c r="D429" s="179"/>
    </row>
    <row r="430" spans="1:7" ht="12.6" customHeight="1" x14ac:dyDescent="0.25">
      <c r="A430" s="179" t="s">
        <v>237</v>
      </c>
      <c r="B430" s="179">
        <f t="shared" si="12"/>
        <v>3328001.28</v>
      </c>
      <c r="C430" s="179">
        <f t="shared" si="13"/>
        <v>3328001.2800000003</v>
      </c>
      <c r="D430" s="179"/>
    </row>
    <row r="431" spans="1:7" ht="12.6" customHeight="1" x14ac:dyDescent="0.25">
      <c r="A431" s="179" t="s">
        <v>444</v>
      </c>
      <c r="B431" s="179">
        <f t="shared" si="12"/>
        <v>546325.12000000034</v>
      </c>
      <c r="C431" s="179">
        <f t="shared" si="13"/>
        <v>546325.12</v>
      </c>
      <c r="D431" s="179"/>
    </row>
    <row r="432" spans="1:7" ht="12.6" customHeight="1" x14ac:dyDescent="0.25">
      <c r="A432" s="179" t="s">
        <v>445</v>
      </c>
      <c r="B432" s="179">
        <f t="shared" si="12"/>
        <v>3210454.7399999998</v>
      </c>
      <c r="C432" s="179">
        <f t="shared" si="13"/>
        <v>3210454.5399999996</v>
      </c>
      <c r="D432" s="179"/>
    </row>
    <row r="433" spans="1:7" ht="12.6" customHeight="1" x14ac:dyDescent="0.25">
      <c r="A433" s="179" t="s">
        <v>6</v>
      </c>
      <c r="B433" s="179">
        <f t="shared" si="12"/>
        <v>3235399.05</v>
      </c>
      <c r="C433" s="179">
        <f t="shared" si="13"/>
        <v>3235398</v>
      </c>
      <c r="D433" s="179">
        <f>C217</f>
        <v>3235398.0000000005</v>
      </c>
    </row>
    <row r="434" spans="1:7" ht="12.6" customHeight="1" x14ac:dyDescent="0.25">
      <c r="A434" s="179" t="s">
        <v>474</v>
      </c>
      <c r="B434" s="179">
        <f t="shared" si="12"/>
        <v>115198.06</v>
      </c>
      <c r="C434" s="179">
        <f t="shared" si="13"/>
        <v>115198.06</v>
      </c>
      <c r="D434" s="179">
        <f>D177</f>
        <v>115198.06</v>
      </c>
    </row>
    <row r="435" spans="1:7" ht="12.6" customHeight="1" x14ac:dyDescent="0.25">
      <c r="A435" s="179" t="s">
        <v>447</v>
      </c>
      <c r="B435" s="179">
        <f t="shared" si="12"/>
        <v>162253.81</v>
      </c>
      <c r="C435" s="179"/>
      <c r="D435" s="179">
        <f>D181</f>
        <v>162253.81</v>
      </c>
    </row>
    <row r="436" spans="1:7" ht="12.6" customHeight="1" x14ac:dyDescent="0.25">
      <c r="A436" s="179" t="s">
        <v>475</v>
      </c>
      <c r="B436" s="179">
        <f t="shared" si="12"/>
        <v>226687.76</v>
      </c>
      <c r="C436" s="179"/>
      <c r="D436" s="179">
        <f>D186</f>
        <v>226687.76</v>
      </c>
    </row>
    <row r="437" spans="1:7" ht="12.6" customHeight="1" x14ac:dyDescent="0.25">
      <c r="A437" s="194" t="s">
        <v>449</v>
      </c>
      <c r="B437" s="194">
        <f t="shared" si="12"/>
        <v>367716.08</v>
      </c>
      <c r="C437" s="194"/>
      <c r="D437" s="194">
        <f>D190</f>
        <v>367716.08</v>
      </c>
    </row>
    <row r="438" spans="1:7" ht="12.6" customHeight="1" x14ac:dyDescent="0.25">
      <c r="A438" s="194" t="s">
        <v>476</v>
      </c>
      <c r="B438" s="194">
        <f>C386+C387+C388</f>
        <v>756657.65</v>
      </c>
      <c r="C438" s="194">
        <f>CD69</f>
        <v>756657.65</v>
      </c>
      <c r="D438" s="194">
        <f>D181+D186+D190</f>
        <v>756657.65</v>
      </c>
    </row>
    <row r="439" spans="1:7" ht="12.6" customHeight="1" x14ac:dyDescent="0.25">
      <c r="A439" s="179" t="s">
        <v>451</v>
      </c>
      <c r="B439" s="194">
        <f>C389</f>
        <v>1059924.08</v>
      </c>
      <c r="C439" s="194">
        <f>SUM(C69:CC69)</f>
        <v>1059924.4400000004</v>
      </c>
      <c r="D439" s="179"/>
    </row>
    <row r="440" spans="1:7" ht="12.6" customHeight="1" x14ac:dyDescent="0.25">
      <c r="A440" s="179" t="s">
        <v>477</v>
      </c>
      <c r="B440" s="194">
        <f>B438+B439</f>
        <v>1816581.73</v>
      </c>
      <c r="C440" s="194">
        <f>CE69</f>
        <v>1816582.0900000003</v>
      </c>
      <c r="D440" s="179"/>
    </row>
    <row r="441" spans="1:7" ht="12.6" customHeight="1" x14ac:dyDescent="0.25">
      <c r="A441" s="179" t="s">
        <v>478</v>
      </c>
      <c r="B441" s="179">
        <f>D390</f>
        <v>29780185.950000003</v>
      </c>
      <c r="C441" s="179">
        <f>SUM(C427:C437)+C440</f>
        <v>29780186.380000003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587616.23</v>
      </c>
      <c r="C444" s="179">
        <f>C363</f>
        <v>587616.23</v>
      </c>
      <c r="D444" s="179"/>
    </row>
    <row r="445" spans="1:7" ht="12.6" customHeight="1" x14ac:dyDescent="0.25">
      <c r="A445" s="179" t="s">
        <v>343</v>
      </c>
      <c r="B445" s="179">
        <f>D229</f>
        <v>12960411.670000002</v>
      </c>
      <c r="C445" s="179">
        <f>C364</f>
        <v>12960411.670000002</v>
      </c>
      <c r="D445" s="179"/>
    </row>
    <row r="446" spans="1:7" ht="12.6" customHeight="1" x14ac:dyDescent="0.25">
      <c r="A446" s="179" t="s">
        <v>351</v>
      </c>
      <c r="B446" s="179">
        <f>D236</f>
        <v>183689.65</v>
      </c>
      <c r="C446" s="179">
        <f>C365</f>
        <v>183689.65</v>
      </c>
      <c r="D446" s="179"/>
    </row>
    <row r="447" spans="1:7" ht="12.6" customHeight="1" x14ac:dyDescent="0.25">
      <c r="A447" s="179" t="s">
        <v>356</v>
      </c>
      <c r="B447" s="179">
        <f>D240</f>
        <v>11993.65</v>
      </c>
      <c r="C447" s="179">
        <f>C366</f>
        <v>11993.65</v>
      </c>
      <c r="D447" s="179"/>
    </row>
    <row r="448" spans="1:7" ht="12.6" customHeight="1" x14ac:dyDescent="0.25">
      <c r="A448" s="179" t="s">
        <v>358</v>
      </c>
      <c r="B448" s="179">
        <f>D242</f>
        <v>13743711.200000003</v>
      </c>
      <c r="C448" s="179">
        <f>D367</f>
        <v>13743711.200000003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65</v>
      </c>
    </row>
    <row r="454" spans="1:7" ht="12.6" customHeight="1" x14ac:dyDescent="0.25">
      <c r="A454" s="179" t="s">
        <v>168</v>
      </c>
      <c r="B454" s="179">
        <f>C233</f>
        <v>29828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153861.65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929157.37999999989</v>
      </c>
      <c r="C458" s="194">
        <f>CE70</f>
        <v>929157.37999999989</v>
      </c>
      <c r="D458" s="194"/>
    </row>
    <row r="459" spans="1:7" ht="12.6" customHeight="1" x14ac:dyDescent="0.25">
      <c r="A459" s="179" t="s">
        <v>244</v>
      </c>
      <c r="B459" s="194">
        <f>C371</f>
        <v>1000736.63</v>
      </c>
      <c r="C459" s="194">
        <f>CE72</f>
        <v>1000736.63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11525849.67</v>
      </c>
      <c r="C463" s="194">
        <f>CE73</f>
        <v>11525849.67</v>
      </c>
      <c r="D463" s="194">
        <f>E141+E147+E153</f>
        <v>11525849.67</v>
      </c>
    </row>
    <row r="464" spans="1:7" ht="12.6" customHeight="1" x14ac:dyDescent="0.25">
      <c r="A464" s="179" t="s">
        <v>246</v>
      </c>
      <c r="B464" s="194">
        <f>C360</f>
        <v>31693237.180000003</v>
      </c>
      <c r="C464" s="194">
        <f>CE74</f>
        <v>31693237.180000003</v>
      </c>
      <c r="D464" s="194">
        <f>E142+E148+E154</f>
        <v>31693237.18</v>
      </c>
    </row>
    <row r="465" spans="1:7" ht="12.6" customHeight="1" x14ac:dyDescent="0.25">
      <c r="A465" s="179" t="s">
        <v>247</v>
      </c>
      <c r="B465" s="194">
        <f>D361</f>
        <v>43219086.850000001</v>
      </c>
      <c r="C465" s="194">
        <f>CE75</f>
        <v>43219086.850000001</v>
      </c>
      <c r="D465" s="194">
        <f>D463+D464</f>
        <v>43219086.850000001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397261.84</v>
      </c>
      <c r="C468" s="179">
        <f>E195</f>
        <v>397261.84</v>
      </c>
      <c r="D468" s="179"/>
    </row>
    <row r="469" spans="1:7" ht="12.6" customHeight="1" x14ac:dyDescent="0.25">
      <c r="A469" s="179" t="s">
        <v>333</v>
      </c>
      <c r="B469" s="179">
        <f t="shared" si="14"/>
        <v>451000.88</v>
      </c>
      <c r="C469" s="179">
        <f>E196</f>
        <v>451000.88</v>
      </c>
      <c r="D469" s="179"/>
    </row>
    <row r="470" spans="1:7" ht="12.6" customHeight="1" x14ac:dyDescent="0.25">
      <c r="A470" s="179" t="s">
        <v>334</v>
      </c>
      <c r="B470" s="179">
        <f t="shared" si="14"/>
        <v>37577496.859999992</v>
      </c>
      <c r="C470" s="179">
        <f>E197</f>
        <v>37577496.859999992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3741978.71</v>
      </c>
      <c r="C472" s="179">
        <f>E199</f>
        <v>3741978.71</v>
      </c>
      <c r="D472" s="179"/>
    </row>
    <row r="473" spans="1:7" ht="12.6" customHeight="1" x14ac:dyDescent="0.25">
      <c r="A473" s="179" t="s">
        <v>495</v>
      </c>
      <c r="B473" s="179">
        <f t="shared" si="14"/>
        <v>10166050.710000001</v>
      </c>
      <c r="C473" s="179">
        <f>SUM(E200:E201)</f>
        <v>10166050.710000001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94760.830000000075</v>
      </c>
      <c r="C475" s="179">
        <f>E203</f>
        <v>94760.830000000075</v>
      </c>
      <c r="D475" s="179"/>
    </row>
    <row r="476" spans="1:7" ht="12.6" customHeight="1" x14ac:dyDescent="0.25">
      <c r="A476" s="179" t="s">
        <v>203</v>
      </c>
      <c r="B476" s="179">
        <f>D275</f>
        <v>52428549.829999991</v>
      </c>
      <c r="C476" s="179">
        <f>E204</f>
        <v>52428549.829999991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28468453.879999995</v>
      </c>
      <c r="C478" s="179">
        <f>E217</f>
        <v>28468453.749999996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49070167.949999996</v>
      </c>
    </row>
    <row r="482" spans="1:12" ht="12.6" customHeight="1" x14ac:dyDescent="0.25">
      <c r="A482" s="180" t="s">
        <v>499</v>
      </c>
      <c r="C482" s="180">
        <f>D339</f>
        <v>49070168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153</v>
      </c>
      <c r="B493" s="261" t="str">
        <f>RIGHT('Prior Year'!C82,4)</f>
        <v>2017</v>
      </c>
      <c r="C493" s="261" t="str">
        <f>RIGHT(C82,4)</f>
        <v>2018</v>
      </c>
      <c r="D493" s="261" t="str">
        <f>RIGHT('Prior Year'!C82,4)</f>
        <v>2017</v>
      </c>
      <c r="E493" s="261" t="str">
        <f>RIGHT(C82,4)</f>
        <v>2018</v>
      </c>
      <c r="F493" s="261" t="str">
        <f>RIGHT('Prior Year'!C82,4)</f>
        <v>2017</v>
      </c>
      <c r="G493" s="261" t="str">
        <f>RIGHT(C82,4)</f>
        <v>2018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f>'Prior Year'!C71</f>
        <v>0</v>
      </c>
      <c r="C496" s="240">
        <f>C71</f>
        <v>0</v>
      </c>
      <c r="D496" s="240">
        <f>'Prior Year'!C59</f>
        <v>0</v>
      </c>
      <c r="E496" s="180" t="str">
        <f>C59</f>
        <v/>
      </c>
      <c r="F496" s="263" t="str">
        <f t="shared" ref="F496:G511" si="15">IF(B496=0,"",IF(D496=0,"",B496/D496))</f>
        <v/>
      </c>
      <c r="G496" s="264" t="str">
        <f t="shared" si="15"/>
        <v/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 t="str">
        <f>D59</f>
        <v/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f>'Prior Year'!E71</f>
        <v>2864430.04</v>
      </c>
      <c r="C498" s="240">
        <f>E71</f>
        <v>3002886.5900000008</v>
      </c>
      <c r="D498" s="240">
        <f>'Prior Year'!E59</f>
        <v>1564</v>
      </c>
      <c r="E498" s="180">
        <f>E59</f>
        <v>1886</v>
      </c>
      <c r="F498" s="263">
        <f t="shared" si="15"/>
        <v>1831.4770076726343</v>
      </c>
      <c r="G498" s="263">
        <f t="shared" si="15"/>
        <v>1592.1986161187704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 t="str">
        <f>F59</f>
        <v/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 t="str">
        <f>G59</f>
        <v/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 t="str">
        <f>I59</f>
        <v/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f>'Prior Year'!J71</f>
        <v>4060</v>
      </c>
      <c r="C503" s="240">
        <f>J71</f>
        <v>4359.82</v>
      </c>
      <c r="D503" s="240">
        <f>'Prior Year'!J59</f>
        <v>59</v>
      </c>
      <c r="E503" s="180">
        <f>J59</f>
        <v>78</v>
      </c>
      <c r="F503" s="263">
        <f t="shared" si="15"/>
        <v>68.813559322033896</v>
      </c>
      <c r="G503" s="263">
        <f t="shared" si="15"/>
        <v>55.895128205128202</v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 t="str">
        <f>K59</f>
        <v/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633</v>
      </c>
      <c r="E505" s="180">
        <f>L59</f>
        <v>1025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 t="str">
        <f>M59</f>
        <v/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 t="str">
        <f>N59</f>
        <v/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f>'Prior Year'!O71</f>
        <v>623077.74</v>
      </c>
      <c r="C508" s="240">
        <f>O71</f>
        <v>765444.42</v>
      </c>
      <c r="D508" s="240">
        <f>'Prior Year'!O59</f>
        <v>33</v>
      </c>
      <c r="E508" s="180">
        <f>O59</f>
        <v>43</v>
      </c>
      <c r="F508" s="263">
        <f t="shared" si="15"/>
        <v>18881.143636363635</v>
      </c>
      <c r="G508" s="263">
        <f t="shared" si="15"/>
        <v>17801.033023255815</v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f>'Prior Year'!P71</f>
        <v>2945617.9799999995</v>
      </c>
      <c r="C509" s="240">
        <f>P71</f>
        <v>3159675.15</v>
      </c>
      <c r="D509" s="240">
        <f>'Prior Year'!P59</f>
        <v>72942</v>
      </c>
      <c r="E509" s="180">
        <f>P59</f>
        <v>93408</v>
      </c>
      <c r="F509" s="263">
        <f t="shared" si="15"/>
        <v>40.383016369170022</v>
      </c>
      <c r="G509" s="263">
        <f t="shared" si="15"/>
        <v>33.826601040596096</v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f>'Prior Year'!Q71</f>
        <v>103915.77</v>
      </c>
      <c r="C510" s="240">
        <f>Q71</f>
        <v>108271</v>
      </c>
      <c r="D510" s="240">
        <f>'Prior Year'!Q59</f>
        <v>21207</v>
      </c>
      <c r="E510" s="180">
        <f>Q59</f>
        <v>27656</v>
      </c>
      <c r="F510" s="263">
        <f t="shared" si="15"/>
        <v>4.9000693167350402</v>
      </c>
      <c r="G510" s="263">
        <f t="shared" si="15"/>
        <v>3.9149190049175586</v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f>'Prior Year'!R71</f>
        <v>310145.36</v>
      </c>
      <c r="C511" s="240">
        <f>R71</f>
        <v>566886.29999999993</v>
      </c>
      <c r="D511" s="240">
        <f>'Prior Year'!R59</f>
        <v>62925</v>
      </c>
      <c r="E511" s="180">
        <f>R59</f>
        <v>68408</v>
      </c>
      <c r="F511" s="263">
        <f t="shared" si="15"/>
        <v>4.9288098529996027</v>
      </c>
      <c r="G511" s="263">
        <f t="shared" si="15"/>
        <v>8.2868421822009104</v>
      </c>
      <c r="H511" s="265">
        <f t="shared" si="16"/>
        <v>0.68130693399698861</v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f>'Prior Year'!S71</f>
        <v>38818</v>
      </c>
      <c r="C512" s="240">
        <f>S71</f>
        <v>0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f>'Prior Year'!T71</f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f>'Prior Year'!U71</f>
        <v>1477281.82</v>
      </c>
      <c r="C514" s="240">
        <f>U71</f>
        <v>1484248.25</v>
      </c>
      <c r="D514" s="240">
        <f>'Prior Year'!U59</f>
        <v>53749</v>
      </c>
      <c r="E514" s="180">
        <f>U59</f>
        <v>57486</v>
      </c>
      <c r="F514" s="263">
        <f t="shared" si="17"/>
        <v>27.484824275800481</v>
      </c>
      <c r="G514" s="263">
        <f t="shared" si="17"/>
        <v>25.819299481612916</v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f>'Prior Year'!V71</f>
        <v>2212.84</v>
      </c>
      <c r="C515" s="240">
        <f>V71</f>
        <v>5155.9400000000005</v>
      </c>
      <c r="D515" s="240">
        <f>'Prior Year'!V59</f>
        <v>1506</v>
      </c>
      <c r="E515" s="180">
        <f>V59</f>
        <v>1220</v>
      </c>
      <c r="F515" s="263">
        <f t="shared" si="17"/>
        <v>1.4693492695883135</v>
      </c>
      <c r="G515" s="263">
        <f t="shared" si="17"/>
        <v>4.2261803278688532</v>
      </c>
      <c r="H515" s="265">
        <f t="shared" si="16"/>
        <v>1.8762258336664615</v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f>'Prior Year'!W71</f>
        <v>0</v>
      </c>
      <c r="C516" s="240">
        <f>W71</f>
        <v>0</v>
      </c>
      <c r="D516" s="240">
        <f>'Prior Year'!W59</f>
        <v>0</v>
      </c>
      <c r="E516" s="180" t="str">
        <f>W59</f>
        <v/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f>'Prior Year'!X71</f>
        <v>0</v>
      </c>
      <c r="C517" s="240">
        <f>X71</f>
        <v>0</v>
      </c>
      <c r="D517" s="240">
        <f>'Prior Year'!X59</f>
        <v>0</v>
      </c>
      <c r="E517" s="180" t="str">
        <f>X59</f>
        <v/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f>'Prior Year'!Y71</f>
        <v>1439392.75</v>
      </c>
      <c r="C518" s="240">
        <f>Y71</f>
        <v>1386010</v>
      </c>
      <c r="D518" s="240">
        <f>'Prior Year'!Y59</f>
        <v>0</v>
      </c>
      <c r="E518" s="180" t="str">
        <f>Y59</f>
        <v/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f>'Prior Year'!Z71</f>
        <v>0</v>
      </c>
      <c r="C519" s="240">
        <f>Z71</f>
        <v>0</v>
      </c>
      <c r="D519" s="240">
        <f>'Prior Year'!Z59</f>
        <v>0</v>
      </c>
      <c r="E519" s="180" t="str">
        <f>Z59</f>
        <v/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f>'Prior Year'!AA71</f>
        <v>0</v>
      </c>
      <c r="C520" s="240">
        <f>AA71</f>
        <v>0</v>
      </c>
      <c r="D520" s="240">
        <f>'Prior Year'!AA59</f>
        <v>0</v>
      </c>
      <c r="E520" s="180" t="str">
        <f>AA59</f>
        <v/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f>'Prior Year'!AB71</f>
        <v>1256188.01</v>
      </c>
      <c r="C521" s="240">
        <f>AB71</f>
        <v>1238247.3999999999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f>'Prior Year'!AC71</f>
        <v>658547.73</v>
      </c>
      <c r="C522" s="240">
        <f>AC71</f>
        <v>661891.74</v>
      </c>
      <c r="D522" s="240">
        <f>'Prior Year'!AC59</f>
        <v>131</v>
      </c>
      <c r="E522" s="180">
        <f>AC59</f>
        <v>105</v>
      </c>
      <c r="F522" s="263">
        <f t="shared" si="17"/>
        <v>5027.0819083969463</v>
      </c>
      <c r="G522" s="263">
        <f t="shared" si="17"/>
        <v>6303.7308571428566</v>
      </c>
      <c r="H522" s="265">
        <f t="shared" si="16"/>
        <v>0.25395427645876834</v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f>'Prior Year'!AD71</f>
        <v>0</v>
      </c>
      <c r="C523" s="240">
        <f>AD71</f>
        <v>0</v>
      </c>
      <c r="D523" s="240">
        <f>'Prior Year'!AD59</f>
        <v>0</v>
      </c>
      <c r="E523" s="180" t="str">
        <f>AD59</f>
        <v/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f>'Prior Year'!AE71</f>
        <v>1072546.3799999999</v>
      </c>
      <c r="C524" s="240">
        <f>AE71</f>
        <v>1326472.57</v>
      </c>
      <c r="D524" s="240">
        <f>'Prior Year'!AE59</f>
        <v>7632</v>
      </c>
      <c r="E524" s="180">
        <f>AE59</f>
        <v>8850</v>
      </c>
      <c r="F524" s="263">
        <f t="shared" si="17"/>
        <v>140.53280660377357</v>
      </c>
      <c r="G524" s="263">
        <f t="shared" si="17"/>
        <v>149.88390621468926</v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 t="str">
        <f>AF59</f>
        <v/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f>'Prior Year'!AG71</f>
        <v>2369758.9600000004</v>
      </c>
      <c r="C526" s="240">
        <f>AG71</f>
        <v>2417322.7999999993</v>
      </c>
      <c r="D526" s="240">
        <f>'Prior Year'!AG59</f>
        <v>3019</v>
      </c>
      <c r="E526" s="180">
        <f>AG59</f>
        <v>2927</v>
      </c>
      <c r="F526" s="263">
        <f t="shared" si="17"/>
        <v>784.94831401126214</v>
      </c>
      <c r="G526" s="263">
        <f t="shared" si="17"/>
        <v>825.87044755722559</v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 t="str">
        <f>AH59</f>
        <v/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 t="str">
        <f>AI59</f>
        <v/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f>'Prior Year'!AJ71</f>
        <v>869464.87</v>
      </c>
      <c r="C529" s="240">
        <f>AJ71</f>
        <v>1649151.4199999997</v>
      </c>
      <c r="D529" s="240">
        <f>'Prior Year'!AJ59</f>
        <v>2000</v>
      </c>
      <c r="E529" s="180">
        <f>AJ59</f>
        <v>3199</v>
      </c>
      <c r="F529" s="263">
        <f t="shared" si="18"/>
        <v>434.73243500000001</v>
      </c>
      <c r="G529" s="263">
        <f t="shared" si="18"/>
        <v>515.52091903719906</v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f>'Prior Year'!AK71</f>
        <v>108011.38</v>
      </c>
      <c r="C530" s="240">
        <f>AK71</f>
        <v>196186.94</v>
      </c>
      <c r="D530" s="240">
        <f>'Prior Year'!AK59</f>
        <v>1227</v>
      </c>
      <c r="E530" s="180">
        <f>AK59</f>
        <v>1789</v>
      </c>
      <c r="F530" s="263">
        <f t="shared" si="18"/>
        <v>88.028834555827231</v>
      </c>
      <c r="G530" s="263">
        <f t="shared" si="18"/>
        <v>109.66290665176076</v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f>'Prior Year'!AL71</f>
        <v>63515.47</v>
      </c>
      <c r="C531" s="240">
        <f>AL71</f>
        <v>48850.670000000013</v>
      </c>
      <c r="D531" s="240">
        <f>'Prior Year'!AL59</f>
        <v>632</v>
      </c>
      <c r="E531" s="180">
        <f>AL59</f>
        <v>816</v>
      </c>
      <c r="F531" s="263">
        <f t="shared" si="18"/>
        <v>100.49916139240507</v>
      </c>
      <c r="G531" s="263">
        <f t="shared" si="18"/>
        <v>59.86601715686276</v>
      </c>
      <c r="H531" s="265">
        <f t="shared" si="16"/>
        <v>-0.40431326662406397</v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 t="str">
        <f>AM59</f>
        <v/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 t="str">
        <f>AN59</f>
        <v/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 t="str">
        <f>AO59</f>
        <v/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 t="str">
        <f>AP59</f>
        <v/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 t="str">
        <f>AQ59</f>
        <v/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 t="str">
        <f>AR59</f>
        <v/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 t="str">
        <f>AS59</f>
        <v/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 t="str">
        <f>AT59</f>
        <v/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 t="str">
        <f>AU59</f>
        <v/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f>'Prior Year'!AV71</f>
        <v>60793.5</v>
      </c>
      <c r="C541" s="240">
        <f>AV71</f>
        <v>62677.94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f>'Prior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f>'Prior Year'!AX71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f>'Prior Year'!AY71</f>
        <v>558752.07999999996</v>
      </c>
      <c r="C544" s="240">
        <f>AY71</f>
        <v>583296.78000000014</v>
      </c>
      <c r="D544" s="240">
        <f>'Prior Year'!AY59</f>
        <v>8618</v>
      </c>
      <c r="E544" s="180">
        <f>AY59</f>
        <v>9896</v>
      </c>
      <c r="F544" s="263">
        <f t="shared" ref="F544:G550" si="19">IF(B544=0,"",IF(D544=0,"",B544/D544))</f>
        <v>64.835469946623348</v>
      </c>
      <c r="G544" s="263">
        <f t="shared" si="19"/>
        <v>58.942681891673416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f>'Prior Year'!AZ71</f>
        <v>0</v>
      </c>
      <c r="C545" s="240">
        <f>AZ71</f>
        <v>0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f>'Prior Year'!BA71</f>
        <v>98946.68</v>
      </c>
      <c r="C546" s="240">
        <f>BA71</f>
        <v>103083.22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f>'Prior Year'!BB71</f>
        <v>335716.1</v>
      </c>
      <c r="C547" s="240">
        <f>BB71</f>
        <v>278151.97000000003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f>'Prior Year'!BD71</f>
        <v>302059.47000000003</v>
      </c>
      <c r="C549" s="240">
        <f>BD71</f>
        <v>321269.91000000003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f>'Prior Year'!BE71</f>
        <v>2809470.09</v>
      </c>
      <c r="C550" s="240">
        <f>BE71</f>
        <v>3014135.38</v>
      </c>
      <c r="D550" s="240">
        <f>'Prior Year'!BE59</f>
        <v>113541</v>
      </c>
      <c r="E550" s="180">
        <f>BE59</f>
        <v>111461</v>
      </c>
      <c r="F550" s="263">
        <f t="shared" si="19"/>
        <v>24.744102042434008</v>
      </c>
      <c r="G550" s="263">
        <f t="shared" si="19"/>
        <v>27.042062963727222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f>'Prior Year'!BF71</f>
        <v>606258.34</v>
      </c>
      <c r="C551" s="240">
        <f>BF71</f>
        <v>588671.94000000006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f>'Prior Year'!BG71</f>
        <v>4505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f>'Prior Year'!BH71</f>
        <v>1455425.25</v>
      </c>
      <c r="C553" s="240">
        <f>BH71</f>
        <v>1470004.8499999999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f>'Prior Year'!BI71</f>
        <v>23464.019999999997</v>
      </c>
      <c r="C554" s="240">
        <f>BI71</f>
        <v>24816.76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f>'Prior Year'!BJ71</f>
        <v>0</v>
      </c>
      <c r="C555" s="240">
        <f>BJ71</f>
        <v>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f>'Prior Year'!BK71</f>
        <v>0</v>
      </c>
      <c r="C556" s="240">
        <f>BK71</f>
        <v>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f>'Prior Year'!BL71</f>
        <v>796450.50999999989</v>
      </c>
      <c r="C557" s="240">
        <f>BL71</f>
        <v>815376.52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f>'Prior Year'!BM71</f>
        <v>459416.25</v>
      </c>
      <c r="C558" s="240">
        <f>BM71</f>
        <v>268768.65999999997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f>'Prior Year'!BN71</f>
        <v>1204976.67</v>
      </c>
      <c r="C559" s="240">
        <f>BN71</f>
        <v>1097676.55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f>'Prior Year'!BO71</f>
        <v>6.13</v>
      </c>
      <c r="C560" s="240">
        <f>BO71</f>
        <v>140413.36000000002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f>'Prior Year'!BP71</f>
        <v>231501.96999999997</v>
      </c>
      <c r="C561" s="240">
        <f>BP71</f>
        <v>224114.97999999998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f>'Prior Year'!BR71</f>
        <v>516204.76999999996</v>
      </c>
      <c r="C563" s="240">
        <f>BR71</f>
        <v>780082.05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f>'Prior Year'!BS71</f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f>'Prior Year'!BT71</f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f>'Prior Year'!BV71</f>
        <v>446764.60000000003</v>
      </c>
      <c r="C567" s="240">
        <f>BV71</f>
        <v>464059.60000000003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f>'Prior Year'!BW71</f>
        <v>0</v>
      </c>
      <c r="C568" s="240">
        <f>BW71</f>
        <v>0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f>'Prior Year'!BX71</f>
        <v>354083.22000000003</v>
      </c>
      <c r="C569" s="240">
        <f>BX71</f>
        <v>851822.07999999984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f>'Prior Year'!BY71</f>
        <v>707884.69</v>
      </c>
      <c r="C570" s="240">
        <f>BY71</f>
        <v>0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f>'Prior Year'!CA71</f>
        <v>133797.48000000001</v>
      </c>
      <c r="C572" s="240">
        <f>CA71</f>
        <v>52685.719999999994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f>'Prior Year'!CB71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f>'Prior Year'!CC71</f>
        <v>0</v>
      </c>
      <c r="C574" s="240">
        <f>CC71</f>
        <v>-957746.75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f>'Prior Year'!CD71</f>
        <v>236544.65999999992</v>
      </c>
      <c r="C575" s="240">
        <f>CD71</f>
        <v>646606.47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52440</v>
      </c>
      <c r="E612" s="180">
        <f>SUM(C624:D647)+SUM(C668:D713)</f>
        <v>28102131.630010486</v>
      </c>
      <c r="F612" s="180">
        <f>CE64-(AX64+BD64+BE64+BG64+BJ64+BN64+BP64+BQ64+CB64+CC64+CD64)</f>
        <v>3232170.29</v>
      </c>
      <c r="G612" s="180">
        <f>CE77-(AX77+AY77+BD77+BE77+BG77+BJ77+BN77+BP77+BQ77+CB77+CC77+CD77)</f>
        <v>9896</v>
      </c>
      <c r="H612" s="197">
        <f>CE60-(AX60+AY60+AZ60+BD60+BE60+BG60+BJ60+BN60+BO60+BP60+BQ60+BR60+CB60+CC60+CD60)</f>
        <v>135.44846153846152</v>
      </c>
      <c r="I612" s="180">
        <f>CE78-(AX78+AY78+AZ78+BD78+BE78+BF78+BG78+BJ78+BN78+BO78+BP78+BQ78+BR78+CB78+CC78+CD78)</f>
        <v>44129</v>
      </c>
      <c r="J612" s="180">
        <f>CE79-(AX79+AY79+AZ79+BA79+BD79+BE79+BF79+BG79+BJ79+BN79+BO79+BP79+BQ79+BR79+CB79+CC79+CD79)</f>
        <v>2989</v>
      </c>
      <c r="K612" s="180">
        <f>CE75-(AW75+AX75+AY75+AZ75+BA75+BB75+BC75+BD75+BE75+BF75+BG75+BH75+BI75+BJ75+BK75+BL75+BM75+BN75+BO75+BP75+BQ75+BR75+BS75+BT75+BU75+BV75+BW75+BX75+CB75+CC75+CD75)</f>
        <v>43219086.850000001</v>
      </c>
      <c r="L612" s="197">
        <f>CE80-(AW80+AX80+AY80+AZ80+BA80+BB80+BC80+BD80+BE80+BF80+BG80+BH80+BI80+BJ80+BK80+BL80+BM80+BN80+BO80+BP80+BQ80+BR80+BS80+BT80+BU80+BV80+BW80+BX80+BY80+BZ80+CA80+CB80+CC80+CD80)</f>
        <v>48.892692307692307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3014135.38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646606.47</v>
      </c>
      <c r="D615" s="266">
        <f>SUM(C614:C615)</f>
        <v>3660741.8499999996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1097676.55</v>
      </c>
      <c r="D619" s="180">
        <f>(D615/D612)*BN76</f>
        <v>384852.58998951176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-957746.75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224114.97999999998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748897.36998951179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321269.91000000003</v>
      </c>
      <c r="D624" s="180">
        <f>(D615/D612)*BD76</f>
        <v>261292.08132246372</v>
      </c>
      <c r="E624" s="180">
        <f>(E623/E612)*SUM(C624:D624)</f>
        <v>15524.770465858184</v>
      </c>
      <c r="F624" s="180">
        <f>SUM(C624:E624)</f>
        <v>598086.76178832189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583296.78000000014</v>
      </c>
      <c r="D625" s="180">
        <f>(D615/D612)*AY76</f>
        <v>187993.4744860793</v>
      </c>
      <c r="E625" s="180">
        <f>(E623/E612)*SUM(C625:D625)</f>
        <v>20554.214558810345</v>
      </c>
      <c r="F625" s="180">
        <f>(F624/F612)*AY64</f>
        <v>34728.51885198665</v>
      </c>
      <c r="G625" s="180">
        <f>SUM(C625:F625)</f>
        <v>826572.98789687641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780082.05</v>
      </c>
      <c r="D626" s="180">
        <f>(D615/D612)*BR76</f>
        <v>25130.950915331803</v>
      </c>
      <c r="E626" s="180">
        <f>(E623/E612)*SUM(C626:D626)</f>
        <v>21458.226251523305</v>
      </c>
      <c r="F626" s="180">
        <f>(F624/F612)*BR64</f>
        <v>466.79951734861908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140413.36000000002</v>
      </c>
      <c r="D627" s="180">
        <f>(D615/D612)*BO76</f>
        <v>0</v>
      </c>
      <c r="E627" s="180">
        <f>(E623/E612)*SUM(C627:D627)</f>
        <v>3741.8939388602989</v>
      </c>
      <c r="F627" s="180">
        <f>(F624/F612)*BO64</f>
        <v>742.98927804034724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972036.2699011045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588671.94000000006</v>
      </c>
      <c r="D629" s="180">
        <f>(D615/D612)*BF76</f>
        <v>137242.91527650645</v>
      </c>
      <c r="E629" s="180">
        <f>(E623/E612)*SUM(C629:D629)</f>
        <v>19344.999628865877</v>
      </c>
      <c r="F629" s="180">
        <f>(F624/F612)*BF64</f>
        <v>8895.9182740718425</v>
      </c>
      <c r="G629" s="180">
        <f>(G625/G612)*BF77</f>
        <v>0</v>
      </c>
      <c r="H629" s="180">
        <f>(H628/H612)*BF60</f>
        <v>65250.300768564011</v>
      </c>
      <c r="I629" s="180">
        <f>SUM(C629:H629)</f>
        <v>819406.07394800824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103083.22</v>
      </c>
      <c r="D630" s="180">
        <f>(D615/D612)*BA76</f>
        <v>0</v>
      </c>
      <c r="E630" s="180">
        <f>(E623/E612)*SUM(C630:D630)</f>
        <v>2747.0781705971763</v>
      </c>
      <c r="F630" s="180">
        <f>(F624/F612)*BA64</f>
        <v>5.5605075163719402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105835.85867811355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278151.97000000003</v>
      </c>
      <c r="D632" s="180">
        <f>(D615/D612)*BB76</f>
        <v>6282.7377288329508</v>
      </c>
      <c r="E632" s="180">
        <f>(E623/E612)*SUM(C632:D632)</f>
        <v>7579.9376131446506</v>
      </c>
      <c r="F632" s="180">
        <f>(F624/F612)*BB64</f>
        <v>5904.135778372879</v>
      </c>
      <c r="G632" s="180">
        <f>(G625/G612)*BB77</f>
        <v>0</v>
      </c>
      <c r="H632" s="180">
        <f>(H628/H612)*BB60</f>
        <v>13734.581075481157</v>
      </c>
      <c r="I632" s="180">
        <f>(I629/I612)*BB78</f>
        <v>1671.1583461062053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24816.76</v>
      </c>
      <c r="D634" s="180">
        <f>(D615/D612)*BI76</f>
        <v>0</v>
      </c>
      <c r="E634" s="180">
        <f>(E623/E612)*SUM(C634:D634)</f>
        <v>661.34507304825343</v>
      </c>
      <c r="F634" s="180">
        <f>(F624/F612)*BI64</f>
        <v>114.31885336487802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1470004.8499999999</v>
      </c>
      <c r="D636" s="180">
        <f>(D615/D612)*BH76</f>
        <v>0</v>
      </c>
      <c r="E636" s="180">
        <f>(E623/E612)*SUM(C636:D636)</f>
        <v>39174.350918674987</v>
      </c>
      <c r="F636" s="180">
        <f>(F624/F612)*BH64</f>
        <v>3647.1470572899661</v>
      </c>
      <c r="G636" s="180">
        <f>(G625/G612)*BH77</f>
        <v>0</v>
      </c>
      <c r="H636" s="180">
        <f>(H628/H612)*BH60</f>
        <v>7226.1119886675369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815376.52</v>
      </c>
      <c r="D637" s="180">
        <f>(D615/D612)*BL76</f>
        <v>106946.15778413422</v>
      </c>
      <c r="E637" s="180">
        <f>(E623/E612)*SUM(C637:D637)</f>
        <v>24579.097300099165</v>
      </c>
      <c r="F637" s="180">
        <f>(F624/F612)*BL64</f>
        <v>2149.1740886564858</v>
      </c>
      <c r="G637" s="180">
        <f>(G625/G612)*BL77</f>
        <v>0</v>
      </c>
      <c r="H637" s="180">
        <f>(H628/H612)*BL60</f>
        <v>49696.770953383893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268768.65999999997</v>
      </c>
      <c r="D638" s="180">
        <f>(D615/D612)*BM76</f>
        <v>40837.795237414182</v>
      </c>
      <c r="E638" s="180">
        <f>(E623/E612)*SUM(C638:D638)</f>
        <v>8250.742794595204</v>
      </c>
      <c r="F638" s="180">
        <f>(F624/F612)*BM64</f>
        <v>505.74712540339323</v>
      </c>
      <c r="G638" s="180">
        <f>(G625/G612)*BM77</f>
        <v>0</v>
      </c>
      <c r="H638" s="180">
        <f>(H628/H612)*BM60</f>
        <v>14352.858037078378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464059.60000000003</v>
      </c>
      <c r="D642" s="180">
        <f>(D615/D612)*BV76</f>
        <v>101501.11841914567</v>
      </c>
      <c r="E642" s="180">
        <f>(E623/E612)*SUM(C642:D642)</f>
        <v>15071.701327495313</v>
      </c>
      <c r="F642" s="180">
        <f>(F624/F612)*BV64</f>
        <v>628.29664014358661</v>
      </c>
      <c r="G642" s="180">
        <f>(G625/G612)*BV77</f>
        <v>0</v>
      </c>
      <c r="H642" s="180">
        <f>(H628/H612)*BV60</f>
        <v>33991.432062811575</v>
      </c>
      <c r="I642" s="180">
        <f>(I629/I612)*BV78</f>
        <v>26998.49150264914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851822.07999999984</v>
      </c>
      <c r="D644" s="180">
        <f>(D615/D612)*BX76</f>
        <v>0</v>
      </c>
      <c r="E644" s="180">
        <f>(E623/E612)*SUM(C644:D644)</f>
        <v>22700.31767731626</v>
      </c>
      <c r="F644" s="180">
        <f>(F624/F612)*BX64</f>
        <v>2842.9940469880021</v>
      </c>
      <c r="G644" s="180">
        <f>(G625/G612)*BX77</f>
        <v>0</v>
      </c>
      <c r="H644" s="180">
        <f>(H628/H612)*BX60</f>
        <v>44604.266515228192</v>
      </c>
      <c r="I644" s="180">
        <f>(I629/I612)*BX78</f>
        <v>0</v>
      </c>
      <c r="J644" s="180">
        <f>(J630/J612)*BX79</f>
        <v>0</v>
      </c>
      <c r="K644" s="180">
        <f>SUM(C631:J644)</f>
        <v>4754653.2259455258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0</v>
      </c>
      <c r="D645" s="180">
        <f>(D615/D612)*BY76</f>
        <v>0</v>
      </c>
      <c r="E645" s="180">
        <f>(E623/E612)*SUM(C645:D645)</f>
        <v>0</v>
      </c>
      <c r="F645" s="180">
        <f>(F624/F612)*BY64</f>
        <v>0</v>
      </c>
      <c r="G645" s="180">
        <f>(G625/G612)*BY77</f>
        <v>0</v>
      </c>
      <c r="H645" s="180">
        <f>(H628/H612)*BY60</f>
        <v>0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52685.719999999994</v>
      </c>
      <c r="D647" s="180">
        <f>(D615/D612)*CA76</f>
        <v>0</v>
      </c>
      <c r="E647" s="180">
        <f>(E623/E612)*SUM(C647:D647)</f>
        <v>1404.028621866828</v>
      </c>
      <c r="F647" s="180">
        <f>(F624/F612)*CA64</f>
        <v>1224.1980040511919</v>
      </c>
      <c r="G647" s="180">
        <f>(G625/G612)*CA77</f>
        <v>0</v>
      </c>
      <c r="H647" s="180">
        <f>(H628/H612)*CA60</f>
        <v>2520.030651510107</v>
      </c>
      <c r="I647" s="180">
        <f>(I629/I612)*CA78</f>
        <v>2135.3689978023735</v>
      </c>
      <c r="J647" s="180">
        <f>(J630/J612)*CA79</f>
        <v>0</v>
      </c>
      <c r="K647" s="180">
        <v>0</v>
      </c>
      <c r="L647" s="180">
        <f>SUM(C645:K647)</f>
        <v>59969.346275230491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10767290.049999999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3002886.5900000008</v>
      </c>
      <c r="D670" s="180">
        <f>(D615/D612)*E76</f>
        <v>560071.16442696401</v>
      </c>
      <c r="E670" s="180">
        <f>(E623/E612)*SUM(C670:D670)</f>
        <v>94949.725764738905</v>
      </c>
      <c r="F670" s="180">
        <f>(F624/F612)*E64</f>
        <v>25530.541966947247</v>
      </c>
      <c r="G670" s="180">
        <f>(G625/G612)*E77</f>
        <v>535484.98639923951</v>
      </c>
      <c r="H670" s="180">
        <f>(H628/H612)*E60</f>
        <v>172201.17446485496</v>
      </c>
      <c r="I670" s="180">
        <f>(I629/I612)*E78</f>
        <v>96518.678700667282</v>
      </c>
      <c r="J670" s="180">
        <f>(J630/J612)*E79</f>
        <v>66780.337727307517</v>
      </c>
      <c r="K670" s="180">
        <f>(K644/K612)*E75</f>
        <v>449882.08271351689</v>
      </c>
      <c r="L670" s="180">
        <f>(L647/L612)*E80</f>
        <v>29431.546128641839</v>
      </c>
      <c r="M670" s="180">
        <f t="shared" si="20"/>
        <v>2030850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4359.82</v>
      </c>
      <c r="D675" s="180">
        <f>(D615/D612)*J76</f>
        <v>10191.996760106787</v>
      </c>
      <c r="E675" s="180">
        <f>(E623/E612)*SUM(C675:D675)</f>
        <v>387.79326222269231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2710.9902059056221</v>
      </c>
      <c r="J675" s="180">
        <f>(J630/J612)*J79</f>
        <v>2761.8591424867373</v>
      </c>
      <c r="K675" s="180">
        <f>(K644/K612)*J75</f>
        <v>8382.233598898305</v>
      </c>
      <c r="L675" s="180">
        <f>(L647/L612)*J80</f>
        <v>0</v>
      </c>
      <c r="M675" s="180">
        <f t="shared" si="20"/>
        <v>24435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291088.00149763684</v>
      </c>
      <c r="H677" s="180">
        <f>(H628/H612)*L60</f>
        <v>0</v>
      </c>
      <c r="I677" s="180">
        <f>(I629/I612)*L78</f>
        <v>52455.803641667</v>
      </c>
      <c r="J677" s="180">
        <f>(J630/J612)*L79</f>
        <v>36293.661808319303</v>
      </c>
      <c r="K677" s="180">
        <f>(K644/K612)*L75</f>
        <v>71270.726872376195</v>
      </c>
      <c r="L677" s="180">
        <f>(L647/L612)*L80</f>
        <v>0</v>
      </c>
      <c r="M677" s="180">
        <f t="shared" si="20"/>
        <v>451108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765444.42</v>
      </c>
      <c r="D680" s="180">
        <f>(D615/D612)*O76</f>
        <v>72949.565851449268</v>
      </c>
      <c r="E680" s="180">
        <f>(E623/E612)*SUM(C680:D680)</f>
        <v>22342.470645488898</v>
      </c>
      <c r="F680" s="180">
        <f>(F624/F612)*O64</f>
        <v>3714.75764751732</v>
      </c>
      <c r="G680" s="180">
        <f>(G625/G612)*O77</f>
        <v>0</v>
      </c>
      <c r="H680" s="180">
        <f>(H628/H612)*O60</f>
        <v>36552.86518942866</v>
      </c>
      <c r="I680" s="180">
        <f>(I629/I612)*O78</f>
        <v>19404.005240899827</v>
      </c>
      <c r="J680" s="180">
        <f>(J630/J612)*O79</f>
        <v>0</v>
      </c>
      <c r="K680" s="180">
        <f>(K644/K612)*O75</f>
        <v>49171.023394082673</v>
      </c>
      <c r="L680" s="180">
        <f>(L647/L612)*O80</f>
        <v>6247.3867631852927</v>
      </c>
      <c r="M680" s="180">
        <f t="shared" si="20"/>
        <v>210382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3159675.15</v>
      </c>
      <c r="D681" s="180">
        <f>(D615/D612)*P76</f>
        <v>382199.8785040045</v>
      </c>
      <c r="E681" s="180">
        <f>(E623/E612)*SUM(C681:D681)</f>
        <v>94387.889452682997</v>
      </c>
      <c r="F681" s="180">
        <f>(F624/F612)*P64</f>
        <v>238212.8840191823</v>
      </c>
      <c r="G681" s="180">
        <f>(G625/G612)*P77</f>
        <v>0</v>
      </c>
      <c r="H681" s="180">
        <f>(H628/H612)*P60</f>
        <v>98946.395175612648</v>
      </c>
      <c r="I681" s="180">
        <f>(I629/I612)*P78</f>
        <v>190474.91460397173</v>
      </c>
      <c r="J681" s="180">
        <f>(J630/J612)*P79</f>
        <v>0</v>
      </c>
      <c r="K681" s="180">
        <f>(K644/K612)*P75</f>
        <v>1128574.5553638006</v>
      </c>
      <c r="L681" s="180">
        <f>(L647/L612)*P80</f>
        <v>9983.6476681484783</v>
      </c>
      <c r="M681" s="180">
        <f t="shared" si="20"/>
        <v>2142780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108271</v>
      </c>
      <c r="D682" s="180">
        <f>(D615/D612)*Q76</f>
        <v>260384.57476163231</v>
      </c>
      <c r="E682" s="180">
        <f>(E623/E612)*SUM(C682:D682)</f>
        <v>9824.3504800939991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93718.345864924806</v>
      </c>
      <c r="L682" s="180">
        <f>(L647/L612)*Q80</f>
        <v>0</v>
      </c>
      <c r="M682" s="180">
        <f t="shared" si="20"/>
        <v>363927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566886.29999999993</v>
      </c>
      <c r="D683" s="180">
        <f>(D615/D612)*R76</f>
        <v>16335.118094965672</v>
      </c>
      <c r="E683" s="180">
        <f>(E623/E612)*SUM(C683:D683)</f>
        <v>15542.343615899939</v>
      </c>
      <c r="F683" s="180">
        <f>(F624/F612)*R64</f>
        <v>6872.1359429326358</v>
      </c>
      <c r="G683" s="180">
        <f>(G625/G612)*R77</f>
        <v>0</v>
      </c>
      <c r="H683" s="180">
        <f>(H628/H612)*R60</f>
        <v>10488.627027095738</v>
      </c>
      <c r="I683" s="180">
        <f>(I629/I612)*R78</f>
        <v>4345.0116998761341</v>
      </c>
      <c r="J683" s="180">
        <f>(J630/J612)*R79</f>
        <v>0</v>
      </c>
      <c r="K683" s="180">
        <f>(K644/K612)*R75</f>
        <v>214232.18862644979</v>
      </c>
      <c r="L683" s="180">
        <f>(L647/L612)*R80</f>
        <v>0</v>
      </c>
      <c r="M683" s="180">
        <f t="shared" si="20"/>
        <v>267815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0</v>
      </c>
      <c r="D684" s="180">
        <f>(D615/D612)*S76</f>
        <v>0</v>
      </c>
      <c r="E684" s="180">
        <f>(E623/E612)*SUM(C684:D684)</f>
        <v>0</v>
      </c>
      <c r="F684" s="180">
        <f>(F624/F612)*S64</f>
        <v>0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0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1484248.25</v>
      </c>
      <c r="D686" s="180">
        <f>(D615/D612)*U76</f>
        <v>134310.97100305109</v>
      </c>
      <c r="E686" s="180">
        <f>(E623/E612)*SUM(C686:D686)</f>
        <v>43133.195721245924</v>
      </c>
      <c r="F686" s="180">
        <f>(F624/F612)*U64</f>
        <v>59434.954746219606</v>
      </c>
      <c r="G686" s="180">
        <f>(G625/G612)*U77</f>
        <v>0</v>
      </c>
      <c r="H686" s="180">
        <f>(H628/H612)*U60</f>
        <v>71386.147579415032</v>
      </c>
      <c r="I686" s="180">
        <f>(I629/I612)*U78</f>
        <v>35725.651754537103</v>
      </c>
      <c r="J686" s="180">
        <f>(J630/J612)*U79</f>
        <v>0</v>
      </c>
      <c r="K686" s="180">
        <f>(K644/K612)*U75</f>
        <v>504048.71303875319</v>
      </c>
      <c r="L686" s="180">
        <f>(L647/L612)*U80</f>
        <v>0</v>
      </c>
      <c r="M686" s="180">
        <f t="shared" si="20"/>
        <v>848040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5155.9400000000005</v>
      </c>
      <c r="D687" s="180">
        <f>(D615/D612)*V76</f>
        <v>0</v>
      </c>
      <c r="E687" s="180">
        <f>(E623/E612)*SUM(C687:D687)</f>
        <v>137.4013173328191</v>
      </c>
      <c r="F687" s="180">
        <f>(F624/F612)*V64</f>
        <v>648.74561470712285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27285.542361681069</v>
      </c>
      <c r="L687" s="180">
        <f>(L647/L612)*V80</f>
        <v>0</v>
      </c>
      <c r="M687" s="180">
        <f t="shared" si="20"/>
        <v>28072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0"/>
        <v>0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0</v>
      </c>
      <c r="L689" s="180">
        <f>(L647/L612)*X80</f>
        <v>0</v>
      </c>
      <c r="M689" s="180">
        <f t="shared" si="20"/>
        <v>0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1386010</v>
      </c>
      <c r="D690" s="180">
        <f>(D615/D612)*Y76</f>
        <v>164747.34488939738</v>
      </c>
      <c r="E690" s="180">
        <f>(E623/E612)*SUM(C690:D690)</f>
        <v>41326.334684140638</v>
      </c>
      <c r="F690" s="180">
        <f>(F624/F612)*Y64</f>
        <v>9722.3503228087848</v>
      </c>
      <c r="G690" s="180">
        <f>(G625/G612)*Y77</f>
        <v>0</v>
      </c>
      <c r="H690" s="180">
        <f>(H628/H612)*Y60</f>
        <v>71858.135795634313</v>
      </c>
      <c r="I690" s="180">
        <f>(I629/I612)*Y78</f>
        <v>43821.485520118273</v>
      </c>
      <c r="J690" s="180">
        <f>(J630/J612)*Y79</f>
        <v>0</v>
      </c>
      <c r="K690" s="180">
        <f>(K644/K612)*Y75</f>
        <v>804229.26712722273</v>
      </c>
      <c r="L690" s="180">
        <f>(L647/L612)*Y80</f>
        <v>0</v>
      </c>
      <c r="M690" s="180">
        <f t="shared" si="20"/>
        <v>1135705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1238247.3999999999</v>
      </c>
      <c r="D693" s="180">
        <f>(D615/D612)*AB76</f>
        <v>43141.465737986262</v>
      </c>
      <c r="E693" s="180">
        <f>(E623/E612)*SUM(C693:D693)</f>
        <v>34147.89896081145</v>
      </c>
      <c r="F693" s="180">
        <f>(F624/F612)*AB64</f>
        <v>155416.99926672457</v>
      </c>
      <c r="G693" s="180">
        <f>(G625/G612)*AB77</f>
        <v>0</v>
      </c>
      <c r="H693" s="180">
        <f>(H628/H612)*AB60</f>
        <v>13795.304705638027</v>
      </c>
      <c r="I693" s="180">
        <f>(I629/I612)*AB78</f>
        <v>11475.287309929277</v>
      </c>
      <c r="J693" s="180">
        <f>(J630/J612)*AB79</f>
        <v>0</v>
      </c>
      <c r="K693" s="180">
        <f>(K644/K612)*AB75</f>
        <v>325265.05364192027</v>
      </c>
      <c r="L693" s="180">
        <f>(L647/L612)*AB80</f>
        <v>0</v>
      </c>
      <c r="M693" s="180">
        <f t="shared" si="20"/>
        <v>583242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661891.74</v>
      </c>
      <c r="D694" s="180">
        <f>(D615/D612)*AC76</f>
        <v>105689.61023836763</v>
      </c>
      <c r="E694" s="180">
        <f>(E623/E612)*SUM(C694:D694)</f>
        <v>20455.375485916382</v>
      </c>
      <c r="F694" s="180">
        <f>(F624/F612)*AC64</f>
        <v>9119.4580779038897</v>
      </c>
      <c r="G694" s="180">
        <f>(G625/G612)*AC77</f>
        <v>0</v>
      </c>
      <c r="H694" s="180">
        <f>(H628/H612)*AC60</f>
        <v>41027.092665987111</v>
      </c>
      <c r="I694" s="180">
        <f>(I629/I612)*AC78</f>
        <v>22059.29016860191</v>
      </c>
      <c r="J694" s="180">
        <f>(J630/J612)*AC79</f>
        <v>0</v>
      </c>
      <c r="K694" s="180">
        <f>(K644/K612)*AC75</f>
        <v>9808.5771945333036</v>
      </c>
      <c r="L694" s="180">
        <f>(L647/L612)*AC80</f>
        <v>0</v>
      </c>
      <c r="M694" s="180">
        <f t="shared" si="20"/>
        <v>208159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1326472.57</v>
      </c>
      <c r="D696" s="180">
        <f>(D615/D612)*AE76</f>
        <v>446493.22792906169</v>
      </c>
      <c r="E696" s="180">
        <f>(E623/E612)*SUM(C696:D696)</f>
        <v>47247.99672251536</v>
      </c>
      <c r="F696" s="180">
        <f>(F624/F612)*AE64</f>
        <v>4274.0373793928065</v>
      </c>
      <c r="G696" s="180">
        <f>(G625/G612)*AE77</f>
        <v>0</v>
      </c>
      <c r="H696" s="180">
        <f>(H628/H612)*AE60</f>
        <v>71960.261900898156</v>
      </c>
      <c r="I696" s="180">
        <f>(I629/I612)*AE78</f>
        <v>115087.10476851401</v>
      </c>
      <c r="J696" s="180">
        <f>(J630/J612)*AE79</f>
        <v>0</v>
      </c>
      <c r="K696" s="180">
        <f>(K644/K612)*AE75</f>
        <v>281180.64967726415</v>
      </c>
      <c r="L696" s="180">
        <f>(L647/L612)*AE80</f>
        <v>0</v>
      </c>
      <c r="M696" s="180">
        <f t="shared" si="20"/>
        <v>966243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2417322.7999999993</v>
      </c>
      <c r="D698" s="180">
        <f>(D615/D612)*AG76</f>
        <v>138639.0792162471</v>
      </c>
      <c r="E698" s="180">
        <f>(E623/E612)*SUM(C698:D698)</f>
        <v>68114.161386047956</v>
      </c>
      <c r="F698" s="180">
        <f>(F624/F612)*AG64</f>
        <v>15231.038720216175</v>
      </c>
      <c r="G698" s="180">
        <f>(G625/G612)*AG77</f>
        <v>0</v>
      </c>
      <c r="H698" s="180">
        <f>(H628/H612)*AG60</f>
        <v>69354.666134166997</v>
      </c>
      <c r="I698" s="180">
        <f>(I629/I612)*AG78</f>
        <v>38250.957699764258</v>
      </c>
      <c r="J698" s="180">
        <f>(J630/J612)*AG79</f>
        <v>0</v>
      </c>
      <c r="K698" s="180">
        <f>(K644/K612)*AG75</f>
        <v>391412.76444653427</v>
      </c>
      <c r="L698" s="180">
        <f>(L647/L612)*AG80</f>
        <v>11853.665121087124</v>
      </c>
      <c r="M698" s="180">
        <f t="shared" si="20"/>
        <v>732856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1649151.4199999997</v>
      </c>
      <c r="D701" s="180">
        <f>(D615/D612)*AJ76</f>
        <v>0</v>
      </c>
      <c r="E701" s="180">
        <f>(E623/E612)*SUM(C701:D701)</f>
        <v>43948.451221171927</v>
      </c>
      <c r="F701" s="180">
        <f>(F624/F612)*AJ64</f>
        <v>3758.9012306489562</v>
      </c>
      <c r="G701" s="180">
        <f>(G625/G612)*AJ77</f>
        <v>0</v>
      </c>
      <c r="H701" s="180">
        <f>(H628/H612)*AJ60</f>
        <v>64298.043841104016</v>
      </c>
      <c r="I701" s="180">
        <f>(I629/I612)*AJ78</f>
        <v>39643.58965485276</v>
      </c>
      <c r="J701" s="180">
        <f>(J630/J612)*AJ79</f>
        <v>0</v>
      </c>
      <c r="K701" s="180">
        <f>(K644/K612)*AJ75</f>
        <v>216559.44803241917</v>
      </c>
      <c r="L701" s="180">
        <f>(L647/L612)*AJ80</f>
        <v>2453.1005941677499</v>
      </c>
      <c r="M701" s="180">
        <f t="shared" si="20"/>
        <v>370662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196186.94</v>
      </c>
      <c r="D702" s="180">
        <f>(D615/D612)*AK76</f>
        <v>0</v>
      </c>
      <c r="E702" s="180">
        <f>(E623/E612)*SUM(C702:D702)</f>
        <v>5228.2113444870847</v>
      </c>
      <c r="F702" s="180">
        <f>(F624/F612)*AK64</f>
        <v>1108.598661101845</v>
      </c>
      <c r="G702" s="180">
        <f>(G625/G612)*AK77</f>
        <v>0</v>
      </c>
      <c r="H702" s="180">
        <f>(H628/H612)*AK60</f>
        <v>10759.123197794523</v>
      </c>
      <c r="I702" s="180">
        <f>(I629/I612)*AK78</f>
        <v>80104.190056690772</v>
      </c>
      <c r="J702" s="180">
        <f>(J630/J612)*AK79</f>
        <v>0</v>
      </c>
      <c r="K702" s="180">
        <f>(K644/K612)*AK75</f>
        <v>58816.065445186628</v>
      </c>
      <c r="L702" s="180">
        <f>(L647/L612)*AK80</f>
        <v>0</v>
      </c>
      <c r="M702" s="180">
        <f t="shared" si="20"/>
        <v>156016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48850.670000000013</v>
      </c>
      <c r="D703" s="180">
        <f>(D615/D612)*AL76</f>
        <v>0</v>
      </c>
      <c r="E703" s="180">
        <f>(E623/E612)*SUM(C703:D703)</f>
        <v>1301.827874372244</v>
      </c>
      <c r="F703" s="180">
        <f>(F624/F612)*AL64</f>
        <v>791.97170548323629</v>
      </c>
      <c r="G703" s="180">
        <f>(G625/G612)*AL77</f>
        <v>0</v>
      </c>
      <c r="H703" s="180">
        <f>(H628/H612)*AL60</f>
        <v>6952.8556529616235</v>
      </c>
      <c r="I703" s="180">
        <f>(I629/I612)*AL78</f>
        <v>36524.094075454508</v>
      </c>
      <c r="J703" s="180">
        <f>(J630/J612)*AL79</f>
        <v>0</v>
      </c>
      <c r="K703" s="180">
        <f>(K644/K612)*AL75</f>
        <v>11169.575380790518</v>
      </c>
      <c r="L703" s="180">
        <f>(L647/L612)*AL80</f>
        <v>0</v>
      </c>
      <c r="M703" s="180">
        <f t="shared" si="20"/>
        <v>56740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62677.94</v>
      </c>
      <c r="D713" s="180">
        <f>(D615/D612)*AV76</f>
        <v>73508.03142734553</v>
      </c>
      <c r="E713" s="180">
        <f>(E623/E612)*SUM(C713:D713)</f>
        <v>3629.2377095867946</v>
      </c>
      <c r="F713" s="180">
        <f>(F624/F612)*AV64</f>
        <v>2393.5884633012461</v>
      </c>
      <c r="G713" s="180">
        <f>(G625/G612)*AV77</f>
        <v>0</v>
      </c>
      <c r="H713" s="180">
        <f>(H628/H612)*AV60</f>
        <v>1079.2245177880088</v>
      </c>
      <c r="I713" s="180">
        <f>(I629/I612)*AV78</f>
        <v>0</v>
      </c>
      <c r="J713" s="180">
        <f>(J630/J612)*AV79</f>
        <v>0</v>
      </c>
      <c r="K713" s="180">
        <f>(K644/K612)*AV75</f>
        <v>109646.41316517112</v>
      </c>
      <c r="L713" s="180">
        <f>(L647/L612)*AV80</f>
        <v>0</v>
      </c>
      <c r="M713" s="180">
        <f t="shared" si="20"/>
        <v>190256</v>
      </c>
      <c r="N713" s="199" t="s">
        <v>741</v>
      </c>
    </row>
    <row r="715" spans="1:15" ht="12.6" customHeight="1" x14ac:dyDescent="0.25">
      <c r="C715" s="180">
        <f>SUM(C614:C647)+SUM(C668:C713)</f>
        <v>28851029</v>
      </c>
      <c r="D715" s="180">
        <f>SUM(D616:D647)+SUM(D668:D713)</f>
        <v>3660741.8499999996</v>
      </c>
      <c r="E715" s="180">
        <f>SUM(E624:E647)+SUM(E668:E713)</f>
        <v>748897.36998951167</v>
      </c>
      <c r="F715" s="180">
        <f>SUM(F625:F648)+SUM(F668:F713)</f>
        <v>598086.76178832201</v>
      </c>
      <c r="G715" s="180">
        <f>SUM(G626:G647)+SUM(G668:G713)</f>
        <v>826572.98789687641</v>
      </c>
      <c r="H715" s="180">
        <f>SUM(H629:H647)+SUM(H668:H713)</f>
        <v>972036.26990110474</v>
      </c>
      <c r="I715" s="180">
        <f>SUM(I630:I647)+SUM(I668:I713)</f>
        <v>819406.07394800812</v>
      </c>
      <c r="J715" s="180">
        <f>SUM(J631:J647)+SUM(J668:J713)</f>
        <v>105835.85867811355</v>
      </c>
      <c r="K715" s="180">
        <f>SUM(K668:K713)</f>
        <v>4754653.2259455258</v>
      </c>
      <c r="L715" s="180">
        <f>SUM(L668:L713)</f>
        <v>59969.346275230484</v>
      </c>
      <c r="M715" s="180">
        <f>SUM(M668:M713)</f>
        <v>10767288</v>
      </c>
      <c r="N715" s="198" t="s">
        <v>742</v>
      </c>
    </row>
    <row r="716" spans="1:15" ht="12.6" customHeight="1" x14ac:dyDescent="0.25">
      <c r="C716" s="180">
        <f>CE71</f>
        <v>28851029.000000004</v>
      </c>
      <c r="D716" s="180">
        <f>D615</f>
        <v>3660741.8499999996</v>
      </c>
      <c r="E716" s="180">
        <f>E623</f>
        <v>748897.36998951179</v>
      </c>
      <c r="F716" s="180">
        <f>F624</f>
        <v>598086.76178832189</v>
      </c>
      <c r="G716" s="180">
        <f>G625</f>
        <v>826572.98789687641</v>
      </c>
      <c r="H716" s="180">
        <f>H628</f>
        <v>972036.2699011045</v>
      </c>
      <c r="I716" s="180">
        <f>I629</f>
        <v>819406.07394800824</v>
      </c>
      <c r="J716" s="180">
        <f>J630</f>
        <v>105835.85867811355</v>
      </c>
      <c r="K716" s="180">
        <f>K644</f>
        <v>4754653.2259455258</v>
      </c>
      <c r="L716" s="180">
        <f>L647</f>
        <v>59969.346275230491</v>
      </c>
      <c r="M716" s="180">
        <f>C648</f>
        <v>10767290.049999999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topLeftCell="A343" zoomScale="65" workbookViewId="0">
      <selection activeCell="E9" sqref="E9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Whitman Hospital and Medical Center</v>
      </c>
      <c r="B4" s="77"/>
      <c r="C4" s="77"/>
      <c r="D4" s="77"/>
      <c r="E4" s="77"/>
      <c r="F4" s="77"/>
      <c r="G4" s="80"/>
      <c r="H4" s="79" t="str">
        <f>"FYE: "&amp;data!C82</f>
        <v>FYE: 12/31/2018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 t="str">
        <f>data!C59</f>
        <v/>
      </c>
      <c r="D9" s="14" t="str">
        <f>data!D59</f>
        <v/>
      </c>
      <c r="E9" s="14">
        <f>data!E59</f>
        <v>1886</v>
      </c>
      <c r="F9" s="14" t="str">
        <f>data!F59</f>
        <v/>
      </c>
      <c r="G9" s="14" t="str">
        <f>data!G59</f>
        <v/>
      </c>
      <c r="H9" s="14">
        <f>data!H59</f>
        <v>0</v>
      </c>
      <c r="I9" s="14" t="str">
        <f>data!I59</f>
        <v/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23.995384615384612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1670166.99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397782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323145.24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137971.72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1402.08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193293.72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232885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12173.49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34066.35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0</v>
      </c>
      <c r="D21" s="14">
        <f>data!D71</f>
        <v>0</v>
      </c>
      <c r="E21" s="14">
        <f>data!E71</f>
        <v>3002886.5900000008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0</v>
      </c>
      <c r="D23" s="48">
        <f>+data!M669</f>
        <v>0</v>
      </c>
      <c r="E23" s="48">
        <f>+data!M670</f>
        <v>2030850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0</v>
      </c>
      <c r="D24" s="14">
        <f>data!D73</f>
        <v>0</v>
      </c>
      <c r="E24" s="14">
        <f>data!E73</f>
        <v>2656804.5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0</v>
      </c>
      <c r="D25" s="14">
        <f>data!D74</f>
        <v>0</v>
      </c>
      <c r="E25" s="14">
        <f>data!E74</f>
        <v>1432556.36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0</v>
      </c>
      <c r="D26" s="14">
        <f>data!D75</f>
        <v>0</v>
      </c>
      <c r="E26" s="14">
        <f>data!E75</f>
        <v>4089360.8600000003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0</v>
      </c>
      <c r="D28" s="14">
        <f>data!D76</f>
        <v>0</v>
      </c>
      <c r="E28" s="14">
        <f>data!E76</f>
        <v>8023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6411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0</v>
      </c>
      <c r="D30" s="14">
        <f>data!D78</f>
        <v>0</v>
      </c>
      <c r="E30" s="14">
        <f>data!E78</f>
        <v>5198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1886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23.995384615384612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Whitman Hospital and Medical Center</v>
      </c>
      <c r="B36" s="77"/>
      <c r="C36" s="77"/>
      <c r="D36" s="77"/>
      <c r="E36" s="77"/>
      <c r="F36" s="77"/>
      <c r="G36" s="80"/>
      <c r="H36" s="79" t="str">
        <f>"FYE: "&amp;data!C82</f>
        <v>FYE: 12/31/2018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78</v>
      </c>
      <c r="D41" s="14" t="str">
        <f>data!K59</f>
        <v/>
      </c>
      <c r="E41" s="14">
        <f>data!L59</f>
        <v>1025</v>
      </c>
      <c r="F41" s="14" t="str">
        <f>data!M59</f>
        <v/>
      </c>
      <c r="G41" s="14" t="str">
        <f>data!N59</f>
        <v/>
      </c>
      <c r="H41" s="14">
        <f>data!O59</f>
        <v>43</v>
      </c>
      <c r="I41" s="14">
        <f>data!P59</f>
        <v>93408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5.0934615384615398</v>
      </c>
      <c r="I42" s="26">
        <f>data!P60</f>
        <v>13.787692307692309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477431.91000000003</v>
      </c>
      <c r="I43" s="14">
        <f>data!P61</f>
        <v>1154913.8599999999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99190</v>
      </c>
      <c r="I44" s="14">
        <f>data!P62</f>
        <v>259521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20075.23</v>
      </c>
      <c r="I46" s="14">
        <f>data!P64</f>
        <v>1287346.0100000002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701.04</v>
      </c>
      <c r="I47" s="14">
        <f>data!P65</f>
        <v>619.14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133915.75</v>
      </c>
      <c r="I48" s="14">
        <f>data!P66</f>
        <v>192744.00999999998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4238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30333</v>
      </c>
      <c r="I49" s="14">
        <f>data!P67</f>
        <v>158924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23324.63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121.82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3797.49</v>
      </c>
      <c r="I51" s="14">
        <f>data!P69</f>
        <v>82282.5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4359.82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765444.42</v>
      </c>
      <c r="I53" s="14">
        <f>data!P71</f>
        <v>3159675.15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24435</v>
      </c>
      <c r="D55" s="48">
        <f>+data!M676</f>
        <v>0</v>
      </c>
      <c r="E55" s="48">
        <f>+data!M677</f>
        <v>451108</v>
      </c>
      <c r="F55" s="48">
        <f>+data!M678</f>
        <v>0</v>
      </c>
      <c r="G55" s="48">
        <f>+data!M679</f>
        <v>0</v>
      </c>
      <c r="H55" s="48">
        <f>+data!M680</f>
        <v>210382</v>
      </c>
      <c r="I55" s="48">
        <f>+data!M681</f>
        <v>2142780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76193.25</v>
      </c>
      <c r="D56" s="14">
        <f>data!K73</f>
        <v>0</v>
      </c>
      <c r="E56" s="14">
        <f>data!L73</f>
        <v>647840.25</v>
      </c>
      <c r="F56" s="14">
        <f>data!M73</f>
        <v>0</v>
      </c>
      <c r="G56" s="14">
        <f>data!N73</f>
        <v>0</v>
      </c>
      <c r="H56" s="14">
        <f>data!O73</f>
        <v>127015.5</v>
      </c>
      <c r="I56" s="14">
        <f>data!P73</f>
        <v>3668761.55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319941.75</v>
      </c>
      <c r="I57" s="14">
        <f>data!P74</f>
        <v>6589812.4000000004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76193.25</v>
      </c>
      <c r="D58" s="14">
        <f>data!K75</f>
        <v>0</v>
      </c>
      <c r="E58" s="14">
        <f>data!L75</f>
        <v>647840.25</v>
      </c>
      <c r="F58" s="14">
        <f>data!M75</f>
        <v>0</v>
      </c>
      <c r="G58" s="14">
        <f>data!N75</f>
        <v>0</v>
      </c>
      <c r="H58" s="14">
        <f>data!O75</f>
        <v>446957.25</v>
      </c>
      <c r="I58" s="14">
        <f>data!P75</f>
        <v>10258573.949999999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146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1045</v>
      </c>
      <c r="I60" s="14">
        <f>data!P76</f>
        <v>5475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3485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146</v>
      </c>
      <c r="D62" s="14">
        <f>data!K78</f>
        <v>0</v>
      </c>
      <c r="E62" s="14">
        <f>data!L78</f>
        <v>2825</v>
      </c>
      <c r="F62" s="14">
        <f>data!M78</f>
        <v>0</v>
      </c>
      <c r="G62" s="14">
        <f>data!N78</f>
        <v>0</v>
      </c>
      <c r="H62" s="14">
        <f>data!O78</f>
        <v>1045</v>
      </c>
      <c r="I62" s="14">
        <f>data!P78</f>
        <v>10258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78</v>
      </c>
      <c r="D63" s="14">
        <f>data!K79</f>
        <v>0</v>
      </c>
      <c r="E63" s="14">
        <f>data!L79</f>
        <v>1025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5.0934615384615398</v>
      </c>
      <c r="I64" s="26">
        <f>data!P80</f>
        <v>8.139615384615384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Whitman Hospital and Medical Center</v>
      </c>
      <c r="B68" s="77"/>
      <c r="C68" s="77"/>
      <c r="D68" s="77"/>
      <c r="E68" s="77"/>
      <c r="F68" s="77"/>
      <c r="G68" s="80"/>
      <c r="H68" s="79" t="str">
        <f>"FYE: "&amp;data!C82</f>
        <v>FYE: 12/31/2018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27656</v>
      </c>
      <c r="D73" s="48">
        <f>data!R59</f>
        <v>68408</v>
      </c>
      <c r="E73" s="212"/>
      <c r="F73" s="212"/>
      <c r="G73" s="14">
        <f>data!U59</f>
        <v>57486</v>
      </c>
      <c r="H73" s="14">
        <f>data!V59</f>
        <v>1220</v>
      </c>
      <c r="I73" s="14" t="str">
        <f>data!W59</f>
        <v/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0</v>
      </c>
      <c r="D74" s="26">
        <f>data!R60</f>
        <v>1.4615384615384615</v>
      </c>
      <c r="E74" s="26">
        <f>data!S60</f>
        <v>0</v>
      </c>
      <c r="F74" s="26">
        <f>data!T60</f>
        <v>0</v>
      </c>
      <c r="G74" s="26">
        <f>data!U60</f>
        <v>9.9473076923076942</v>
      </c>
      <c r="H74" s="26">
        <f>data!V60</f>
        <v>0</v>
      </c>
      <c r="I74" s="26">
        <f>data!W60</f>
        <v>0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0</v>
      </c>
      <c r="D75" s="14">
        <f>data!R61</f>
        <v>342912.15</v>
      </c>
      <c r="E75" s="14">
        <f>data!S61</f>
        <v>0</v>
      </c>
      <c r="F75" s="14">
        <f>data!T61</f>
        <v>0</v>
      </c>
      <c r="G75" s="14">
        <f>data!U61</f>
        <v>677284.66999999993</v>
      </c>
      <c r="H75" s="14">
        <f>data!V61</f>
        <v>0</v>
      </c>
      <c r="I75" s="14">
        <f>data!W61</f>
        <v>0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0</v>
      </c>
      <c r="D76" s="14">
        <f>data!R62</f>
        <v>41960</v>
      </c>
      <c r="E76" s="14">
        <f>data!S62</f>
        <v>0</v>
      </c>
      <c r="F76" s="14">
        <f>data!T62</f>
        <v>0</v>
      </c>
      <c r="G76" s="14">
        <f>data!U62</f>
        <v>171060</v>
      </c>
      <c r="H76" s="14">
        <f>data!V62</f>
        <v>0</v>
      </c>
      <c r="I76" s="14">
        <f>data!W62</f>
        <v>0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136517.54999999999</v>
      </c>
      <c r="E77" s="14">
        <f>data!S63</f>
        <v>0</v>
      </c>
      <c r="F77" s="14">
        <f>data!T63</f>
        <v>0</v>
      </c>
      <c r="G77" s="14">
        <f>data!U63</f>
        <v>30300</v>
      </c>
      <c r="H77" s="14">
        <f>data!V63</f>
        <v>1590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0</v>
      </c>
      <c r="D78" s="14">
        <f>data!R64</f>
        <v>37138.28</v>
      </c>
      <c r="E78" s="14">
        <f>data!S64</f>
        <v>0</v>
      </c>
      <c r="F78" s="14">
        <f>data!T64</f>
        <v>0</v>
      </c>
      <c r="G78" s="14">
        <f>data!U64</f>
        <v>321197.37</v>
      </c>
      <c r="H78" s="14">
        <f>data!V64</f>
        <v>3505.94</v>
      </c>
      <c r="I78" s="14">
        <f>data!W64</f>
        <v>0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810.72</v>
      </c>
      <c r="E79" s="14">
        <f>data!S65</f>
        <v>0</v>
      </c>
      <c r="F79" s="14">
        <f>data!T65</f>
        <v>0</v>
      </c>
      <c r="G79" s="14">
        <f>data!U65</f>
        <v>701.04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0</v>
      </c>
      <c r="D80" s="14">
        <f>data!R66</f>
        <v>0</v>
      </c>
      <c r="E80" s="14">
        <f>data!S66</f>
        <v>0</v>
      </c>
      <c r="F80" s="14">
        <f>data!T66</f>
        <v>0</v>
      </c>
      <c r="G80" s="14">
        <f>data!U66</f>
        <v>168719.21000000002</v>
      </c>
      <c r="H80" s="14">
        <f>data!V66</f>
        <v>60</v>
      </c>
      <c r="I80" s="14">
        <f>data!W66</f>
        <v>0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108271</v>
      </c>
      <c r="D81" s="14">
        <f>data!R67</f>
        <v>6792</v>
      </c>
      <c r="E81" s="14">
        <f>data!S67</f>
        <v>0</v>
      </c>
      <c r="F81" s="14">
        <f>data!T67</f>
        <v>0</v>
      </c>
      <c r="G81" s="14">
        <f>data!U67</f>
        <v>55848</v>
      </c>
      <c r="H81" s="14">
        <f>data!V67</f>
        <v>0</v>
      </c>
      <c r="I81" s="14">
        <f>data!W67</f>
        <v>0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0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0</v>
      </c>
      <c r="D83" s="14">
        <f>data!R69</f>
        <v>755.6</v>
      </c>
      <c r="E83" s="14">
        <f>data!S69</f>
        <v>0</v>
      </c>
      <c r="F83" s="14">
        <f>data!T69</f>
        <v>0</v>
      </c>
      <c r="G83" s="14">
        <f>data!U69</f>
        <v>59702.96</v>
      </c>
      <c r="H83" s="14">
        <f>data!V69</f>
        <v>0</v>
      </c>
      <c r="I83" s="14">
        <f>data!W69</f>
        <v>0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-565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108271</v>
      </c>
      <c r="D85" s="14">
        <f>data!R71</f>
        <v>566886.29999999993</v>
      </c>
      <c r="E85" s="14">
        <f>data!S71</f>
        <v>0</v>
      </c>
      <c r="F85" s="14">
        <f>data!T71</f>
        <v>0</v>
      </c>
      <c r="G85" s="14">
        <f>data!U71</f>
        <v>1484248.25</v>
      </c>
      <c r="H85" s="14">
        <f>data!V71</f>
        <v>5155.9400000000005</v>
      </c>
      <c r="I85" s="14">
        <f>data!W71</f>
        <v>0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363927</v>
      </c>
      <c r="D87" s="48">
        <f>+data!M683</f>
        <v>267815</v>
      </c>
      <c r="E87" s="48">
        <f>+data!M684</f>
        <v>0</v>
      </c>
      <c r="F87" s="48">
        <f>+data!M685</f>
        <v>0</v>
      </c>
      <c r="G87" s="48">
        <f>+data!M686</f>
        <v>848040</v>
      </c>
      <c r="H87" s="48">
        <f>+data!M687</f>
        <v>28072</v>
      </c>
      <c r="I87" s="48">
        <f>+data!M688</f>
        <v>0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152823</v>
      </c>
      <c r="D88" s="14">
        <f>data!R73</f>
        <v>546570.06000000006</v>
      </c>
      <c r="E88" s="14">
        <f>data!S73</f>
        <v>0</v>
      </c>
      <c r="F88" s="14">
        <f>data!T73</f>
        <v>0</v>
      </c>
      <c r="G88" s="14">
        <f>data!U73</f>
        <v>1096085.22</v>
      </c>
      <c r="H88" s="14">
        <f>data!V73</f>
        <v>35370.5</v>
      </c>
      <c r="I88" s="14">
        <f>data!W73</f>
        <v>0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699062.75</v>
      </c>
      <c r="D89" s="14">
        <f>data!R74</f>
        <v>1400768.5</v>
      </c>
      <c r="E89" s="14">
        <f>data!S74</f>
        <v>0</v>
      </c>
      <c r="F89" s="14">
        <f>data!T74</f>
        <v>0</v>
      </c>
      <c r="G89" s="14">
        <f>data!U74</f>
        <v>3485642.21</v>
      </c>
      <c r="H89" s="14">
        <f>data!V74</f>
        <v>212651</v>
      </c>
      <c r="I89" s="14">
        <f>data!W74</f>
        <v>0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851885.75</v>
      </c>
      <c r="D90" s="14">
        <f>data!R75</f>
        <v>1947338.56</v>
      </c>
      <c r="E90" s="14">
        <f>data!S75</f>
        <v>0</v>
      </c>
      <c r="F90" s="14">
        <f>data!T75</f>
        <v>0</v>
      </c>
      <c r="G90" s="14">
        <f>data!U75</f>
        <v>4581727.43</v>
      </c>
      <c r="H90" s="14">
        <f>data!V75</f>
        <v>248021.5</v>
      </c>
      <c r="I90" s="14">
        <f>data!W75</f>
        <v>0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3730</v>
      </c>
      <c r="D92" s="14">
        <f>data!R76</f>
        <v>234</v>
      </c>
      <c r="E92" s="14">
        <f>data!S76</f>
        <v>0</v>
      </c>
      <c r="F92" s="14">
        <f>data!T76</f>
        <v>0</v>
      </c>
      <c r="G92" s="14">
        <f>data!U76</f>
        <v>1924</v>
      </c>
      <c r="H92" s="14">
        <f>data!V76</f>
        <v>0</v>
      </c>
      <c r="I92" s="14">
        <f>data!W76</f>
        <v>0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0</v>
      </c>
      <c r="D94" s="14">
        <f>data!R78</f>
        <v>234</v>
      </c>
      <c r="E94" s="14">
        <f>data!S78</f>
        <v>0</v>
      </c>
      <c r="F94" s="14">
        <f>data!T78</f>
        <v>0</v>
      </c>
      <c r="G94" s="14">
        <f>data!U78</f>
        <v>1924</v>
      </c>
      <c r="H94" s="14">
        <f>data!V78</f>
        <v>0</v>
      </c>
      <c r="I94" s="14">
        <f>data!W78</f>
        <v>0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0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Whitman Hospital and Medical Center</v>
      </c>
      <c r="B100" s="77"/>
      <c r="C100" s="77"/>
      <c r="D100" s="77"/>
      <c r="E100" s="77"/>
      <c r="F100" s="77"/>
      <c r="G100" s="80"/>
      <c r="H100" s="79" t="str">
        <f>"FYE: "&amp;data!C82</f>
        <v>FYE: 12/31/2018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 t="str">
        <f>data!X59</f>
        <v/>
      </c>
      <c r="D105" s="14" t="str">
        <f>data!Y59</f>
        <v/>
      </c>
      <c r="E105" s="14" t="str">
        <f>data!Z59</f>
        <v/>
      </c>
      <c r="F105" s="14" t="str">
        <f>data!AA59</f>
        <v/>
      </c>
      <c r="G105" s="212"/>
      <c r="H105" s="14">
        <f>data!AC59</f>
        <v>105</v>
      </c>
      <c r="I105" s="14" t="str">
        <f>data!AD59</f>
        <v/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0</v>
      </c>
      <c r="D106" s="26">
        <f>data!Y60</f>
        <v>10.013076923076921</v>
      </c>
      <c r="E106" s="26">
        <f>data!Z60</f>
        <v>0</v>
      </c>
      <c r="F106" s="26">
        <f>data!AA60</f>
        <v>0</v>
      </c>
      <c r="G106" s="26">
        <f>data!AB60</f>
        <v>1.9223076923076925</v>
      </c>
      <c r="H106" s="26">
        <f>data!AC60</f>
        <v>5.7169230769230763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0</v>
      </c>
      <c r="D107" s="14">
        <f>data!Y61</f>
        <v>698103.73</v>
      </c>
      <c r="E107" s="14">
        <f>data!Z61</f>
        <v>0</v>
      </c>
      <c r="F107" s="14">
        <f>data!AA61</f>
        <v>0</v>
      </c>
      <c r="G107" s="14">
        <f>data!AB61</f>
        <v>204239.21</v>
      </c>
      <c r="H107" s="14">
        <f>data!AC61</f>
        <v>455160.19999999995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0</v>
      </c>
      <c r="D108" s="14">
        <f>data!Y62</f>
        <v>175119</v>
      </c>
      <c r="E108" s="14">
        <f>data!Z62</f>
        <v>0</v>
      </c>
      <c r="F108" s="14">
        <f>data!AA62</f>
        <v>0</v>
      </c>
      <c r="G108" s="14">
        <f>data!AB62</f>
        <v>42954</v>
      </c>
      <c r="H108" s="14">
        <f>data!AC62</f>
        <v>109598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0</v>
      </c>
      <c r="D110" s="14">
        <f>data!Y64</f>
        <v>52541.36</v>
      </c>
      <c r="E110" s="14">
        <f>data!Z64</f>
        <v>0</v>
      </c>
      <c r="F110" s="14">
        <f>data!AA64</f>
        <v>0</v>
      </c>
      <c r="G110" s="14">
        <f>data!AB64</f>
        <v>839901.89999999991</v>
      </c>
      <c r="H110" s="14">
        <f>data!AC64</f>
        <v>49283.219999999994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701.04</v>
      </c>
      <c r="E111" s="14">
        <f>data!Z65</f>
        <v>0</v>
      </c>
      <c r="F111" s="14">
        <f>data!AA65</f>
        <v>0</v>
      </c>
      <c r="G111" s="14">
        <f>data!AB65</f>
        <v>2078.71</v>
      </c>
      <c r="H111" s="14">
        <f>data!AC65</f>
        <v>701.26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0</v>
      </c>
      <c r="D112" s="14">
        <f>data!Y66</f>
        <v>41925.61</v>
      </c>
      <c r="E112" s="14">
        <f>data!Z66</f>
        <v>0</v>
      </c>
      <c r="F112" s="14">
        <f>data!AA66</f>
        <v>0</v>
      </c>
      <c r="G112" s="14">
        <f>data!AB66</f>
        <v>88730</v>
      </c>
      <c r="H112" s="14">
        <f>data!AC66</f>
        <v>0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0</v>
      </c>
      <c r="D113" s="14">
        <f>data!Y67</f>
        <v>68504</v>
      </c>
      <c r="E113" s="14">
        <f>data!Z67</f>
        <v>0</v>
      </c>
      <c r="F113" s="14">
        <f>data!AA67</f>
        <v>0</v>
      </c>
      <c r="G113" s="14">
        <f>data!AB67</f>
        <v>17939</v>
      </c>
      <c r="H113" s="14">
        <f>data!AC67</f>
        <v>43947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64171.54</v>
      </c>
      <c r="H114" s="14">
        <f>data!AC68</f>
        <v>0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0</v>
      </c>
      <c r="D115" s="14">
        <f>data!Y69</f>
        <v>349115.26</v>
      </c>
      <c r="E115" s="14">
        <f>data!Z69</f>
        <v>0</v>
      </c>
      <c r="F115" s="14">
        <f>data!AA69</f>
        <v>0</v>
      </c>
      <c r="G115" s="14">
        <f>data!AB69</f>
        <v>627</v>
      </c>
      <c r="H115" s="14">
        <f>data!AC69</f>
        <v>3202.06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-22393.96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0</v>
      </c>
      <c r="D117" s="14">
        <f>data!Y71</f>
        <v>1386010</v>
      </c>
      <c r="E117" s="14">
        <f>data!Z71</f>
        <v>0</v>
      </c>
      <c r="F117" s="14">
        <f>data!AA71</f>
        <v>0</v>
      </c>
      <c r="G117" s="14">
        <f>data!AB71</f>
        <v>1238247.3999999999</v>
      </c>
      <c r="H117" s="14">
        <f>data!AC71</f>
        <v>661891.74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0</v>
      </c>
      <c r="D119" s="48">
        <f>+data!M690</f>
        <v>1135705</v>
      </c>
      <c r="E119" s="48">
        <f>+data!M691</f>
        <v>0</v>
      </c>
      <c r="F119" s="48">
        <f>+data!M692</f>
        <v>0</v>
      </c>
      <c r="G119" s="48">
        <f>+data!M693</f>
        <v>583242</v>
      </c>
      <c r="H119" s="48">
        <f>+data!M694</f>
        <v>208159</v>
      </c>
      <c r="I119" s="48">
        <f>+data!M695</f>
        <v>0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0</v>
      </c>
      <c r="D120" s="14">
        <f>data!Y73</f>
        <v>381441</v>
      </c>
      <c r="E120" s="14">
        <f>data!Z73</f>
        <v>0</v>
      </c>
      <c r="F120" s="14">
        <f>data!AA73</f>
        <v>0</v>
      </c>
      <c r="G120" s="14">
        <f>data!AB73</f>
        <v>788658.96</v>
      </c>
      <c r="H120" s="14">
        <f>data!AC73</f>
        <v>15140.5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0</v>
      </c>
      <c r="D121" s="14">
        <f>data!Y74</f>
        <v>6928882.7800000003</v>
      </c>
      <c r="E121" s="14">
        <f>data!Z74</f>
        <v>0</v>
      </c>
      <c r="F121" s="14">
        <f>data!AA74</f>
        <v>0</v>
      </c>
      <c r="G121" s="14">
        <f>data!AB74</f>
        <v>2167951.7400000002</v>
      </c>
      <c r="H121" s="14">
        <f>data!AC74</f>
        <v>74018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0</v>
      </c>
      <c r="D122" s="14">
        <f>data!Y75</f>
        <v>7310323.7800000003</v>
      </c>
      <c r="E122" s="14">
        <f>data!Z75</f>
        <v>0</v>
      </c>
      <c r="F122" s="14">
        <f>data!AA75</f>
        <v>0</v>
      </c>
      <c r="G122" s="14">
        <f>data!AB75</f>
        <v>2956610.7</v>
      </c>
      <c r="H122" s="14">
        <f>data!AC75</f>
        <v>89158.5</v>
      </c>
      <c r="I122" s="14">
        <f>data!AD75</f>
        <v>0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0</v>
      </c>
      <c r="D124" s="14">
        <f>data!Y76</f>
        <v>2360</v>
      </c>
      <c r="E124" s="14">
        <f>data!Z76</f>
        <v>0</v>
      </c>
      <c r="F124" s="14">
        <f>data!AA76</f>
        <v>0</v>
      </c>
      <c r="G124" s="14">
        <f>data!AB76</f>
        <v>618</v>
      </c>
      <c r="H124" s="14">
        <f>data!AC76</f>
        <v>1514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0</v>
      </c>
      <c r="D126" s="14">
        <f>data!Y78</f>
        <v>2360</v>
      </c>
      <c r="E126" s="14">
        <f>data!Z78</f>
        <v>0</v>
      </c>
      <c r="F126" s="14">
        <f>data!AA78</f>
        <v>0</v>
      </c>
      <c r="G126" s="14">
        <f>data!AB78</f>
        <v>618</v>
      </c>
      <c r="H126" s="14">
        <f>data!AC78</f>
        <v>1188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Whitman Hospital and Medical Center</v>
      </c>
      <c r="B132" s="77"/>
      <c r="C132" s="77"/>
      <c r="D132" s="77"/>
      <c r="E132" s="77"/>
      <c r="F132" s="77"/>
      <c r="G132" s="80"/>
      <c r="H132" s="79" t="str">
        <f>"FYE: "&amp;data!C82</f>
        <v>FYE: 12/31/2018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8850</v>
      </c>
      <c r="D137" s="14" t="str">
        <f>data!AF59</f>
        <v/>
      </c>
      <c r="E137" s="14">
        <f>data!AG59</f>
        <v>2927</v>
      </c>
      <c r="F137" s="14" t="str">
        <f>data!AH59</f>
        <v/>
      </c>
      <c r="G137" s="14" t="str">
        <f>data!AI59</f>
        <v/>
      </c>
      <c r="H137" s="14">
        <f>data!AJ59</f>
        <v>3199</v>
      </c>
      <c r="I137" s="14">
        <f>data!AK59</f>
        <v>1789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10.027307692307692</v>
      </c>
      <c r="D138" s="26">
        <f>data!AF60</f>
        <v>0</v>
      </c>
      <c r="E138" s="26">
        <f>data!AG60</f>
        <v>9.6642307692307678</v>
      </c>
      <c r="F138" s="26">
        <f>data!AH60</f>
        <v>0</v>
      </c>
      <c r="G138" s="26">
        <f>data!AI60</f>
        <v>0</v>
      </c>
      <c r="H138" s="26">
        <f>data!AJ60</f>
        <v>8.9596153846153861</v>
      </c>
      <c r="I138" s="26">
        <f>data!AK60</f>
        <v>1.4992307692307691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794514.66999999993</v>
      </c>
      <c r="D139" s="14">
        <f>data!AF61</f>
        <v>0</v>
      </c>
      <c r="E139" s="14">
        <f>data!AG61</f>
        <v>642363.71</v>
      </c>
      <c r="F139" s="14">
        <f>data!AH61</f>
        <v>0</v>
      </c>
      <c r="G139" s="14">
        <f>data!AI61</f>
        <v>0</v>
      </c>
      <c r="H139" s="14">
        <f>data!AJ61</f>
        <v>1453181.3399999999</v>
      </c>
      <c r="I139" s="14">
        <f>data!AK61</f>
        <v>122112.12999999999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174563</v>
      </c>
      <c r="D140" s="14">
        <f>data!AF62</f>
        <v>0</v>
      </c>
      <c r="E140" s="14">
        <f>data!AG62</f>
        <v>171463</v>
      </c>
      <c r="F140" s="14">
        <f>data!AH62</f>
        <v>0</v>
      </c>
      <c r="G140" s="14">
        <f>data!AI62</f>
        <v>0</v>
      </c>
      <c r="H140" s="14">
        <f>data!AJ62</f>
        <v>158625</v>
      </c>
      <c r="I140" s="14">
        <f>data!AK62</f>
        <v>28077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1336964.72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23097.68</v>
      </c>
      <c r="D142" s="14">
        <f>data!AF64</f>
        <v>0</v>
      </c>
      <c r="E142" s="14">
        <f>data!AG64</f>
        <v>82311.320000000007</v>
      </c>
      <c r="F142" s="14">
        <f>data!AH64</f>
        <v>0</v>
      </c>
      <c r="G142" s="14">
        <f>data!AI64</f>
        <v>0</v>
      </c>
      <c r="H142" s="14">
        <f>data!AJ64</f>
        <v>20313.789999999997</v>
      </c>
      <c r="I142" s="14">
        <f>data!AK64</f>
        <v>5991.07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1402.08</v>
      </c>
      <c r="D143" s="14">
        <f>data!AF65</f>
        <v>0</v>
      </c>
      <c r="E143" s="14">
        <f>data!AG65</f>
        <v>701.05</v>
      </c>
      <c r="F143" s="14">
        <f>data!AH65</f>
        <v>0</v>
      </c>
      <c r="G143" s="14">
        <f>data!AI65</f>
        <v>0</v>
      </c>
      <c r="H143" s="14">
        <f>data!AJ65</f>
        <v>1402.08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137508.57</v>
      </c>
      <c r="D144" s="14">
        <f>data!AF66</f>
        <v>0</v>
      </c>
      <c r="E144" s="14">
        <f>data!AG66</f>
        <v>104802</v>
      </c>
      <c r="F144" s="14">
        <f>data!AH66</f>
        <v>0</v>
      </c>
      <c r="G144" s="14">
        <f>data!AI66</f>
        <v>0</v>
      </c>
      <c r="H144" s="14">
        <f>data!AJ66</f>
        <v>5992.1600000000008</v>
      </c>
      <c r="I144" s="14">
        <f>data!AK66</f>
        <v>39193.25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185658</v>
      </c>
      <c r="D145" s="14">
        <f>data!AF67</f>
        <v>0</v>
      </c>
      <c r="E145" s="14">
        <f>data!AG67</f>
        <v>57648</v>
      </c>
      <c r="F145" s="14">
        <f>data!AH67</f>
        <v>0</v>
      </c>
      <c r="G145" s="14">
        <f>data!AI67</f>
        <v>0</v>
      </c>
      <c r="H145" s="14">
        <f>data!AJ67</f>
        <v>0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1596.14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19925.04</v>
      </c>
      <c r="D147" s="14">
        <f>data!AF69</f>
        <v>0</v>
      </c>
      <c r="E147" s="14">
        <f>data!AG69</f>
        <v>21069</v>
      </c>
      <c r="F147" s="14">
        <f>data!AH69</f>
        <v>0</v>
      </c>
      <c r="G147" s="14">
        <f>data!AI69</f>
        <v>0</v>
      </c>
      <c r="H147" s="14">
        <f>data!AJ69</f>
        <v>8040.91</v>
      </c>
      <c r="I147" s="14">
        <f>data!AK69</f>
        <v>1922.7400000000002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-10196.469999999999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-1109.25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1326472.57</v>
      </c>
      <c r="D149" s="14">
        <f>data!AF71</f>
        <v>0</v>
      </c>
      <c r="E149" s="14">
        <f>data!AG71</f>
        <v>2417322.7999999993</v>
      </c>
      <c r="F149" s="14">
        <f>data!AH71</f>
        <v>0</v>
      </c>
      <c r="G149" s="14">
        <f>data!AI71</f>
        <v>0</v>
      </c>
      <c r="H149" s="14">
        <f>data!AJ71</f>
        <v>1649151.4199999997</v>
      </c>
      <c r="I149" s="14">
        <f>data!AK71</f>
        <v>196186.94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966243</v>
      </c>
      <c r="D151" s="48">
        <f>+data!M697</f>
        <v>0</v>
      </c>
      <c r="E151" s="48">
        <f>+data!M698</f>
        <v>732856</v>
      </c>
      <c r="F151" s="48">
        <f>+data!M699</f>
        <v>0</v>
      </c>
      <c r="G151" s="48">
        <f>+data!M700</f>
        <v>0</v>
      </c>
      <c r="H151" s="48">
        <f>+data!M701</f>
        <v>370662</v>
      </c>
      <c r="I151" s="48">
        <f>+data!M702</f>
        <v>156016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482330.08</v>
      </c>
      <c r="D152" s="14">
        <f>data!AF73</f>
        <v>0</v>
      </c>
      <c r="E152" s="14">
        <f>data!AG73</f>
        <v>4099.25</v>
      </c>
      <c r="F152" s="14">
        <f>data!AH73</f>
        <v>0</v>
      </c>
      <c r="G152" s="14">
        <f>data!AI73</f>
        <v>0</v>
      </c>
      <c r="H152" s="14">
        <f>data!AJ73</f>
        <v>437141.5</v>
      </c>
      <c r="I152" s="14">
        <f>data!AK73</f>
        <v>343454.3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2073559.98</v>
      </c>
      <c r="D153" s="14">
        <f>data!AF74</f>
        <v>0</v>
      </c>
      <c r="E153" s="14">
        <f>data!AG74</f>
        <v>3553784.25</v>
      </c>
      <c r="F153" s="14">
        <f>data!AH74</f>
        <v>0</v>
      </c>
      <c r="G153" s="14">
        <f>data!AI74</f>
        <v>0</v>
      </c>
      <c r="H153" s="14">
        <f>data!AJ74</f>
        <v>1531351.5</v>
      </c>
      <c r="I153" s="14">
        <f>data!AK74</f>
        <v>191174.94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2555890.06</v>
      </c>
      <c r="D154" s="14">
        <f>data!AF75</f>
        <v>0</v>
      </c>
      <c r="E154" s="14">
        <f>data!AG75</f>
        <v>3557883.5</v>
      </c>
      <c r="F154" s="14">
        <f>data!AH75</f>
        <v>0</v>
      </c>
      <c r="G154" s="14">
        <f>data!AI75</f>
        <v>0</v>
      </c>
      <c r="H154" s="14">
        <f>data!AJ75</f>
        <v>1968493</v>
      </c>
      <c r="I154" s="14">
        <f>data!AK75</f>
        <v>534629.24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6396</v>
      </c>
      <c r="D156" s="14">
        <f>data!AF76</f>
        <v>0</v>
      </c>
      <c r="E156" s="14">
        <f>data!AG76</f>
        <v>1986</v>
      </c>
      <c r="F156" s="14">
        <f>data!AH76</f>
        <v>0</v>
      </c>
      <c r="G156" s="14">
        <f>data!AI76</f>
        <v>0</v>
      </c>
      <c r="H156" s="14">
        <f>data!AJ76</f>
        <v>0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6198</v>
      </c>
      <c r="D158" s="14">
        <f>data!AF78</f>
        <v>0</v>
      </c>
      <c r="E158" s="14">
        <f>data!AG78</f>
        <v>2060</v>
      </c>
      <c r="F158" s="14">
        <f>data!AH78</f>
        <v>0</v>
      </c>
      <c r="G158" s="14">
        <f>data!AI78</f>
        <v>0</v>
      </c>
      <c r="H158" s="14">
        <f>data!AJ78</f>
        <v>2135</v>
      </c>
      <c r="I158" s="14">
        <f>data!AK78</f>
        <v>4314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9.6642307692307678</v>
      </c>
      <c r="F160" s="26">
        <f>data!AH80</f>
        <v>0</v>
      </c>
      <c r="G160" s="26">
        <f>data!AI80</f>
        <v>0</v>
      </c>
      <c r="H160" s="26">
        <f>data!AJ80</f>
        <v>2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Whitman Hospital and Medical Center</v>
      </c>
      <c r="B164" s="77"/>
      <c r="C164" s="77"/>
      <c r="D164" s="77"/>
      <c r="E164" s="77"/>
      <c r="F164" s="77"/>
      <c r="G164" s="80"/>
      <c r="H164" s="79" t="str">
        <f>"FYE: "&amp;data!C82</f>
        <v>FYE: 12/31/2018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816</v>
      </c>
      <c r="D169" s="14" t="str">
        <f>data!AM59</f>
        <v/>
      </c>
      <c r="E169" s="14" t="str">
        <f>data!AN59</f>
        <v/>
      </c>
      <c r="F169" s="14" t="str">
        <f>data!AO59</f>
        <v/>
      </c>
      <c r="G169" s="14" t="str">
        <f>data!AP59</f>
        <v/>
      </c>
      <c r="H169" s="14" t="str">
        <f>data!AQ59</f>
        <v/>
      </c>
      <c r="I169" s="14" t="str">
        <f>data!AR59</f>
        <v/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0.96884615384615402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65234.86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10192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4279.96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-121.65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1259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-31993.5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48850.670000000013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56740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41907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59622.77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101529.76999999999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1967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Whitman Hospital and Medical Center</v>
      </c>
      <c r="B196" s="77"/>
      <c r="C196" s="77"/>
      <c r="D196" s="77"/>
      <c r="E196" s="77"/>
      <c r="F196" s="77"/>
      <c r="G196" s="80"/>
      <c r="H196" s="79" t="str">
        <f>"FYE: "&amp;data!C82</f>
        <v>FYE: 12/31/2018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 t="str">
        <f>data!AS59</f>
        <v/>
      </c>
      <c r="D201" s="14" t="str">
        <f>data!AT59</f>
        <v/>
      </c>
      <c r="E201" s="14" t="str">
        <f>data!AU59</f>
        <v/>
      </c>
      <c r="F201" s="212"/>
      <c r="G201" s="212"/>
      <c r="H201" s="212"/>
      <c r="I201" s="14">
        <f>data!AY59</f>
        <v>9896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0.15038461538461539</v>
      </c>
      <c r="G202" s="26">
        <f>data!AW60</f>
        <v>0</v>
      </c>
      <c r="H202" s="26">
        <f>data!AX60</f>
        <v>0</v>
      </c>
      <c r="I202" s="26">
        <f>data!AY60</f>
        <v>8.3219230769230759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13517.18</v>
      </c>
      <c r="G203" s="14">
        <f>data!AW61</f>
        <v>0</v>
      </c>
      <c r="H203" s="14">
        <f>data!AX61</f>
        <v>0</v>
      </c>
      <c r="I203" s="14">
        <f>data!AY61</f>
        <v>341302.64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1232</v>
      </c>
      <c r="G204" s="14">
        <f>data!AW62</f>
        <v>0</v>
      </c>
      <c r="H204" s="14">
        <f>data!AX62</f>
        <v>0</v>
      </c>
      <c r="I204" s="14">
        <f>data!AY62</f>
        <v>120866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12935.390000000001</v>
      </c>
      <c r="G206" s="14">
        <f>data!AW64</f>
        <v>0</v>
      </c>
      <c r="H206" s="14">
        <f>data!AX64</f>
        <v>0</v>
      </c>
      <c r="I206" s="14">
        <f>data!AY64</f>
        <v>187679.27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701.04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0</v>
      </c>
      <c r="I208" s="14">
        <f>data!AY66</f>
        <v>9350.92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30566</v>
      </c>
      <c r="G209" s="14">
        <f>data!AW67</f>
        <v>0</v>
      </c>
      <c r="H209" s="14">
        <f>data!AX67</f>
        <v>0</v>
      </c>
      <c r="I209" s="14">
        <f>data!AY67</f>
        <v>78170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4427.37</v>
      </c>
      <c r="G211" s="14">
        <f>data!AW69</f>
        <v>0</v>
      </c>
      <c r="H211" s="14">
        <f>data!AX69</f>
        <v>0</v>
      </c>
      <c r="I211" s="14">
        <f>data!AY69</f>
        <v>-6602.32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-148170.76999999999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62677.94</v>
      </c>
      <c r="G213" s="14">
        <f>data!AW71</f>
        <v>0</v>
      </c>
      <c r="H213" s="14">
        <f>data!AX71</f>
        <v>0</v>
      </c>
      <c r="I213" s="14">
        <f>data!AY71</f>
        <v>583296.78000000014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190256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24213.25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972456.25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996669.5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1053</v>
      </c>
      <c r="G220" s="14">
        <f>data!AW76</f>
        <v>0</v>
      </c>
      <c r="H220" s="14">
        <f>data!AX76</f>
        <v>0</v>
      </c>
      <c r="I220" s="85">
        <f>data!AY76</f>
        <v>2693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Whitman Hospital and Medical Center</v>
      </c>
      <c r="B228" s="77"/>
      <c r="C228" s="77"/>
      <c r="D228" s="77"/>
      <c r="E228" s="77"/>
      <c r="F228" s="77"/>
      <c r="G228" s="80"/>
      <c r="H228" s="79" t="str">
        <f>"FYE: "&amp;data!C82</f>
        <v>FYE: 12/31/2018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111461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1.913846153846154</v>
      </c>
      <c r="F234" s="26">
        <f>data!BC60</f>
        <v>0</v>
      </c>
      <c r="G234" s="26">
        <f>data!BD60</f>
        <v>2.441153846153846</v>
      </c>
      <c r="H234" s="26">
        <f>data!BE60</f>
        <v>5.1919230769230769</v>
      </c>
      <c r="I234" s="26">
        <f>data!BF60</f>
        <v>9.092307692307692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115007.62</v>
      </c>
      <c r="F235" s="14">
        <f>data!BC61</f>
        <v>0</v>
      </c>
      <c r="G235" s="14">
        <f>data!BD61</f>
        <v>113654.22</v>
      </c>
      <c r="H235" s="14">
        <f>data!BE61</f>
        <v>311227.28999999998</v>
      </c>
      <c r="I235" s="14">
        <f>data!BF61</f>
        <v>348893.66000000003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26988</v>
      </c>
      <c r="F236" s="14">
        <f>data!BC62</f>
        <v>0</v>
      </c>
      <c r="G236" s="14">
        <f>data!BD62</f>
        <v>31839</v>
      </c>
      <c r="H236" s="14">
        <f>data!BE62</f>
        <v>79683</v>
      </c>
      <c r="I236" s="14">
        <f>data!BF62</f>
        <v>131147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907.5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30.05</v>
      </c>
      <c r="E238" s="14">
        <f>data!BB64</f>
        <v>31907.030000000002</v>
      </c>
      <c r="F238" s="14">
        <f>data!BC64</f>
        <v>0</v>
      </c>
      <c r="G238" s="14">
        <f>data!BD64</f>
        <v>65037.86</v>
      </c>
      <c r="H238" s="14">
        <f>data!BE64</f>
        <v>20464.059999999998</v>
      </c>
      <c r="I238" s="14">
        <f>data!BF64</f>
        <v>48075.170000000006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1231.1500000000001</v>
      </c>
      <c r="F239" s="14">
        <f>data!BC65</f>
        <v>0</v>
      </c>
      <c r="G239" s="14">
        <f>data!BD65</f>
        <v>538.48</v>
      </c>
      <c r="H239" s="14">
        <f>data!BE65</f>
        <v>433451.39999999991</v>
      </c>
      <c r="I239" s="14">
        <f>data!BF65</f>
        <v>0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103053.17</v>
      </c>
      <c r="E240" s="14">
        <f>data!BB66</f>
        <v>99364.83</v>
      </c>
      <c r="F240" s="14">
        <f>data!BC66</f>
        <v>0</v>
      </c>
      <c r="G240" s="14">
        <f>data!BD66</f>
        <v>0</v>
      </c>
      <c r="H240" s="14">
        <f>data!BE66</f>
        <v>53992.959999999999</v>
      </c>
      <c r="I240" s="14">
        <f>data!BF66</f>
        <v>2031.38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0</v>
      </c>
      <c r="D241" s="14">
        <f>data!BA67</f>
        <v>0</v>
      </c>
      <c r="E241" s="14">
        <f>data!BB67</f>
        <v>2612</v>
      </c>
      <c r="F241" s="14">
        <f>data!BC67</f>
        <v>0</v>
      </c>
      <c r="G241" s="14">
        <f>data!BD67</f>
        <v>108649</v>
      </c>
      <c r="H241" s="14">
        <f>data!BE67</f>
        <v>1713213</v>
      </c>
      <c r="I241" s="14">
        <f>data!BF67</f>
        <v>57067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3670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1041.3400000000001</v>
      </c>
      <c r="F243" s="14">
        <f>data!BC69</f>
        <v>0</v>
      </c>
      <c r="G243" s="14">
        <f>data!BD69</f>
        <v>1551.3500000000001</v>
      </c>
      <c r="H243" s="14">
        <f>data!BE69</f>
        <v>397526.17</v>
      </c>
      <c r="I243" s="14">
        <f>data!BF69</f>
        <v>1457.73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0</v>
      </c>
      <c r="D245" s="14">
        <f>data!BA71</f>
        <v>103083.22</v>
      </c>
      <c r="E245" s="14">
        <f>data!BB71</f>
        <v>278151.97000000003</v>
      </c>
      <c r="F245" s="14">
        <f>data!BC71</f>
        <v>0</v>
      </c>
      <c r="G245" s="14">
        <f>data!BD71</f>
        <v>321269.91000000003</v>
      </c>
      <c r="H245" s="14">
        <f>data!BE71</f>
        <v>3014135.38</v>
      </c>
      <c r="I245" s="14">
        <f>data!BF71</f>
        <v>588671.94000000006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0</v>
      </c>
      <c r="D252" s="85">
        <f>data!BA76</f>
        <v>0</v>
      </c>
      <c r="E252" s="85">
        <f>data!BB76</f>
        <v>90</v>
      </c>
      <c r="F252" s="85">
        <f>data!BC76</f>
        <v>0</v>
      </c>
      <c r="G252" s="85">
        <f>data!BD76</f>
        <v>3743</v>
      </c>
      <c r="H252" s="85">
        <f>data!BE76</f>
        <v>59021</v>
      </c>
      <c r="I252" s="85">
        <f>data!BF76</f>
        <v>1966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90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Whitman Hospital and Medical Center</v>
      </c>
      <c r="B260" s="77"/>
      <c r="C260" s="77"/>
      <c r="D260" s="77"/>
      <c r="E260" s="77"/>
      <c r="F260" s="77"/>
      <c r="G260" s="80"/>
      <c r="H260" s="79" t="str">
        <f>"FYE: "&amp;data!C82</f>
        <v>FYE: 12/31/2018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</v>
      </c>
      <c r="D266" s="26">
        <f>data!BH60</f>
        <v>1.0069230769230768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6.9250000000000016</v>
      </c>
      <c r="I266" s="26">
        <f>data!BM60</f>
        <v>2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0</v>
      </c>
      <c r="D267" s="14">
        <f>data!BH61</f>
        <v>74754.81</v>
      </c>
      <c r="E267" s="14">
        <f>data!BI61</f>
        <v>-195.43</v>
      </c>
      <c r="F267" s="14">
        <f>data!BJ61</f>
        <v>0</v>
      </c>
      <c r="G267" s="14">
        <f>data!BK61</f>
        <v>0</v>
      </c>
      <c r="H267" s="14">
        <f>data!BL61</f>
        <v>313493.61</v>
      </c>
      <c r="I267" s="14">
        <f>data!BM61</f>
        <v>134502.76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0</v>
      </c>
      <c r="D268" s="14">
        <f>data!BH62</f>
        <v>19873</v>
      </c>
      <c r="E268" s="14">
        <f>data!BI62</f>
        <v>-16</v>
      </c>
      <c r="F268" s="14">
        <f>data!BJ62</f>
        <v>0</v>
      </c>
      <c r="G268" s="14">
        <f>data!BK62</f>
        <v>0</v>
      </c>
      <c r="H268" s="14">
        <f>data!BL62</f>
        <v>107351</v>
      </c>
      <c r="I268" s="14">
        <f>data!BM62</f>
        <v>38913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6832.68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45124.3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0</v>
      </c>
      <c r="D270" s="14">
        <f>data!BH64</f>
        <v>19709.849999999999</v>
      </c>
      <c r="E270" s="14">
        <f>data!BI64</f>
        <v>617.79999999999995</v>
      </c>
      <c r="F270" s="14">
        <f>data!BJ64</f>
        <v>0</v>
      </c>
      <c r="G270" s="14">
        <f>data!BK64</f>
        <v>0</v>
      </c>
      <c r="H270" s="14">
        <f>data!BL64</f>
        <v>11614.53</v>
      </c>
      <c r="I270" s="14">
        <f>data!BM64</f>
        <v>2733.1499999999996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92415.549999999988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701.04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0</v>
      </c>
      <c r="D272" s="14">
        <f>data!BH66</f>
        <v>1233435.3599999999</v>
      </c>
      <c r="E272" s="14">
        <f>data!BI66</f>
        <v>0</v>
      </c>
      <c r="F272" s="14">
        <f>data!BJ66</f>
        <v>0</v>
      </c>
      <c r="G272" s="14">
        <f>data!BK66</f>
        <v>0</v>
      </c>
      <c r="H272" s="14">
        <f>data!BL66</f>
        <v>333972.55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44470</v>
      </c>
      <c r="I273" s="14">
        <f>data!BM67</f>
        <v>16981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3386.9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29816.28</v>
      </c>
      <c r="E275" s="14">
        <f>data!BI69</f>
        <v>17577.71</v>
      </c>
      <c r="F275" s="14">
        <f>data!BJ69</f>
        <v>0</v>
      </c>
      <c r="G275" s="14">
        <f>data!BK69</f>
        <v>0</v>
      </c>
      <c r="H275" s="14">
        <f>data!BL69</f>
        <v>386.89</v>
      </c>
      <c r="I275" s="14">
        <f>data!BM69</f>
        <v>30514.45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0</v>
      </c>
      <c r="D277" s="14">
        <f>data!BH71</f>
        <v>1470004.8499999999</v>
      </c>
      <c r="E277" s="14">
        <f>data!BI71</f>
        <v>24816.76</v>
      </c>
      <c r="F277" s="14">
        <f>data!BJ71</f>
        <v>0</v>
      </c>
      <c r="G277" s="14">
        <f>data!BK71</f>
        <v>0</v>
      </c>
      <c r="H277" s="14">
        <f>data!BL71</f>
        <v>815376.52</v>
      </c>
      <c r="I277" s="14">
        <f>data!BM71</f>
        <v>268768.65999999997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0</v>
      </c>
      <c r="D284" s="85">
        <f>data!BH76</f>
        <v>0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1532</v>
      </c>
      <c r="I284" s="85">
        <f>data!BM76</f>
        <v>585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Whitman Hospital and Medical Center</v>
      </c>
      <c r="B292" s="77"/>
      <c r="C292" s="77"/>
      <c r="D292" s="77"/>
      <c r="E292" s="77"/>
      <c r="F292" s="77"/>
      <c r="G292" s="80"/>
      <c r="H292" s="79" t="str">
        <f>"FYE: "&amp;data!C82</f>
        <v>FYE: 12/31/2018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3.4907692307692306</v>
      </c>
      <c r="D298" s="26">
        <f>data!BO60</f>
        <v>1.0180769230769231</v>
      </c>
      <c r="E298" s="26">
        <f>data!BP60</f>
        <v>1</v>
      </c>
      <c r="F298" s="26">
        <f>data!BQ60</f>
        <v>0</v>
      </c>
      <c r="G298" s="26">
        <f>data!BR60</f>
        <v>2.6415384615384614</v>
      </c>
      <c r="H298" s="26">
        <f>data!BS60</f>
        <v>0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441948.07</v>
      </c>
      <c r="D299" s="14">
        <f>data!BO61</f>
        <v>105510.19</v>
      </c>
      <c r="E299" s="14">
        <f>data!BP61</f>
        <v>72456.459999999992</v>
      </c>
      <c r="F299" s="14">
        <f>data!BQ61</f>
        <v>0</v>
      </c>
      <c r="G299" s="14">
        <f>data!BR61</f>
        <v>176793.38</v>
      </c>
      <c r="H299" s="14">
        <f>data!BS61</f>
        <v>0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78202</v>
      </c>
      <c r="D300" s="14">
        <f>data!BO62</f>
        <v>22268</v>
      </c>
      <c r="E300" s="14">
        <f>data!BP62</f>
        <v>22161</v>
      </c>
      <c r="F300" s="14">
        <f>data!BQ62</f>
        <v>0</v>
      </c>
      <c r="G300" s="14">
        <f>data!BR62</f>
        <v>374692</v>
      </c>
      <c r="H300" s="14">
        <f>data!BS62</f>
        <v>0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291798.96000000002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5704.66</v>
      </c>
      <c r="D302" s="14">
        <f>data!BO64</f>
        <v>4015.25</v>
      </c>
      <c r="E302" s="14">
        <f>data!BP64</f>
        <v>3826.27</v>
      </c>
      <c r="F302" s="14">
        <f>data!BQ64</f>
        <v>0</v>
      </c>
      <c r="G302" s="14">
        <f>data!BR64</f>
        <v>2522.67</v>
      </c>
      <c r="H302" s="14">
        <f>data!BS64</f>
        <v>0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2804.16</v>
      </c>
      <c r="D303" s="14">
        <f>data!BO65</f>
        <v>701.04</v>
      </c>
      <c r="E303" s="14">
        <f>data!BP65</f>
        <v>701.04</v>
      </c>
      <c r="F303" s="14">
        <f>data!BQ65</f>
        <v>0</v>
      </c>
      <c r="G303" s="14">
        <f>data!BR65</f>
        <v>458.13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2018.71</v>
      </c>
      <c r="D304" s="14">
        <f>data!BO66</f>
        <v>6233.29</v>
      </c>
      <c r="E304" s="14">
        <f>data!BP66</f>
        <v>17011.25</v>
      </c>
      <c r="F304" s="14">
        <f>data!BQ66</f>
        <v>0</v>
      </c>
      <c r="G304" s="14">
        <f>data!BR66</f>
        <v>80714.850000000006</v>
      </c>
      <c r="H304" s="14">
        <f>data!BS66</f>
        <v>0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160027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10450</v>
      </c>
      <c r="H305" s="14">
        <f>data!BS67</f>
        <v>0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6469.16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108703.83</v>
      </c>
      <c r="D307" s="14">
        <f>data!BO69</f>
        <v>1685.59</v>
      </c>
      <c r="E307" s="14">
        <f>data!BP69</f>
        <v>107958.95999999998</v>
      </c>
      <c r="F307" s="14">
        <f>data!BQ69</f>
        <v>0</v>
      </c>
      <c r="G307" s="14">
        <f>data!BR69</f>
        <v>134451.01999999999</v>
      </c>
      <c r="H307" s="14">
        <f>data!BS69</f>
        <v>0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1097676.55</v>
      </c>
      <c r="D309" s="14">
        <f>data!BO71</f>
        <v>140413.36000000002</v>
      </c>
      <c r="E309" s="14">
        <f>data!BP71</f>
        <v>224114.97999999998</v>
      </c>
      <c r="F309" s="14">
        <f>data!BQ71</f>
        <v>0</v>
      </c>
      <c r="G309" s="14">
        <f>data!BR71</f>
        <v>780082.05</v>
      </c>
      <c r="H309" s="14">
        <f>data!BS71</f>
        <v>0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5513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360</v>
      </c>
      <c r="H316" s="85">
        <f>data!BS76</f>
        <v>0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Whitman Hospital and Medical Center</v>
      </c>
      <c r="B324" s="77"/>
      <c r="C324" s="77"/>
      <c r="D324" s="77"/>
      <c r="E324" s="77"/>
      <c r="F324" s="77"/>
      <c r="G324" s="80"/>
      <c r="H324" s="79" t="str">
        <f>"FYE: "&amp;data!C82</f>
        <v>FYE: 12/31/2018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4.7365384615384603</v>
      </c>
      <c r="E330" s="26">
        <f>data!BW60</f>
        <v>0</v>
      </c>
      <c r="F330" s="26">
        <f>data!BX60</f>
        <v>6.2153846153846155</v>
      </c>
      <c r="G330" s="26">
        <f>data!BY60</f>
        <v>0</v>
      </c>
      <c r="H330" s="26">
        <f>data!BZ60</f>
        <v>0</v>
      </c>
      <c r="I330" s="26">
        <f>data!CA60</f>
        <v>0.35115384615384609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211494.61</v>
      </c>
      <c r="E331" s="86">
        <f>data!BW61</f>
        <v>0</v>
      </c>
      <c r="F331" s="86">
        <f>data!BX61</f>
        <v>666206.6</v>
      </c>
      <c r="G331" s="86">
        <f>data!BY61</f>
        <v>0</v>
      </c>
      <c r="H331" s="86">
        <f>data!BZ61</f>
        <v>0</v>
      </c>
      <c r="I331" s="86">
        <f>data!CA61</f>
        <v>39618.239999999998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75633</v>
      </c>
      <c r="E332" s="86">
        <f>data!BW62</f>
        <v>0</v>
      </c>
      <c r="F332" s="86">
        <f>data!BX62</f>
        <v>135365</v>
      </c>
      <c r="G332" s="86">
        <f>data!BY62</f>
        <v>0</v>
      </c>
      <c r="H332" s="86">
        <f>data!BZ62</f>
        <v>0</v>
      </c>
      <c r="I332" s="86">
        <f>data!CA62</f>
        <v>5495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5445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3395.4300000000003</v>
      </c>
      <c r="E334" s="86">
        <f>data!BW64</f>
        <v>0</v>
      </c>
      <c r="F334" s="86">
        <f>data!BX64</f>
        <v>15364.059999999998</v>
      </c>
      <c r="G334" s="86">
        <f>data!BY64</f>
        <v>0</v>
      </c>
      <c r="H334" s="86">
        <f>data!BZ64</f>
        <v>0</v>
      </c>
      <c r="I334" s="86">
        <f>data!CA64</f>
        <v>6615.79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1401.85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135951.6</v>
      </c>
      <c r="E336" s="86">
        <f>data!BW66</f>
        <v>0</v>
      </c>
      <c r="F336" s="86">
        <f>data!BX66</f>
        <v>23584.12</v>
      </c>
      <c r="G336" s="86">
        <f>data!BY66</f>
        <v>0</v>
      </c>
      <c r="H336" s="86">
        <f>data!BZ66</f>
        <v>0</v>
      </c>
      <c r="I336" s="86">
        <f>data!CA66</f>
        <v>2976.92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42206</v>
      </c>
      <c r="E337" s="86">
        <f>data!BW67</f>
        <v>0</v>
      </c>
      <c r="F337" s="86">
        <f>data!BX67</f>
        <v>0</v>
      </c>
      <c r="G337" s="86">
        <f>data!BY67</f>
        <v>0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406.2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124</v>
      </c>
      <c r="E339" s="86">
        <f>data!BW69</f>
        <v>0</v>
      </c>
      <c r="F339" s="86">
        <f>data!BX69</f>
        <v>4455.45</v>
      </c>
      <c r="G339" s="86">
        <f>data!BY69</f>
        <v>0</v>
      </c>
      <c r="H339" s="86">
        <f>data!BZ69</f>
        <v>0</v>
      </c>
      <c r="I339" s="86">
        <f>data!CA69</f>
        <v>1714.77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-5151.24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-3735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464059.60000000003</v>
      </c>
      <c r="E341" s="14">
        <f>data!BW71</f>
        <v>0</v>
      </c>
      <c r="F341" s="14">
        <f>data!BX71</f>
        <v>851822.07999999984</v>
      </c>
      <c r="G341" s="14">
        <f>data!BY71</f>
        <v>0</v>
      </c>
      <c r="H341" s="14">
        <f>data!BZ71</f>
        <v>0</v>
      </c>
      <c r="I341" s="14">
        <f>data!CA71</f>
        <v>52685.719999999994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1454</v>
      </c>
      <c r="E348" s="85">
        <f>data!BW76</f>
        <v>0</v>
      </c>
      <c r="F348" s="85">
        <f>data!BX76</f>
        <v>0</v>
      </c>
      <c r="G348" s="85">
        <f>data!BY76</f>
        <v>0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1454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115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Whitman Hospital and Medical Center</v>
      </c>
      <c r="B356" s="77"/>
      <c r="C356" s="77"/>
      <c r="D356" s="77"/>
      <c r="E356" s="77"/>
      <c r="F356" s="77"/>
      <c r="G356" s="80"/>
      <c r="H356" s="79" t="str">
        <f>"FYE: "&amp;data!C82</f>
        <v>FYE: 12/31/2018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0</v>
      </c>
      <c r="E362" s="217"/>
      <c r="F362" s="211"/>
      <c r="G362" s="211"/>
      <c r="H362" s="211"/>
      <c r="I362" s="87">
        <f>data!CE60</f>
        <v>159.55384615384614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0</v>
      </c>
      <c r="E363" s="218"/>
      <c r="F363" s="219"/>
      <c r="G363" s="219"/>
      <c r="H363" s="219"/>
      <c r="I363" s="86">
        <f>data!CE61</f>
        <v>12237805.340000002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0</v>
      </c>
      <c r="E364" s="218"/>
      <c r="F364" s="219"/>
      <c r="G364" s="219"/>
      <c r="H364" s="219"/>
      <c r="I364" s="86">
        <f>data!CE62</f>
        <v>3111796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2178625.9500000002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798.14</v>
      </c>
      <c r="E366" s="218"/>
      <c r="F366" s="219"/>
      <c r="G366" s="219"/>
      <c r="H366" s="219"/>
      <c r="I366" s="86">
        <f>data!CE64</f>
        <v>3328001.2800000003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546325.12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0</v>
      </c>
      <c r="E368" s="218"/>
      <c r="F368" s="219"/>
      <c r="G368" s="219"/>
      <c r="H368" s="219"/>
      <c r="I368" s="86">
        <f>data!CE66</f>
        <v>3210454.5399999996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0</v>
      </c>
      <c r="E369" s="218"/>
      <c r="F369" s="219"/>
      <c r="G369" s="219"/>
      <c r="H369" s="219"/>
      <c r="I369" s="86">
        <f>data!CE67</f>
        <v>3235398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115198.06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-362753.88</v>
      </c>
      <c r="E371" s="86">
        <f>data!CD69</f>
        <v>756657.65</v>
      </c>
      <c r="F371" s="219"/>
      <c r="G371" s="219"/>
      <c r="H371" s="219"/>
      <c r="I371" s="86">
        <f>data!CE69</f>
        <v>1816582.0900000003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-595791.01</v>
      </c>
      <c r="E372" s="229">
        <f>data!CD70</f>
        <v>110051.18</v>
      </c>
      <c r="F372" s="220"/>
      <c r="G372" s="220"/>
      <c r="H372" s="220"/>
      <c r="I372" s="14">
        <f>-data!CE70</f>
        <v>-929157.37999999989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0</v>
      </c>
      <c r="D373" s="86">
        <f>data!CC71</f>
        <v>-957746.75</v>
      </c>
      <c r="E373" s="86">
        <f>data!CD71</f>
        <v>646606.47</v>
      </c>
      <c r="F373" s="219"/>
      <c r="G373" s="219"/>
      <c r="H373" s="219"/>
      <c r="I373" s="14">
        <f>data!CE71</f>
        <v>28851029.000000004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-1000736.63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11525849.67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31693237.180000003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43219086.850000001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0</v>
      </c>
      <c r="E380" s="214"/>
      <c r="F380" s="211"/>
      <c r="G380" s="211"/>
      <c r="H380" s="211"/>
      <c r="I380" s="14">
        <f>data!CE76</f>
        <v>111461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9896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44129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2989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48.892692307692307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50" transitionEvaluation="1" transitionEntry="1" codeName="Sheet10">
    <pageSetUpPr autoPageBreaks="0" fitToPage="1"/>
  </sheetPr>
  <dimension ref="A1:CF817"/>
  <sheetViews>
    <sheetView showGridLines="0" topLeftCell="A50" zoomScale="55" zoomScaleNormal="55" workbookViewId="0">
      <selection activeCell="H162" sqref="H162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>
        <v>0</v>
      </c>
      <c r="D47" s="184">
        <v>0</v>
      </c>
      <c r="E47" s="184">
        <v>429013.15</v>
      </c>
      <c r="F47" s="184">
        <v>0</v>
      </c>
      <c r="G47" s="184">
        <v>0</v>
      </c>
      <c r="H47" s="184">
        <v>0</v>
      </c>
      <c r="I47" s="184">
        <v>0</v>
      </c>
      <c r="J47" s="184">
        <v>0</v>
      </c>
      <c r="K47" s="184">
        <v>0</v>
      </c>
      <c r="L47" s="184">
        <v>0</v>
      </c>
      <c r="M47" s="184">
        <v>0</v>
      </c>
      <c r="N47" s="184">
        <v>0</v>
      </c>
      <c r="O47" s="184">
        <v>90433.53</v>
      </c>
      <c r="P47" s="184">
        <v>279120.40999999997</v>
      </c>
      <c r="Q47" s="184">
        <v>0</v>
      </c>
      <c r="R47" s="184">
        <v>5193.16</v>
      </c>
      <c r="S47" s="184">
        <v>0</v>
      </c>
      <c r="T47" s="184">
        <v>0</v>
      </c>
      <c r="U47" s="184">
        <v>173930.02</v>
      </c>
      <c r="V47" s="184">
        <v>0</v>
      </c>
      <c r="W47" s="184">
        <v>0</v>
      </c>
      <c r="X47" s="184">
        <v>0</v>
      </c>
      <c r="Y47" s="184">
        <v>187759.61</v>
      </c>
      <c r="Z47" s="184">
        <v>0</v>
      </c>
      <c r="AA47" s="184">
        <v>0</v>
      </c>
      <c r="AB47" s="184">
        <v>42750.79</v>
      </c>
      <c r="AC47" s="184">
        <v>118051.82</v>
      </c>
      <c r="AD47" s="184">
        <v>0</v>
      </c>
      <c r="AE47" s="184">
        <v>153940.92000000001</v>
      </c>
      <c r="AF47" s="184">
        <v>0</v>
      </c>
      <c r="AG47" s="184">
        <v>157038.88</v>
      </c>
      <c r="AH47" s="184">
        <v>0</v>
      </c>
      <c r="AI47" s="184">
        <v>0</v>
      </c>
      <c r="AJ47" s="184">
        <v>107793.93</v>
      </c>
      <c r="AK47" s="184">
        <v>19516.599999999999</v>
      </c>
      <c r="AL47" s="184">
        <v>16698.13</v>
      </c>
      <c r="AM47" s="184">
        <v>0</v>
      </c>
      <c r="AN47" s="184">
        <v>0</v>
      </c>
      <c r="AO47" s="184">
        <v>0</v>
      </c>
      <c r="AP47" s="184">
        <v>0</v>
      </c>
      <c r="AQ47" s="184">
        <v>0</v>
      </c>
      <c r="AR47" s="184">
        <v>0</v>
      </c>
      <c r="AS47" s="184">
        <v>0</v>
      </c>
      <c r="AT47" s="184">
        <v>0</v>
      </c>
      <c r="AU47" s="184">
        <v>0</v>
      </c>
      <c r="AV47" s="184">
        <v>1459.6</v>
      </c>
      <c r="AW47" s="184">
        <v>0</v>
      </c>
      <c r="AX47" s="184">
        <v>0</v>
      </c>
      <c r="AY47" s="184">
        <v>118463.25</v>
      </c>
      <c r="AZ47" s="184">
        <v>0</v>
      </c>
      <c r="BA47" s="184">
        <v>0</v>
      </c>
      <c r="BB47" s="184">
        <v>50325.78</v>
      </c>
      <c r="BC47" s="184">
        <v>0</v>
      </c>
      <c r="BD47" s="184">
        <v>36493.79</v>
      </c>
      <c r="BE47" s="184">
        <v>85477.56</v>
      </c>
      <c r="BF47" s="184">
        <v>139364.93</v>
      </c>
      <c r="BG47" s="184">
        <v>0</v>
      </c>
      <c r="BH47" s="184">
        <v>22458.22</v>
      </c>
      <c r="BI47" s="184">
        <v>624.39</v>
      </c>
      <c r="BJ47" s="184">
        <v>0</v>
      </c>
      <c r="BK47" s="184">
        <v>0</v>
      </c>
      <c r="BL47" s="184">
        <v>113733.98</v>
      </c>
      <c r="BM47" s="184">
        <v>57064.37</v>
      </c>
      <c r="BN47" s="184">
        <v>103556.58</v>
      </c>
      <c r="BO47" s="184">
        <v>0</v>
      </c>
      <c r="BP47" s="184">
        <v>24305.27</v>
      </c>
      <c r="BQ47" s="184">
        <v>0</v>
      </c>
      <c r="BR47" s="184">
        <v>192389.14</v>
      </c>
      <c r="BS47" s="184">
        <v>0</v>
      </c>
      <c r="BT47" s="184">
        <v>0</v>
      </c>
      <c r="BU47" s="184">
        <v>0</v>
      </c>
      <c r="BV47" s="184">
        <v>67320.55</v>
      </c>
      <c r="BW47" s="184">
        <v>0</v>
      </c>
      <c r="BX47" s="184">
        <v>62864.61</v>
      </c>
      <c r="BY47" s="184">
        <v>121514.19</v>
      </c>
      <c r="BZ47" s="184">
        <v>0</v>
      </c>
      <c r="CA47" s="184">
        <v>21056.3</v>
      </c>
      <c r="CB47" s="184">
        <v>0</v>
      </c>
      <c r="CC47" s="184">
        <v>0</v>
      </c>
      <c r="CD47" s="195"/>
      <c r="CE47" s="195">
        <f>SUM(C47:CC47)</f>
        <v>2999713.4600000004</v>
      </c>
    </row>
    <row r="48" spans="1:83" ht="12.6" customHeight="1" x14ac:dyDescent="0.25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 x14ac:dyDescent="0.25">
      <c r="A49" s="175" t="s">
        <v>206</v>
      </c>
      <c r="B49" s="195">
        <f>B47+B48</f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3157155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223090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4060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29058</v>
      </c>
      <c r="P52" s="195">
        <f>ROUND((B52/(CE76+CF76)*P76),0)</f>
        <v>152239</v>
      </c>
      <c r="Q52" s="195">
        <f>ROUND((B52/(CE76+CF76)*Q76),0)</f>
        <v>103717</v>
      </c>
      <c r="R52" s="195">
        <f>ROUND((B52/(CE76+CF76)*R76),0)</f>
        <v>6507</v>
      </c>
      <c r="S52" s="195">
        <f>ROUND((B52/(CE76+CF76)*S76),0)</f>
        <v>38818</v>
      </c>
      <c r="T52" s="195">
        <f>ROUND((B52/(CE76+CF76)*T76),0)</f>
        <v>0</v>
      </c>
      <c r="U52" s="195">
        <f>ROUND((B52/(CE76+CF76)*U76),0)</f>
        <v>53499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65623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17184</v>
      </c>
      <c r="AC52" s="195">
        <f>ROUND((B52/(CE76+CF76)*AC76),0)</f>
        <v>42099</v>
      </c>
      <c r="AD52" s="195">
        <f>ROUND((B52/(CE76+CF76)*AD76),0)</f>
        <v>0</v>
      </c>
      <c r="AE52" s="195">
        <f>ROUND((B52/(CE76+CF76)*AE76),0)</f>
        <v>177849</v>
      </c>
      <c r="AF52" s="195">
        <f>ROUND((B52/(CE76+CF76)*AF76),0)</f>
        <v>0</v>
      </c>
      <c r="AG52" s="195">
        <f>ROUND((B52/(CE76+CF76)*AG76),0)</f>
        <v>55223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29280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74882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2503</v>
      </c>
      <c r="BC52" s="195">
        <f>ROUND((B52/(CE76+CF76)*BC76),0)</f>
        <v>0</v>
      </c>
      <c r="BD52" s="195">
        <f>ROUND((B52/(CE76+CF76)*BD76),0)</f>
        <v>65261</v>
      </c>
      <c r="BE52" s="195">
        <f>ROUND((B52/(CE76+CF76)*BE76),0)</f>
        <v>1641156</v>
      </c>
      <c r="BF52" s="195">
        <f>ROUND((B52/(CE76+CF76)*BF76),0)</f>
        <v>54667</v>
      </c>
      <c r="BG52" s="195">
        <f>ROUND((B52/(CE76+CF76)*BG76),0)</f>
        <v>4505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42599</v>
      </c>
      <c r="BM52" s="195">
        <f>ROUND((B52/(CE76+CF76)*BM76),0)</f>
        <v>16267</v>
      </c>
      <c r="BN52" s="195">
        <f>ROUND((B52/(CE76+CF76)*BN76),0)</f>
        <v>153296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10010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40430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53332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3157154</v>
      </c>
    </row>
    <row r="53" spans="1:84" ht="12.6" customHeight="1" x14ac:dyDescent="0.25">
      <c r="A53" s="175" t="s">
        <v>206</v>
      </c>
      <c r="B53" s="195">
        <f>B51+B52</f>
        <v>3157155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0</v>
      </c>
      <c r="D59" s="184">
        <v>0</v>
      </c>
      <c r="E59" s="184">
        <v>1564</v>
      </c>
      <c r="F59" s="184">
        <v>0</v>
      </c>
      <c r="G59" s="184">
        <v>0</v>
      </c>
      <c r="H59" s="184">
        <v>0</v>
      </c>
      <c r="I59" s="184">
        <v>0</v>
      </c>
      <c r="J59" s="184">
        <v>59</v>
      </c>
      <c r="K59" s="184">
        <v>0</v>
      </c>
      <c r="L59" s="184">
        <v>633</v>
      </c>
      <c r="M59" s="184">
        <v>0</v>
      </c>
      <c r="N59" s="184">
        <v>0</v>
      </c>
      <c r="O59" s="184">
        <v>33</v>
      </c>
      <c r="P59" s="185">
        <v>72942</v>
      </c>
      <c r="Q59" s="185">
        <v>21207</v>
      </c>
      <c r="R59" s="185">
        <v>62925</v>
      </c>
      <c r="S59" s="248"/>
      <c r="T59" s="248"/>
      <c r="U59" s="224">
        <v>53749</v>
      </c>
      <c r="V59" s="185">
        <v>1506</v>
      </c>
      <c r="W59" s="185">
        <v>0</v>
      </c>
      <c r="X59" s="185">
        <v>0</v>
      </c>
      <c r="Y59" s="185">
        <v>0</v>
      </c>
      <c r="Z59" s="185">
        <v>0</v>
      </c>
      <c r="AA59" s="185">
        <v>0</v>
      </c>
      <c r="AB59" s="248"/>
      <c r="AC59" s="185">
        <v>131</v>
      </c>
      <c r="AD59" s="185">
        <v>0</v>
      </c>
      <c r="AE59" s="185">
        <v>7632</v>
      </c>
      <c r="AF59" s="185">
        <v>0</v>
      </c>
      <c r="AG59" s="185">
        <v>3019</v>
      </c>
      <c r="AH59" s="185">
        <v>0</v>
      </c>
      <c r="AI59" s="185">
        <v>0</v>
      </c>
      <c r="AJ59" s="185">
        <v>2000</v>
      </c>
      <c r="AK59" s="185">
        <v>1227</v>
      </c>
      <c r="AL59" s="185">
        <v>632</v>
      </c>
      <c r="AM59" s="185">
        <v>0</v>
      </c>
      <c r="AN59" s="185">
        <v>0</v>
      </c>
      <c r="AO59" s="185">
        <v>0</v>
      </c>
      <c r="AP59" s="185">
        <v>0</v>
      </c>
      <c r="AQ59" s="185">
        <v>0</v>
      </c>
      <c r="AR59" s="185">
        <v>0</v>
      </c>
      <c r="AS59" s="185">
        <v>0</v>
      </c>
      <c r="AT59" s="185">
        <v>0</v>
      </c>
      <c r="AU59" s="185">
        <v>0</v>
      </c>
      <c r="AV59" s="248"/>
      <c r="AW59" s="248"/>
      <c r="AX59" s="248"/>
      <c r="AY59" s="185">
        <v>8618</v>
      </c>
      <c r="AZ59" s="185">
        <v>0</v>
      </c>
      <c r="BA59" s="248"/>
      <c r="BB59" s="248"/>
      <c r="BC59" s="248"/>
      <c r="BD59" s="248"/>
      <c r="BE59" s="185">
        <v>113541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v>0</v>
      </c>
      <c r="D60" s="187">
        <v>0</v>
      </c>
      <c r="E60" s="187">
        <v>23.48030303030303</v>
      </c>
      <c r="F60" s="223">
        <v>0</v>
      </c>
      <c r="G60" s="187">
        <v>0</v>
      </c>
      <c r="H60" s="187">
        <v>0</v>
      </c>
      <c r="I60" s="187">
        <v>0</v>
      </c>
      <c r="J60" s="223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3.4524242424242426</v>
      </c>
      <c r="P60" s="221">
        <v>12.906363636363636</v>
      </c>
      <c r="Q60" s="221">
        <v>0</v>
      </c>
      <c r="R60" s="221">
        <v>0.55606060606060592</v>
      </c>
      <c r="S60" s="221"/>
      <c r="T60" s="221"/>
      <c r="U60" s="221">
        <v>10.134545454545457</v>
      </c>
      <c r="V60" s="221">
        <v>0</v>
      </c>
      <c r="W60" s="221">
        <v>0</v>
      </c>
      <c r="X60" s="221">
        <v>0</v>
      </c>
      <c r="Y60" s="221">
        <v>9.9296969696969715</v>
      </c>
      <c r="Z60" s="221">
        <v>0</v>
      </c>
      <c r="AA60" s="221">
        <v>0</v>
      </c>
      <c r="AB60" s="221">
        <v>1.9818181818181819</v>
      </c>
      <c r="AC60" s="221">
        <v>5.712424242424242</v>
      </c>
      <c r="AD60" s="221">
        <v>0</v>
      </c>
      <c r="AE60" s="221">
        <v>8.4415151515151514</v>
      </c>
      <c r="AF60" s="221">
        <v>0</v>
      </c>
      <c r="AG60" s="221">
        <v>8.005454545454544</v>
      </c>
      <c r="AH60" s="221">
        <v>0</v>
      </c>
      <c r="AI60" s="221">
        <v>0</v>
      </c>
      <c r="AJ60" s="221">
        <v>5.2266666666666683</v>
      </c>
      <c r="AK60" s="221">
        <v>1.0272727272727273</v>
      </c>
      <c r="AL60" s="221">
        <v>0.98787878787878813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0.17909090909090916</v>
      </c>
      <c r="AW60" s="221">
        <v>0</v>
      </c>
      <c r="AX60" s="221">
        <v>0</v>
      </c>
      <c r="AY60" s="221">
        <v>7.9654545454545458</v>
      </c>
      <c r="AZ60" s="221">
        <v>0</v>
      </c>
      <c r="BA60" s="221">
        <v>0</v>
      </c>
      <c r="BB60" s="221">
        <v>3.3175757575757578</v>
      </c>
      <c r="BC60" s="221">
        <v>0</v>
      </c>
      <c r="BD60" s="221">
        <v>2.5739393939393937</v>
      </c>
      <c r="BE60" s="221">
        <v>4.9736363636363645</v>
      </c>
      <c r="BF60" s="221">
        <v>9.374848484848485</v>
      </c>
      <c r="BG60" s="221">
        <v>0</v>
      </c>
      <c r="BH60" s="221">
        <v>1.0054545454545454</v>
      </c>
      <c r="BI60" s="221">
        <v>3.393939393939395E-2</v>
      </c>
      <c r="BJ60" s="221">
        <v>0</v>
      </c>
      <c r="BK60" s="221">
        <v>0</v>
      </c>
      <c r="BL60" s="221">
        <v>6.9133333333333331</v>
      </c>
      <c r="BM60" s="221">
        <v>2.6515151515151514</v>
      </c>
      <c r="BN60" s="221">
        <v>3.8166666666666664</v>
      </c>
      <c r="BO60" s="221">
        <v>0</v>
      </c>
      <c r="BP60" s="221">
        <v>1</v>
      </c>
      <c r="BQ60" s="221">
        <v>0</v>
      </c>
      <c r="BR60" s="221">
        <v>2.206969696969697</v>
      </c>
      <c r="BS60" s="221">
        <v>0</v>
      </c>
      <c r="BT60" s="221">
        <v>0</v>
      </c>
      <c r="BU60" s="221">
        <v>0</v>
      </c>
      <c r="BV60" s="221">
        <v>3.7451515151515151</v>
      </c>
      <c r="BW60" s="221">
        <v>0</v>
      </c>
      <c r="BX60" s="221">
        <v>2.3960606060606064</v>
      </c>
      <c r="BY60" s="221">
        <v>4.8621212121212123</v>
      </c>
      <c r="BZ60" s="221">
        <v>0</v>
      </c>
      <c r="CA60" s="221">
        <v>0.96848484848484828</v>
      </c>
      <c r="CB60" s="221">
        <v>0</v>
      </c>
      <c r="CC60" s="221">
        <v>0</v>
      </c>
      <c r="CD60" s="249" t="s">
        <v>221</v>
      </c>
      <c r="CE60" s="251">
        <f t="shared" ref="CE60:CE70" si="0">SUM(C60:CD60)</f>
        <v>149.82666666666668</v>
      </c>
    </row>
    <row r="61" spans="1:84" ht="12.6" customHeight="1" x14ac:dyDescent="0.25">
      <c r="A61" s="171" t="s">
        <v>235</v>
      </c>
      <c r="B61" s="175"/>
      <c r="C61" s="184">
        <v>0</v>
      </c>
      <c r="D61" s="184">
        <v>0</v>
      </c>
      <c r="E61" s="184">
        <v>1615754.95</v>
      </c>
      <c r="F61" s="185">
        <v>0</v>
      </c>
      <c r="G61" s="184">
        <v>0</v>
      </c>
      <c r="H61" s="184">
        <v>0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0</v>
      </c>
      <c r="O61" s="184">
        <v>383170.69</v>
      </c>
      <c r="P61" s="185">
        <v>1081457.56</v>
      </c>
      <c r="Q61" s="185">
        <v>0</v>
      </c>
      <c r="R61" s="185">
        <v>45073.79</v>
      </c>
      <c r="S61" s="185">
        <v>0</v>
      </c>
      <c r="T61" s="185">
        <v>0</v>
      </c>
      <c r="U61" s="185">
        <v>689791.39</v>
      </c>
      <c r="V61" s="185">
        <v>0</v>
      </c>
      <c r="W61" s="185">
        <v>0</v>
      </c>
      <c r="X61" s="185">
        <v>0</v>
      </c>
      <c r="Y61" s="185">
        <v>692653.78999999992</v>
      </c>
      <c r="Z61" s="185">
        <v>0</v>
      </c>
      <c r="AA61" s="185">
        <v>0</v>
      </c>
      <c r="AB61" s="185">
        <v>193515.59</v>
      </c>
      <c r="AC61" s="185">
        <v>450779.91000000003</v>
      </c>
      <c r="AD61" s="185">
        <v>0</v>
      </c>
      <c r="AE61" s="185">
        <v>612254.93999999994</v>
      </c>
      <c r="AF61" s="185">
        <v>0</v>
      </c>
      <c r="AG61" s="185">
        <v>603204.96</v>
      </c>
      <c r="AH61" s="185">
        <v>0</v>
      </c>
      <c r="AI61" s="185">
        <v>0</v>
      </c>
      <c r="AJ61" s="185">
        <v>743435.90999999992</v>
      </c>
      <c r="AK61" s="185">
        <v>82485.63</v>
      </c>
      <c r="AL61" s="185">
        <v>62942.79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15804.87</v>
      </c>
      <c r="AW61" s="185">
        <v>0</v>
      </c>
      <c r="AX61" s="185">
        <v>0</v>
      </c>
      <c r="AY61" s="185">
        <v>322599.14</v>
      </c>
      <c r="AZ61" s="185">
        <v>0</v>
      </c>
      <c r="BA61" s="185">
        <v>0</v>
      </c>
      <c r="BB61" s="185">
        <v>272454.63</v>
      </c>
      <c r="BC61" s="185">
        <v>0</v>
      </c>
      <c r="BD61" s="185">
        <v>96654.21</v>
      </c>
      <c r="BE61" s="185">
        <v>298906.09999999998</v>
      </c>
      <c r="BF61" s="185">
        <v>356453.24</v>
      </c>
      <c r="BG61" s="185">
        <v>0</v>
      </c>
      <c r="BH61" s="185">
        <v>72124.36</v>
      </c>
      <c r="BI61" s="185">
        <v>6977.08</v>
      </c>
      <c r="BJ61" s="185">
        <v>0</v>
      </c>
      <c r="BK61" s="185">
        <v>0</v>
      </c>
      <c r="BL61" s="185">
        <v>321504.88999999996</v>
      </c>
      <c r="BM61" s="185">
        <v>184667.78999999998</v>
      </c>
      <c r="BN61" s="185">
        <v>496657.48</v>
      </c>
      <c r="BO61" s="185">
        <v>0</v>
      </c>
      <c r="BP61" s="185">
        <v>72068.7</v>
      </c>
      <c r="BQ61" s="185">
        <v>0</v>
      </c>
      <c r="BR61" s="185">
        <v>185824.03</v>
      </c>
      <c r="BS61" s="185">
        <v>0</v>
      </c>
      <c r="BT61" s="185">
        <v>0</v>
      </c>
      <c r="BU61" s="185">
        <v>0</v>
      </c>
      <c r="BV61" s="185">
        <v>171975.78999999998</v>
      </c>
      <c r="BW61" s="185">
        <v>0</v>
      </c>
      <c r="BX61" s="185">
        <v>243508.44000000003</v>
      </c>
      <c r="BY61" s="185">
        <v>532055.99</v>
      </c>
      <c r="BZ61" s="185">
        <v>0</v>
      </c>
      <c r="CA61" s="185">
        <v>102486.68000000001</v>
      </c>
      <c r="CB61" s="185">
        <v>0</v>
      </c>
      <c r="CC61" s="185">
        <v>0</v>
      </c>
      <c r="CD61" s="249" t="s">
        <v>221</v>
      </c>
      <c r="CE61" s="195">
        <f t="shared" si="0"/>
        <v>11009245.319999995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429013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90434</v>
      </c>
      <c r="P62" s="195">
        <f t="shared" si="1"/>
        <v>279120</v>
      </c>
      <c r="Q62" s="195">
        <f t="shared" si="1"/>
        <v>0</v>
      </c>
      <c r="R62" s="195">
        <f t="shared" si="1"/>
        <v>5193</v>
      </c>
      <c r="S62" s="195">
        <f t="shared" si="1"/>
        <v>0</v>
      </c>
      <c r="T62" s="195">
        <f t="shared" si="1"/>
        <v>0</v>
      </c>
      <c r="U62" s="195">
        <f t="shared" si="1"/>
        <v>173930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187760</v>
      </c>
      <c r="Z62" s="195">
        <f t="shared" si="1"/>
        <v>0</v>
      </c>
      <c r="AA62" s="195">
        <f t="shared" si="1"/>
        <v>0</v>
      </c>
      <c r="AB62" s="195">
        <f t="shared" si="1"/>
        <v>42751</v>
      </c>
      <c r="AC62" s="195">
        <f t="shared" si="1"/>
        <v>118052</v>
      </c>
      <c r="AD62" s="195">
        <f t="shared" si="1"/>
        <v>0</v>
      </c>
      <c r="AE62" s="195">
        <f t="shared" si="1"/>
        <v>153941</v>
      </c>
      <c r="AF62" s="195">
        <f t="shared" si="1"/>
        <v>0</v>
      </c>
      <c r="AG62" s="195">
        <f t="shared" si="1"/>
        <v>157039</v>
      </c>
      <c r="AH62" s="195">
        <f t="shared" si="1"/>
        <v>0</v>
      </c>
      <c r="AI62" s="195">
        <f t="shared" si="1"/>
        <v>0</v>
      </c>
      <c r="AJ62" s="195">
        <f t="shared" si="1"/>
        <v>107794</v>
      </c>
      <c r="AK62" s="195">
        <f t="shared" si="1"/>
        <v>19517</v>
      </c>
      <c r="AL62" s="195">
        <f t="shared" si="1"/>
        <v>16698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1460</v>
      </c>
      <c r="AW62" s="195">
        <f t="shared" si="1"/>
        <v>0</v>
      </c>
      <c r="AX62" s="195">
        <f t="shared" si="1"/>
        <v>0</v>
      </c>
      <c r="AY62" s="195">
        <f>ROUND(AY47+AY48,0)</f>
        <v>118463</v>
      </c>
      <c r="AZ62" s="195">
        <f>ROUND(AZ47+AZ48,0)</f>
        <v>0</v>
      </c>
      <c r="BA62" s="195">
        <f>ROUND(BA47+BA48,0)</f>
        <v>0</v>
      </c>
      <c r="BB62" s="195">
        <f t="shared" si="1"/>
        <v>50326</v>
      </c>
      <c r="BC62" s="195">
        <f t="shared" si="1"/>
        <v>0</v>
      </c>
      <c r="BD62" s="195">
        <f t="shared" si="1"/>
        <v>36494</v>
      </c>
      <c r="BE62" s="195">
        <f t="shared" si="1"/>
        <v>85478</v>
      </c>
      <c r="BF62" s="195">
        <f t="shared" si="1"/>
        <v>139365</v>
      </c>
      <c r="BG62" s="195">
        <f t="shared" si="1"/>
        <v>0</v>
      </c>
      <c r="BH62" s="195">
        <f t="shared" si="1"/>
        <v>22458</v>
      </c>
      <c r="BI62" s="195">
        <f t="shared" si="1"/>
        <v>624</v>
      </c>
      <c r="BJ62" s="195">
        <f t="shared" si="1"/>
        <v>0</v>
      </c>
      <c r="BK62" s="195">
        <f t="shared" si="1"/>
        <v>0</v>
      </c>
      <c r="BL62" s="195">
        <f t="shared" si="1"/>
        <v>113734</v>
      </c>
      <c r="BM62" s="195">
        <f t="shared" si="1"/>
        <v>57064</v>
      </c>
      <c r="BN62" s="195">
        <f t="shared" si="1"/>
        <v>103557</v>
      </c>
      <c r="BO62" s="195">
        <f t="shared" ref="BO62:CC62" si="2">ROUND(BO47+BO48,0)</f>
        <v>0</v>
      </c>
      <c r="BP62" s="195">
        <f t="shared" si="2"/>
        <v>24305</v>
      </c>
      <c r="BQ62" s="195">
        <f t="shared" si="2"/>
        <v>0</v>
      </c>
      <c r="BR62" s="195">
        <f t="shared" si="2"/>
        <v>192389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67321</v>
      </c>
      <c r="BW62" s="195">
        <f t="shared" si="2"/>
        <v>0</v>
      </c>
      <c r="BX62" s="195">
        <f t="shared" si="2"/>
        <v>62865</v>
      </c>
      <c r="BY62" s="195">
        <f t="shared" si="2"/>
        <v>121514</v>
      </c>
      <c r="BZ62" s="195">
        <f t="shared" si="2"/>
        <v>0</v>
      </c>
      <c r="CA62" s="195">
        <f t="shared" si="2"/>
        <v>21056</v>
      </c>
      <c r="CB62" s="195">
        <f t="shared" si="2"/>
        <v>0</v>
      </c>
      <c r="CC62" s="195">
        <f t="shared" si="2"/>
        <v>0</v>
      </c>
      <c r="CD62" s="249" t="s">
        <v>221</v>
      </c>
      <c r="CE62" s="195">
        <f t="shared" si="0"/>
        <v>2999715</v>
      </c>
      <c r="CF62" s="252"/>
    </row>
    <row r="63" spans="1:84" ht="12.6" customHeight="1" x14ac:dyDescent="0.25">
      <c r="A63" s="171" t="s">
        <v>236</v>
      </c>
      <c r="B63" s="175"/>
      <c r="C63" s="184">
        <v>0</v>
      </c>
      <c r="D63" s="184">
        <v>0</v>
      </c>
      <c r="E63" s="184">
        <v>188501.39</v>
      </c>
      <c r="F63" s="185">
        <v>0</v>
      </c>
      <c r="G63" s="184">
        <v>0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0</v>
      </c>
      <c r="Q63" s="185">
        <v>0</v>
      </c>
      <c r="R63" s="185">
        <v>215752.08</v>
      </c>
      <c r="S63" s="185">
        <v>0</v>
      </c>
      <c r="T63" s="185">
        <v>0</v>
      </c>
      <c r="U63" s="185">
        <v>28388.14</v>
      </c>
      <c r="V63" s="185">
        <v>915</v>
      </c>
      <c r="W63" s="185">
        <v>0</v>
      </c>
      <c r="X63" s="185">
        <v>0</v>
      </c>
      <c r="Y63" s="185">
        <v>0</v>
      </c>
      <c r="Z63" s="185">
        <v>0</v>
      </c>
      <c r="AA63" s="185">
        <v>0</v>
      </c>
      <c r="AB63" s="185">
        <v>0</v>
      </c>
      <c r="AC63" s="185">
        <v>0</v>
      </c>
      <c r="AD63" s="185">
        <v>0</v>
      </c>
      <c r="AE63" s="185">
        <v>0</v>
      </c>
      <c r="AF63" s="185">
        <v>0</v>
      </c>
      <c r="AG63" s="185">
        <v>1421779.28</v>
      </c>
      <c r="AH63" s="185">
        <v>0</v>
      </c>
      <c r="AI63" s="185">
        <v>0</v>
      </c>
      <c r="AJ63" s="185">
        <v>0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2700</v>
      </c>
      <c r="BF63" s="185">
        <v>0</v>
      </c>
      <c r="BG63" s="185">
        <v>0</v>
      </c>
      <c r="BH63" s="185">
        <v>0</v>
      </c>
      <c r="BI63" s="185">
        <v>1200</v>
      </c>
      <c r="BJ63" s="185">
        <v>0</v>
      </c>
      <c r="BK63" s="185">
        <v>0</v>
      </c>
      <c r="BL63" s="185">
        <v>0</v>
      </c>
      <c r="BM63" s="185">
        <v>165536.31</v>
      </c>
      <c r="BN63" s="185">
        <v>328952.14</v>
      </c>
      <c r="BO63" s="185">
        <v>0</v>
      </c>
      <c r="BP63" s="185">
        <v>0</v>
      </c>
      <c r="BQ63" s="185">
        <v>0</v>
      </c>
      <c r="BR63" s="185">
        <v>6930</v>
      </c>
      <c r="BS63" s="185">
        <v>0</v>
      </c>
      <c r="BT63" s="185">
        <v>0</v>
      </c>
      <c r="BU63" s="185">
        <v>0</v>
      </c>
      <c r="BV63" s="185">
        <v>0</v>
      </c>
      <c r="BW63" s="185">
        <v>0</v>
      </c>
      <c r="BX63" s="185">
        <v>6770</v>
      </c>
      <c r="BY63" s="185">
        <v>0</v>
      </c>
      <c r="BZ63" s="185">
        <v>0</v>
      </c>
      <c r="CA63" s="185">
        <v>2</v>
      </c>
      <c r="CB63" s="185">
        <v>0</v>
      </c>
      <c r="CC63" s="185">
        <v>0</v>
      </c>
      <c r="CD63" s="249" t="s">
        <v>221</v>
      </c>
      <c r="CE63" s="195">
        <f t="shared" si="0"/>
        <v>2367426.3400000003</v>
      </c>
      <c r="CF63" s="252"/>
    </row>
    <row r="64" spans="1:84" ht="12.6" customHeight="1" x14ac:dyDescent="0.25">
      <c r="A64" s="171" t="s">
        <v>237</v>
      </c>
      <c r="B64" s="175"/>
      <c r="C64" s="184">
        <v>0</v>
      </c>
      <c r="D64" s="184">
        <v>0</v>
      </c>
      <c r="E64" s="185">
        <v>133840.94</v>
      </c>
      <c r="F64" s="185">
        <v>0</v>
      </c>
      <c r="G64" s="184">
        <v>0</v>
      </c>
      <c r="H64" s="184">
        <v>0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15774.19</v>
      </c>
      <c r="P64" s="185">
        <v>1233490.8599999999</v>
      </c>
      <c r="Q64" s="185">
        <v>0</v>
      </c>
      <c r="R64" s="185">
        <v>24974.61</v>
      </c>
      <c r="S64" s="185">
        <v>0</v>
      </c>
      <c r="T64" s="185">
        <v>0</v>
      </c>
      <c r="U64" s="185">
        <v>300149.33</v>
      </c>
      <c r="V64" s="185">
        <v>292.83999999999997</v>
      </c>
      <c r="W64" s="185">
        <v>0</v>
      </c>
      <c r="X64" s="185">
        <v>0</v>
      </c>
      <c r="Y64" s="185">
        <v>51780.37999999999</v>
      </c>
      <c r="Z64" s="185">
        <v>0</v>
      </c>
      <c r="AA64" s="185">
        <v>0</v>
      </c>
      <c r="AB64" s="185">
        <v>866303.34</v>
      </c>
      <c r="AC64" s="185">
        <v>40035.72</v>
      </c>
      <c r="AD64" s="185">
        <v>0</v>
      </c>
      <c r="AE64" s="185">
        <v>18941.940000000002</v>
      </c>
      <c r="AF64" s="185">
        <v>0</v>
      </c>
      <c r="AG64" s="185">
        <v>84592.110000000015</v>
      </c>
      <c r="AH64" s="185">
        <v>0</v>
      </c>
      <c r="AI64" s="185">
        <v>0</v>
      </c>
      <c r="AJ64" s="185">
        <v>9835.5300000000007</v>
      </c>
      <c r="AK64" s="185">
        <v>4029.3300000000004</v>
      </c>
      <c r="AL64" s="185">
        <v>1924.7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11204.63</v>
      </c>
      <c r="AW64" s="185">
        <v>0</v>
      </c>
      <c r="AX64" s="185">
        <v>0</v>
      </c>
      <c r="AY64" s="185">
        <v>177119.57</v>
      </c>
      <c r="AZ64" s="185">
        <v>0</v>
      </c>
      <c r="BA64" s="185">
        <v>0</v>
      </c>
      <c r="BB64" s="185">
        <v>3752.67</v>
      </c>
      <c r="BC64" s="185">
        <v>0</v>
      </c>
      <c r="BD64" s="185">
        <v>102099.01</v>
      </c>
      <c r="BE64" s="185">
        <v>21096.149999999998</v>
      </c>
      <c r="BF64" s="185">
        <v>50057.62</v>
      </c>
      <c r="BG64" s="185">
        <v>0</v>
      </c>
      <c r="BH64" s="185">
        <v>4705.4799999999996</v>
      </c>
      <c r="BI64" s="185">
        <v>237.86</v>
      </c>
      <c r="BJ64" s="185">
        <v>0</v>
      </c>
      <c r="BK64" s="185">
        <v>0</v>
      </c>
      <c r="BL64" s="185">
        <v>11590.310000000001</v>
      </c>
      <c r="BM64" s="185">
        <v>2246.0099999999998</v>
      </c>
      <c r="BN64" s="185">
        <v>16934.759999999998</v>
      </c>
      <c r="BO64" s="185">
        <v>6.13</v>
      </c>
      <c r="BP64" s="185">
        <v>670.81</v>
      </c>
      <c r="BQ64" s="185">
        <v>0</v>
      </c>
      <c r="BR64" s="185">
        <v>2649</v>
      </c>
      <c r="BS64" s="185">
        <v>0</v>
      </c>
      <c r="BT64" s="185">
        <v>0</v>
      </c>
      <c r="BU64" s="185">
        <v>0</v>
      </c>
      <c r="BV64" s="185">
        <v>25011.82</v>
      </c>
      <c r="BW64" s="185">
        <v>0</v>
      </c>
      <c r="BX64" s="185">
        <v>12425.27</v>
      </c>
      <c r="BY64" s="185">
        <v>12.07</v>
      </c>
      <c r="BZ64" s="185">
        <v>0</v>
      </c>
      <c r="CA64" s="185">
        <v>8124.14</v>
      </c>
      <c r="CB64" s="185">
        <v>0</v>
      </c>
      <c r="CC64" s="185">
        <v>0</v>
      </c>
      <c r="CD64" s="249" t="s">
        <v>221</v>
      </c>
      <c r="CE64" s="195">
        <f t="shared" si="0"/>
        <v>3235909.1299999985</v>
      </c>
      <c r="CF64" s="252"/>
    </row>
    <row r="65" spans="1:84" ht="12.6" customHeight="1" x14ac:dyDescent="0.25">
      <c r="A65" s="171" t="s">
        <v>238</v>
      </c>
      <c r="B65" s="175"/>
      <c r="C65" s="184">
        <v>0</v>
      </c>
      <c r="D65" s="184">
        <v>0</v>
      </c>
      <c r="E65" s="184">
        <v>1398.48</v>
      </c>
      <c r="F65" s="184">
        <v>0</v>
      </c>
      <c r="G65" s="184">
        <v>0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699.24</v>
      </c>
      <c r="P65" s="185">
        <v>1041.07</v>
      </c>
      <c r="Q65" s="185">
        <v>0</v>
      </c>
      <c r="R65" s="185">
        <v>1621.44</v>
      </c>
      <c r="S65" s="185">
        <v>0</v>
      </c>
      <c r="T65" s="185">
        <v>0</v>
      </c>
      <c r="U65" s="185">
        <v>699.24</v>
      </c>
      <c r="V65" s="185">
        <v>0</v>
      </c>
      <c r="W65" s="185">
        <v>0</v>
      </c>
      <c r="X65" s="185">
        <v>0</v>
      </c>
      <c r="Y65" s="185">
        <v>699.24</v>
      </c>
      <c r="Z65" s="185">
        <v>0</v>
      </c>
      <c r="AA65" s="185">
        <v>0</v>
      </c>
      <c r="AB65" s="185">
        <v>0</v>
      </c>
      <c r="AC65" s="185">
        <v>1398.48</v>
      </c>
      <c r="AD65" s="185">
        <v>0</v>
      </c>
      <c r="AE65" s="185">
        <v>1883.57</v>
      </c>
      <c r="AF65" s="185">
        <v>0</v>
      </c>
      <c r="AG65" s="185">
        <v>699.24</v>
      </c>
      <c r="AH65" s="185">
        <v>0</v>
      </c>
      <c r="AI65" s="185">
        <v>0</v>
      </c>
      <c r="AJ65" s="185">
        <v>669.52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0</v>
      </c>
      <c r="AW65" s="185">
        <v>0</v>
      </c>
      <c r="AX65" s="185">
        <v>0</v>
      </c>
      <c r="AY65" s="185">
        <v>699.24</v>
      </c>
      <c r="AZ65" s="185">
        <v>0</v>
      </c>
      <c r="BA65" s="185">
        <v>0</v>
      </c>
      <c r="BB65" s="185">
        <v>1306.21</v>
      </c>
      <c r="BC65" s="185">
        <v>0</v>
      </c>
      <c r="BD65" s="185">
        <v>0</v>
      </c>
      <c r="BE65" s="185">
        <v>447596.5</v>
      </c>
      <c r="BF65" s="185">
        <v>0</v>
      </c>
      <c r="BG65" s="185">
        <v>0</v>
      </c>
      <c r="BH65" s="185">
        <v>79816.66</v>
      </c>
      <c r="BI65" s="185">
        <v>0</v>
      </c>
      <c r="BJ65" s="185">
        <v>0</v>
      </c>
      <c r="BK65" s="185">
        <v>0</v>
      </c>
      <c r="BL65" s="185">
        <v>712.14</v>
      </c>
      <c r="BM65" s="185">
        <v>0</v>
      </c>
      <c r="BN65" s="185">
        <v>2840.59</v>
      </c>
      <c r="BO65" s="185">
        <v>0</v>
      </c>
      <c r="BP65" s="185">
        <v>699.24</v>
      </c>
      <c r="BQ65" s="185">
        <v>0</v>
      </c>
      <c r="BR65" s="185">
        <v>699.24</v>
      </c>
      <c r="BS65" s="185">
        <v>0</v>
      </c>
      <c r="BT65" s="185">
        <v>0</v>
      </c>
      <c r="BU65" s="185">
        <v>0</v>
      </c>
      <c r="BV65" s="185">
        <v>0</v>
      </c>
      <c r="BW65" s="185">
        <v>0</v>
      </c>
      <c r="BX65" s="185">
        <v>1398.48</v>
      </c>
      <c r="BY65" s="185">
        <v>24.27</v>
      </c>
      <c r="BZ65" s="185">
        <v>0</v>
      </c>
      <c r="CA65" s="185">
        <v>0</v>
      </c>
      <c r="CB65" s="185">
        <v>0</v>
      </c>
      <c r="CC65" s="185">
        <v>0</v>
      </c>
      <c r="CD65" s="249" t="s">
        <v>221</v>
      </c>
      <c r="CE65" s="195">
        <f t="shared" si="0"/>
        <v>546602.09</v>
      </c>
      <c r="CF65" s="252"/>
    </row>
    <row r="66" spans="1:84" ht="12.6" customHeight="1" x14ac:dyDescent="0.25">
      <c r="A66" s="171" t="s">
        <v>239</v>
      </c>
      <c r="B66" s="175"/>
      <c r="C66" s="184">
        <v>0</v>
      </c>
      <c r="D66" s="184">
        <v>0</v>
      </c>
      <c r="E66" s="184">
        <v>229870.73</v>
      </c>
      <c r="F66" s="184">
        <v>0</v>
      </c>
      <c r="G66" s="184">
        <v>0</v>
      </c>
      <c r="H66" s="184">
        <v>0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95254.97</v>
      </c>
      <c r="P66" s="185">
        <v>80362.549999999988</v>
      </c>
      <c r="Q66" s="185">
        <v>0</v>
      </c>
      <c r="R66" s="185">
        <v>4400</v>
      </c>
      <c r="S66" s="184">
        <v>0</v>
      </c>
      <c r="T66" s="184">
        <v>0</v>
      </c>
      <c r="U66" s="185">
        <v>178360.47</v>
      </c>
      <c r="V66" s="185">
        <v>1005</v>
      </c>
      <c r="W66" s="185">
        <v>0</v>
      </c>
      <c r="X66" s="185">
        <v>0</v>
      </c>
      <c r="Y66" s="185">
        <v>36695.33</v>
      </c>
      <c r="Z66" s="185">
        <v>0</v>
      </c>
      <c r="AA66" s="185">
        <v>0</v>
      </c>
      <c r="AB66" s="185">
        <v>91250</v>
      </c>
      <c r="AC66" s="185">
        <v>0</v>
      </c>
      <c r="AD66" s="185">
        <v>0</v>
      </c>
      <c r="AE66" s="185">
        <v>111485.61</v>
      </c>
      <c r="AF66" s="185">
        <v>0</v>
      </c>
      <c r="AG66" s="185">
        <v>29775.190000000002</v>
      </c>
      <c r="AH66" s="185">
        <v>0</v>
      </c>
      <c r="AI66" s="185">
        <v>0</v>
      </c>
      <c r="AJ66" s="185">
        <v>2604.63</v>
      </c>
      <c r="AK66" s="185">
        <v>0</v>
      </c>
      <c r="AL66" s="185">
        <v>979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0</v>
      </c>
      <c r="AW66" s="185">
        <v>0</v>
      </c>
      <c r="AX66" s="185">
        <v>0</v>
      </c>
      <c r="AY66" s="185">
        <v>5488.09</v>
      </c>
      <c r="AZ66" s="185">
        <v>0</v>
      </c>
      <c r="BA66" s="185">
        <v>98946.68</v>
      </c>
      <c r="BB66" s="185">
        <v>116.54</v>
      </c>
      <c r="BC66" s="185">
        <v>0</v>
      </c>
      <c r="BD66" s="185">
        <v>265.95999999999998</v>
      </c>
      <c r="BE66" s="185">
        <v>81003.520000000004</v>
      </c>
      <c r="BF66" s="185">
        <v>4490</v>
      </c>
      <c r="BG66" s="185">
        <v>0</v>
      </c>
      <c r="BH66" s="185">
        <v>1203314.33</v>
      </c>
      <c r="BI66" s="185">
        <v>3385.47</v>
      </c>
      <c r="BJ66" s="185">
        <v>0</v>
      </c>
      <c r="BK66" s="185">
        <v>0</v>
      </c>
      <c r="BL66" s="185">
        <v>301592.78999999998</v>
      </c>
      <c r="BM66" s="185">
        <v>10820</v>
      </c>
      <c r="BN66" s="185">
        <v>26</v>
      </c>
      <c r="BO66" s="185">
        <v>0</v>
      </c>
      <c r="BP66" s="185">
        <v>23172.17</v>
      </c>
      <c r="BQ66" s="185">
        <v>0</v>
      </c>
      <c r="BR66" s="185">
        <v>74514.09</v>
      </c>
      <c r="BS66" s="185">
        <v>0</v>
      </c>
      <c r="BT66" s="185">
        <v>0</v>
      </c>
      <c r="BU66" s="185">
        <v>0</v>
      </c>
      <c r="BV66" s="185">
        <v>150965.70000000001</v>
      </c>
      <c r="BW66" s="185">
        <v>0</v>
      </c>
      <c r="BX66" s="185">
        <v>19187.05</v>
      </c>
      <c r="BY66" s="185">
        <v>0</v>
      </c>
      <c r="BZ66" s="185">
        <v>0</v>
      </c>
      <c r="CA66" s="185">
        <v>2968.66</v>
      </c>
      <c r="CB66" s="185">
        <v>0</v>
      </c>
      <c r="CC66" s="185">
        <v>0</v>
      </c>
      <c r="CD66" s="249" t="s">
        <v>221</v>
      </c>
      <c r="CE66" s="195">
        <f t="shared" si="0"/>
        <v>2842300.53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223090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4060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29058</v>
      </c>
      <c r="P67" s="195">
        <f t="shared" si="3"/>
        <v>152239</v>
      </c>
      <c r="Q67" s="195">
        <f t="shared" si="3"/>
        <v>103717</v>
      </c>
      <c r="R67" s="195">
        <f t="shared" si="3"/>
        <v>6507</v>
      </c>
      <c r="S67" s="195">
        <f t="shared" si="3"/>
        <v>38818</v>
      </c>
      <c r="T67" s="195">
        <f t="shared" si="3"/>
        <v>0</v>
      </c>
      <c r="U67" s="195">
        <f t="shared" si="3"/>
        <v>53499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65623</v>
      </c>
      <c r="Z67" s="195">
        <f t="shared" si="3"/>
        <v>0</v>
      </c>
      <c r="AA67" s="195">
        <f t="shared" si="3"/>
        <v>0</v>
      </c>
      <c r="AB67" s="195">
        <f t="shared" si="3"/>
        <v>17184</v>
      </c>
      <c r="AC67" s="195">
        <f t="shared" si="3"/>
        <v>42099</v>
      </c>
      <c r="AD67" s="195">
        <f t="shared" si="3"/>
        <v>0</v>
      </c>
      <c r="AE67" s="195">
        <f t="shared" si="3"/>
        <v>177849</v>
      </c>
      <c r="AF67" s="195">
        <f t="shared" si="3"/>
        <v>0</v>
      </c>
      <c r="AG67" s="195">
        <f t="shared" si="3"/>
        <v>55223</v>
      </c>
      <c r="AH67" s="195">
        <f t="shared" si="3"/>
        <v>0</v>
      </c>
      <c r="AI67" s="195">
        <f t="shared" si="3"/>
        <v>0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29280</v>
      </c>
      <c r="AW67" s="195">
        <f t="shared" si="3"/>
        <v>0</v>
      </c>
      <c r="AX67" s="195">
        <f t="shared" si="3"/>
        <v>0</v>
      </c>
      <c r="AY67" s="195">
        <f t="shared" si="3"/>
        <v>74882</v>
      </c>
      <c r="AZ67" s="195">
        <f>ROUND(AZ51+AZ52,0)</f>
        <v>0</v>
      </c>
      <c r="BA67" s="195">
        <f>ROUND(BA51+BA52,0)</f>
        <v>0</v>
      </c>
      <c r="BB67" s="195">
        <f t="shared" si="3"/>
        <v>2503</v>
      </c>
      <c r="BC67" s="195">
        <f t="shared" si="3"/>
        <v>0</v>
      </c>
      <c r="BD67" s="195">
        <f t="shared" si="3"/>
        <v>65261</v>
      </c>
      <c r="BE67" s="195">
        <f t="shared" si="3"/>
        <v>1641156</v>
      </c>
      <c r="BF67" s="195">
        <f t="shared" si="3"/>
        <v>54667</v>
      </c>
      <c r="BG67" s="195">
        <f t="shared" si="3"/>
        <v>4505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42599</v>
      </c>
      <c r="BM67" s="195">
        <f t="shared" si="3"/>
        <v>16267</v>
      </c>
      <c r="BN67" s="195">
        <f t="shared" si="3"/>
        <v>153296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10010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40430</v>
      </c>
      <c r="BW67" s="195">
        <f t="shared" si="4"/>
        <v>0</v>
      </c>
      <c r="BX67" s="195">
        <f t="shared" si="4"/>
        <v>0</v>
      </c>
      <c r="BY67" s="195">
        <f t="shared" si="4"/>
        <v>53332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9" t="s">
        <v>221</v>
      </c>
      <c r="CE67" s="195">
        <f t="shared" si="0"/>
        <v>3157154</v>
      </c>
      <c r="CF67" s="252"/>
    </row>
    <row r="68" spans="1:84" ht="12.6" customHeight="1" x14ac:dyDescent="0.25">
      <c r="A68" s="171" t="s">
        <v>240</v>
      </c>
      <c r="B68" s="175"/>
      <c r="C68" s="184">
        <v>0</v>
      </c>
      <c r="D68" s="184">
        <v>0</v>
      </c>
      <c r="E68" s="184">
        <v>7449.35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34453.69</v>
      </c>
      <c r="Q68" s="185">
        <v>0</v>
      </c>
      <c r="R68" s="185">
        <v>0</v>
      </c>
      <c r="S68" s="185">
        <v>0</v>
      </c>
      <c r="T68" s="185">
        <v>0</v>
      </c>
      <c r="U68" s="185">
        <v>0</v>
      </c>
      <c r="V68" s="185">
        <v>0</v>
      </c>
      <c r="W68" s="185">
        <v>0</v>
      </c>
      <c r="X68" s="185">
        <v>0</v>
      </c>
      <c r="Y68" s="185">
        <v>0</v>
      </c>
      <c r="Z68" s="185">
        <v>0</v>
      </c>
      <c r="AA68" s="185">
        <v>0</v>
      </c>
      <c r="AB68" s="185">
        <v>55527.5</v>
      </c>
      <c r="AC68" s="185">
        <v>0</v>
      </c>
      <c r="AD68" s="185">
        <v>0</v>
      </c>
      <c r="AE68" s="185">
        <v>0</v>
      </c>
      <c r="AF68" s="185">
        <v>0</v>
      </c>
      <c r="AG68" s="185">
        <v>0</v>
      </c>
      <c r="AH68" s="185">
        <v>0</v>
      </c>
      <c r="AI68" s="185">
        <v>0</v>
      </c>
      <c r="AJ68" s="185">
        <v>3604.47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0</v>
      </c>
      <c r="AW68" s="185">
        <v>0</v>
      </c>
      <c r="AX68" s="185">
        <v>0</v>
      </c>
      <c r="AY68" s="185">
        <v>0</v>
      </c>
      <c r="AZ68" s="185">
        <v>0</v>
      </c>
      <c r="BA68" s="185">
        <v>0</v>
      </c>
      <c r="BB68" s="185">
        <v>0</v>
      </c>
      <c r="BC68" s="185">
        <v>0</v>
      </c>
      <c r="BD68" s="185">
        <v>0</v>
      </c>
      <c r="BE68" s="185">
        <v>3550</v>
      </c>
      <c r="BF68" s="185">
        <v>0</v>
      </c>
      <c r="BG68" s="185">
        <v>0</v>
      </c>
      <c r="BH68" s="185">
        <v>0</v>
      </c>
      <c r="BI68" s="185">
        <v>0</v>
      </c>
      <c r="BJ68" s="185">
        <v>0</v>
      </c>
      <c r="BK68" s="185">
        <v>0</v>
      </c>
      <c r="BL68" s="185">
        <v>3770.36</v>
      </c>
      <c r="BM68" s="185">
        <v>0</v>
      </c>
      <c r="BN68" s="185">
        <v>9055.25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421.71</v>
      </c>
      <c r="BW68" s="185">
        <v>0</v>
      </c>
      <c r="BX68" s="185">
        <v>0</v>
      </c>
      <c r="BY68" s="185">
        <v>0</v>
      </c>
      <c r="BZ68" s="185">
        <v>0</v>
      </c>
      <c r="CA68" s="185">
        <v>0</v>
      </c>
      <c r="CB68" s="185">
        <v>0</v>
      </c>
      <c r="CC68" s="185">
        <v>0</v>
      </c>
      <c r="CD68" s="249" t="s">
        <v>221</v>
      </c>
      <c r="CE68" s="195">
        <f t="shared" si="0"/>
        <v>117832.33000000002</v>
      </c>
      <c r="CF68" s="252"/>
    </row>
    <row r="69" spans="1:84" ht="12.6" customHeight="1" x14ac:dyDescent="0.25">
      <c r="A69" s="171" t="s">
        <v>241</v>
      </c>
      <c r="B69" s="175"/>
      <c r="C69" s="184">
        <v>0</v>
      </c>
      <c r="D69" s="184">
        <v>0</v>
      </c>
      <c r="E69" s="185">
        <v>35511.200000000004</v>
      </c>
      <c r="F69" s="185">
        <v>0</v>
      </c>
      <c r="G69" s="184">
        <v>0</v>
      </c>
      <c r="H69" s="184">
        <v>0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8686.6500000000015</v>
      </c>
      <c r="P69" s="185">
        <v>83453.25</v>
      </c>
      <c r="Q69" s="185">
        <v>198.77</v>
      </c>
      <c r="R69" s="224">
        <v>6623.44</v>
      </c>
      <c r="S69" s="185">
        <v>0</v>
      </c>
      <c r="T69" s="184">
        <v>0</v>
      </c>
      <c r="U69" s="185">
        <v>53299.25</v>
      </c>
      <c r="V69" s="185">
        <v>0</v>
      </c>
      <c r="W69" s="184">
        <v>0</v>
      </c>
      <c r="X69" s="185">
        <v>0</v>
      </c>
      <c r="Y69" s="185">
        <v>404456.01</v>
      </c>
      <c r="Z69" s="185">
        <v>0</v>
      </c>
      <c r="AA69" s="185">
        <v>0</v>
      </c>
      <c r="AB69" s="185">
        <v>848.80000000000007</v>
      </c>
      <c r="AC69" s="185">
        <v>6182.62</v>
      </c>
      <c r="AD69" s="185">
        <v>0</v>
      </c>
      <c r="AE69" s="185">
        <v>19095.28</v>
      </c>
      <c r="AF69" s="185">
        <v>0</v>
      </c>
      <c r="AG69" s="185">
        <v>17446.18</v>
      </c>
      <c r="AH69" s="185">
        <v>0</v>
      </c>
      <c r="AI69" s="185">
        <v>0</v>
      </c>
      <c r="AJ69" s="185">
        <v>1520.81</v>
      </c>
      <c r="AK69" s="185">
        <v>3077.42</v>
      </c>
      <c r="AL69" s="185">
        <v>1258.42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3044</v>
      </c>
      <c r="AW69" s="185">
        <v>0</v>
      </c>
      <c r="AX69" s="185">
        <v>0</v>
      </c>
      <c r="AY69" s="185">
        <v>-10514.109999999999</v>
      </c>
      <c r="AZ69" s="185">
        <v>0</v>
      </c>
      <c r="BA69" s="185">
        <v>0</v>
      </c>
      <c r="BB69" s="185">
        <v>5257.05</v>
      </c>
      <c r="BC69" s="185">
        <v>0</v>
      </c>
      <c r="BD69" s="185">
        <v>1285.2900000000002</v>
      </c>
      <c r="BE69" s="185">
        <v>227983.81999999998</v>
      </c>
      <c r="BF69" s="185">
        <v>1225.48</v>
      </c>
      <c r="BG69" s="185">
        <v>0</v>
      </c>
      <c r="BH69" s="224">
        <v>73006.420000000013</v>
      </c>
      <c r="BI69" s="185">
        <v>11039.609999999999</v>
      </c>
      <c r="BJ69" s="185">
        <v>0</v>
      </c>
      <c r="BK69" s="185">
        <v>0</v>
      </c>
      <c r="BL69" s="185">
        <v>947.02</v>
      </c>
      <c r="BM69" s="185">
        <v>22815.14</v>
      </c>
      <c r="BN69" s="185">
        <v>93657.449999999983</v>
      </c>
      <c r="BO69" s="185">
        <v>0</v>
      </c>
      <c r="BP69" s="185">
        <v>110586.04999999999</v>
      </c>
      <c r="BQ69" s="185">
        <v>0</v>
      </c>
      <c r="BR69" s="185">
        <v>43189.409999999996</v>
      </c>
      <c r="BS69" s="185">
        <v>0</v>
      </c>
      <c r="BT69" s="185">
        <v>0</v>
      </c>
      <c r="BU69" s="185">
        <v>0</v>
      </c>
      <c r="BV69" s="185">
        <v>0</v>
      </c>
      <c r="BW69" s="185">
        <v>0</v>
      </c>
      <c r="BX69" s="185">
        <v>7928.9800000000005</v>
      </c>
      <c r="BY69" s="185">
        <v>946.36</v>
      </c>
      <c r="BZ69" s="185">
        <v>0</v>
      </c>
      <c r="CA69" s="185">
        <f>1993+2</f>
        <v>1995</v>
      </c>
      <c r="CB69" s="185">
        <v>0</v>
      </c>
      <c r="CC69" s="185">
        <v>0</v>
      </c>
      <c r="CD69" s="188">
        <f>790627.72</f>
        <v>790627.72</v>
      </c>
      <c r="CE69" s="195">
        <f t="shared" si="0"/>
        <v>2026678.7900000005</v>
      </c>
      <c r="CF69" s="252"/>
    </row>
    <row r="70" spans="1:84" ht="12.6" customHeight="1" x14ac:dyDescent="0.25">
      <c r="A70" s="171" t="s">
        <v>242</v>
      </c>
      <c r="B70" s="175"/>
      <c r="C70" s="184">
        <v>0</v>
      </c>
      <c r="D70" s="184">
        <v>0</v>
      </c>
      <c r="E70" s="184">
        <v>0</v>
      </c>
      <c r="F70" s="185">
        <v>0</v>
      </c>
      <c r="G70" s="184">
        <v>0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4">
        <v>0</v>
      </c>
      <c r="Q70" s="184">
        <v>0</v>
      </c>
      <c r="R70" s="184">
        <v>0</v>
      </c>
      <c r="S70" s="184">
        <v>0</v>
      </c>
      <c r="T70" s="184">
        <v>0</v>
      </c>
      <c r="U70" s="185">
        <v>835</v>
      </c>
      <c r="V70" s="184">
        <v>0</v>
      </c>
      <c r="W70" s="184">
        <v>0</v>
      </c>
      <c r="X70" s="185">
        <v>0</v>
      </c>
      <c r="Y70" s="185">
        <v>275</v>
      </c>
      <c r="Z70" s="185">
        <v>0</v>
      </c>
      <c r="AA70" s="185">
        <v>0</v>
      </c>
      <c r="AB70" s="185">
        <v>11192.22</v>
      </c>
      <c r="AC70" s="185">
        <v>0</v>
      </c>
      <c r="AD70" s="185">
        <v>0</v>
      </c>
      <c r="AE70" s="185">
        <v>22904.959999999999</v>
      </c>
      <c r="AF70" s="185">
        <v>0</v>
      </c>
      <c r="AG70" s="185">
        <v>0</v>
      </c>
      <c r="AH70" s="185">
        <v>0</v>
      </c>
      <c r="AI70" s="185">
        <v>0</v>
      </c>
      <c r="AJ70" s="185">
        <v>0</v>
      </c>
      <c r="AK70" s="185">
        <v>1098</v>
      </c>
      <c r="AL70" s="185">
        <v>20287.439999999999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0</v>
      </c>
      <c r="AW70" s="185">
        <v>0</v>
      </c>
      <c r="AX70" s="185">
        <v>0</v>
      </c>
      <c r="AY70" s="185">
        <v>129984.85</v>
      </c>
      <c r="AZ70" s="185">
        <v>0</v>
      </c>
      <c r="BA70" s="185">
        <v>0</v>
      </c>
      <c r="BB70" s="185">
        <v>0</v>
      </c>
      <c r="BC70" s="185">
        <v>0</v>
      </c>
      <c r="BD70" s="185">
        <v>0</v>
      </c>
      <c r="BE70" s="185">
        <v>0</v>
      </c>
      <c r="BF70" s="185">
        <v>0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0</v>
      </c>
      <c r="BO70" s="185">
        <v>0</v>
      </c>
      <c r="BP70" s="185">
        <v>0</v>
      </c>
      <c r="BQ70" s="185">
        <v>0</v>
      </c>
      <c r="BR70" s="185">
        <v>0</v>
      </c>
      <c r="BS70" s="185">
        <v>0</v>
      </c>
      <c r="BT70" s="185">
        <v>0</v>
      </c>
      <c r="BU70" s="185">
        <v>0</v>
      </c>
      <c r="BV70" s="185">
        <v>9361.42</v>
      </c>
      <c r="BW70" s="185">
        <v>0</v>
      </c>
      <c r="BX70" s="185">
        <v>0</v>
      </c>
      <c r="BY70" s="185">
        <v>0</v>
      </c>
      <c r="BZ70" s="185">
        <v>0</v>
      </c>
      <c r="CA70" s="185">
        <v>2835</v>
      </c>
      <c r="CB70" s="185">
        <v>0</v>
      </c>
      <c r="CC70" s="185">
        <v>0</v>
      </c>
      <c r="CD70" s="188">
        <f>554078.06+5</f>
        <v>554083.06000000006</v>
      </c>
      <c r="CE70" s="195">
        <f t="shared" si="0"/>
        <v>752856.95000000007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2864430.04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4060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623077.74</v>
      </c>
      <c r="P71" s="195">
        <f t="shared" si="5"/>
        <v>2945617.9799999995</v>
      </c>
      <c r="Q71" s="195">
        <f t="shared" si="5"/>
        <v>103915.77</v>
      </c>
      <c r="R71" s="195">
        <f t="shared" si="5"/>
        <v>310145.36</v>
      </c>
      <c r="S71" s="195">
        <f t="shared" si="5"/>
        <v>38818</v>
      </c>
      <c r="T71" s="195">
        <f t="shared" si="5"/>
        <v>0</v>
      </c>
      <c r="U71" s="195">
        <f t="shared" si="5"/>
        <v>1477281.82</v>
      </c>
      <c r="V71" s="195">
        <f t="shared" si="5"/>
        <v>2212.84</v>
      </c>
      <c r="W71" s="195">
        <f t="shared" si="5"/>
        <v>0</v>
      </c>
      <c r="X71" s="195">
        <f t="shared" si="5"/>
        <v>0</v>
      </c>
      <c r="Y71" s="195">
        <f t="shared" si="5"/>
        <v>1439392.75</v>
      </c>
      <c r="Z71" s="195">
        <f t="shared" si="5"/>
        <v>0</v>
      </c>
      <c r="AA71" s="195">
        <f t="shared" si="5"/>
        <v>0</v>
      </c>
      <c r="AB71" s="195">
        <f t="shared" si="5"/>
        <v>1256188.01</v>
      </c>
      <c r="AC71" s="195">
        <f t="shared" si="5"/>
        <v>658547.73</v>
      </c>
      <c r="AD71" s="195">
        <f t="shared" si="5"/>
        <v>0</v>
      </c>
      <c r="AE71" s="195">
        <f t="shared" si="5"/>
        <v>1072546.3799999999</v>
      </c>
      <c r="AF71" s="195">
        <f t="shared" si="5"/>
        <v>0</v>
      </c>
      <c r="AG71" s="195">
        <f t="shared" si="5"/>
        <v>2369758.9600000004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869464.87</v>
      </c>
      <c r="AK71" s="195">
        <f t="shared" si="6"/>
        <v>108011.38</v>
      </c>
      <c r="AL71" s="195">
        <f t="shared" si="6"/>
        <v>63515.47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60793.5</v>
      </c>
      <c r="AW71" s="195">
        <f t="shared" si="6"/>
        <v>0</v>
      </c>
      <c r="AX71" s="195">
        <f t="shared" si="6"/>
        <v>0</v>
      </c>
      <c r="AY71" s="195">
        <f t="shared" si="6"/>
        <v>558752.07999999996</v>
      </c>
      <c r="AZ71" s="195">
        <f t="shared" si="6"/>
        <v>0</v>
      </c>
      <c r="BA71" s="195">
        <f t="shared" si="6"/>
        <v>98946.68</v>
      </c>
      <c r="BB71" s="195">
        <f t="shared" si="6"/>
        <v>335716.1</v>
      </c>
      <c r="BC71" s="195">
        <f t="shared" si="6"/>
        <v>0</v>
      </c>
      <c r="BD71" s="195">
        <f t="shared" si="6"/>
        <v>302059.47000000003</v>
      </c>
      <c r="BE71" s="195">
        <f t="shared" si="6"/>
        <v>2809470.09</v>
      </c>
      <c r="BF71" s="195">
        <f t="shared" si="6"/>
        <v>606258.34</v>
      </c>
      <c r="BG71" s="195">
        <f t="shared" si="6"/>
        <v>4505</v>
      </c>
      <c r="BH71" s="195">
        <f t="shared" si="6"/>
        <v>1455425.25</v>
      </c>
      <c r="BI71" s="195">
        <f t="shared" si="6"/>
        <v>23464.019999999997</v>
      </c>
      <c r="BJ71" s="195">
        <f t="shared" si="6"/>
        <v>0</v>
      </c>
      <c r="BK71" s="195">
        <f t="shared" si="6"/>
        <v>0</v>
      </c>
      <c r="BL71" s="195">
        <f t="shared" si="6"/>
        <v>796450.50999999989</v>
      </c>
      <c r="BM71" s="195">
        <f t="shared" si="6"/>
        <v>459416.25</v>
      </c>
      <c r="BN71" s="195">
        <f t="shared" si="6"/>
        <v>1204976.67</v>
      </c>
      <c r="BO71" s="195">
        <f t="shared" si="6"/>
        <v>6.13</v>
      </c>
      <c r="BP71" s="195">
        <f t="shared" ref="BP71:CC71" si="7">SUM(BP61:BP69)-BP70</f>
        <v>231501.96999999997</v>
      </c>
      <c r="BQ71" s="195">
        <f t="shared" si="7"/>
        <v>0</v>
      </c>
      <c r="BR71" s="195">
        <f t="shared" si="7"/>
        <v>516204.76999999996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446764.60000000003</v>
      </c>
      <c r="BW71" s="195">
        <f t="shared" si="7"/>
        <v>0</v>
      </c>
      <c r="BX71" s="195">
        <f t="shared" si="7"/>
        <v>354083.22000000003</v>
      </c>
      <c r="BY71" s="195">
        <f t="shared" si="7"/>
        <v>707884.69</v>
      </c>
      <c r="BZ71" s="195">
        <f t="shared" si="7"/>
        <v>0</v>
      </c>
      <c r="CA71" s="195">
        <f t="shared" si="7"/>
        <v>133797.48000000001</v>
      </c>
      <c r="CB71" s="195">
        <f t="shared" si="7"/>
        <v>0</v>
      </c>
      <c r="CC71" s="195">
        <f t="shared" si="7"/>
        <v>0</v>
      </c>
      <c r="CD71" s="245">
        <f>CD69-CD70</f>
        <v>236544.65999999992</v>
      </c>
      <c r="CE71" s="195">
        <f>SUM(CE61:CE69)-CE70</f>
        <v>27550006.579999991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>
        <v>1006992.52</v>
      </c>
      <c r="CF72" s="252"/>
    </row>
    <row r="73" spans="1:84" ht="12.6" customHeight="1" x14ac:dyDescent="0.25">
      <c r="A73" s="171" t="s">
        <v>245</v>
      </c>
      <c r="B73" s="175"/>
      <c r="C73" s="184">
        <v>0</v>
      </c>
      <c r="D73" s="184">
        <v>0</v>
      </c>
      <c r="E73" s="185">
        <v>2210699.31</v>
      </c>
      <c r="F73" s="185">
        <v>0</v>
      </c>
      <c r="G73" s="184">
        <v>0</v>
      </c>
      <c r="H73" s="184">
        <v>0</v>
      </c>
      <c r="I73" s="185">
        <v>0</v>
      </c>
      <c r="J73" s="185">
        <v>55393.5</v>
      </c>
      <c r="K73" s="185">
        <v>0</v>
      </c>
      <c r="L73" s="185">
        <v>390791.5</v>
      </c>
      <c r="M73" s="184">
        <v>0</v>
      </c>
      <c r="N73" s="184">
        <v>0</v>
      </c>
      <c r="O73" s="184">
        <v>84498.25</v>
      </c>
      <c r="P73" s="185">
        <v>3349128.9</v>
      </c>
      <c r="Q73" s="185">
        <v>115319.25</v>
      </c>
      <c r="R73" s="185">
        <v>319922.26</v>
      </c>
      <c r="S73" s="185">
        <v>0</v>
      </c>
      <c r="T73" s="185">
        <v>0</v>
      </c>
      <c r="U73" s="185">
        <v>854410.31</v>
      </c>
      <c r="V73" s="185">
        <v>25744.5</v>
      </c>
      <c r="W73" s="185">
        <v>0</v>
      </c>
      <c r="X73" s="185">
        <v>0</v>
      </c>
      <c r="Y73" s="185">
        <v>373363.29</v>
      </c>
      <c r="Z73" s="185">
        <v>0</v>
      </c>
      <c r="AA73" s="185">
        <v>0</v>
      </c>
      <c r="AB73" s="185">
        <v>868086.28</v>
      </c>
      <c r="AC73" s="185">
        <v>10502.75</v>
      </c>
      <c r="AD73" s="185">
        <v>0</v>
      </c>
      <c r="AE73" s="185">
        <v>350070.91</v>
      </c>
      <c r="AF73" s="185">
        <v>0</v>
      </c>
      <c r="AG73" s="185">
        <v>2933</v>
      </c>
      <c r="AH73" s="185">
        <v>0</v>
      </c>
      <c r="AI73" s="185">
        <v>0</v>
      </c>
      <c r="AJ73" s="185">
        <v>310655.25</v>
      </c>
      <c r="AK73" s="185">
        <v>231242.78</v>
      </c>
      <c r="AL73" s="185">
        <v>51670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45222.1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9649654.1399999987</v>
      </c>
      <c r="CF73" s="252"/>
    </row>
    <row r="74" spans="1:84" ht="12.6" customHeight="1" x14ac:dyDescent="0.25">
      <c r="A74" s="171" t="s">
        <v>246</v>
      </c>
      <c r="B74" s="175"/>
      <c r="C74" s="184">
        <v>0</v>
      </c>
      <c r="D74" s="184">
        <v>0</v>
      </c>
      <c r="E74" s="185">
        <v>1296596.9099999999</v>
      </c>
      <c r="F74" s="185">
        <v>0</v>
      </c>
      <c r="G74" s="184">
        <v>0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247558.75</v>
      </c>
      <c r="P74" s="185">
        <v>5524944.9300000006</v>
      </c>
      <c r="Q74" s="185">
        <v>565101</v>
      </c>
      <c r="R74" s="185">
        <v>718480.82</v>
      </c>
      <c r="S74" s="185">
        <v>0</v>
      </c>
      <c r="T74" s="185">
        <v>0</v>
      </c>
      <c r="U74" s="185">
        <v>2757928.07</v>
      </c>
      <c r="V74" s="185">
        <v>192199.5</v>
      </c>
      <c r="W74" s="185">
        <v>0</v>
      </c>
      <c r="X74" s="185">
        <v>0</v>
      </c>
      <c r="Y74" s="185">
        <v>6386108.9400000004</v>
      </c>
      <c r="Z74" s="185">
        <v>0</v>
      </c>
      <c r="AA74" s="185">
        <v>0</v>
      </c>
      <c r="AB74" s="185">
        <v>1856970.59</v>
      </c>
      <c r="AC74" s="185">
        <v>67426.75</v>
      </c>
      <c r="AD74" s="185">
        <v>0</v>
      </c>
      <c r="AE74" s="185">
        <v>1486704.18</v>
      </c>
      <c r="AF74" s="185">
        <v>0</v>
      </c>
      <c r="AG74" s="185">
        <v>3616910.43</v>
      </c>
      <c r="AH74" s="185">
        <v>0</v>
      </c>
      <c r="AI74" s="185">
        <v>0</v>
      </c>
      <c r="AJ74" s="185">
        <v>1021797.1</v>
      </c>
      <c r="AK74" s="185">
        <v>85565.41</v>
      </c>
      <c r="AL74" s="185">
        <v>44854.14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1025152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26894299.520000003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3507296.2199999997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55393.5</v>
      </c>
      <c r="K75" s="195">
        <f t="shared" si="9"/>
        <v>0</v>
      </c>
      <c r="L75" s="195">
        <f t="shared" si="9"/>
        <v>390791.5</v>
      </c>
      <c r="M75" s="195">
        <f t="shared" si="9"/>
        <v>0</v>
      </c>
      <c r="N75" s="195">
        <f t="shared" si="9"/>
        <v>0</v>
      </c>
      <c r="O75" s="195">
        <f t="shared" si="9"/>
        <v>332057</v>
      </c>
      <c r="P75" s="195">
        <f t="shared" si="9"/>
        <v>8874073.8300000001</v>
      </c>
      <c r="Q75" s="195">
        <f t="shared" si="9"/>
        <v>680420.25</v>
      </c>
      <c r="R75" s="195">
        <f t="shared" si="9"/>
        <v>1038403.08</v>
      </c>
      <c r="S75" s="195">
        <f t="shared" si="9"/>
        <v>0</v>
      </c>
      <c r="T75" s="195">
        <f t="shared" si="9"/>
        <v>0</v>
      </c>
      <c r="U75" s="195">
        <f t="shared" si="9"/>
        <v>3612338.38</v>
      </c>
      <c r="V75" s="195">
        <f t="shared" si="9"/>
        <v>217944</v>
      </c>
      <c r="W75" s="195">
        <f t="shared" si="9"/>
        <v>0</v>
      </c>
      <c r="X75" s="195">
        <f t="shared" si="9"/>
        <v>0</v>
      </c>
      <c r="Y75" s="195">
        <f t="shared" si="9"/>
        <v>6759472.2300000004</v>
      </c>
      <c r="Z75" s="195">
        <f t="shared" si="9"/>
        <v>0</v>
      </c>
      <c r="AA75" s="195">
        <f t="shared" si="9"/>
        <v>0</v>
      </c>
      <c r="AB75" s="195">
        <f t="shared" si="9"/>
        <v>2725056.87</v>
      </c>
      <c r="AC75" s="195">
        <f t="shared" si="9"/>
        <v>77929.5</v>
      </c>
      <c r="AD75" s="195">
        <f t="shared" si="9"/>
        <v>0</v>
      </c>
      <c r="AE75" s="195">
        <f t="shared" si="9"/>
        <v>1836775.0899999999</v>
      </c>
      <c r="AF75" s="195">
        <f t="shared" si="9"/>
        <v>0</v>
      </c>
      <c r="AG75" s="195">
        <f t="shared" si="9"/>
        <v>3619843.43</v>
      </c>
      <c r="AH75" s="195">
        <f t="shared" si="9"/>
        <v>0</v>
      </c>
      <c r="AI75" s="195">
        <f t="shared" si="9"/>
        <v>0</v>
      </c>
      <c r="AJ75" s="195">
        <f t="shared" si="9"/>
        <v>1332452.3500000001</v>
      </c>
      <c r="AK75" s="195">
        <f t="shared" si="9"/>
        <v>316808.19</v>
      </c>
      <c r="AL75" s="195">
        <f t="shared" si="9"/>
        <v>96524.14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1070374.1000000001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36543953.660000004</v>
      </c>
      <c r="CF75" s="252"/>
    </row>
    <row r="76" spans="1:84" ht="12.6" customHeight="1" x14ac:dyDescent="0.25">
      <c r="A76" s="171" t="s">
        <v>248</v>
      </c>
      <c r="B76" s="175"/>
      <c r="C76" s="184"/>
      <c r="D76" s="184"/>
      <c r="E76" s="185">
        <v>8023</v>
      </c>
      <c r="F76" s="185">
        <v>0</v>
      </c>
      <c r="G76" s="184">
        <v>0</v>
      </c>
      <c r="H76" s="184">
        <v>0</v>
      </c>
      <c r="I76" s="185">
        <v>0</v>
      </c>
      <c r="J76" s="185">
        <v>146</v>
      </c>
      <c r="K76" s="185">
        <v>0</v>
      </c>
      <c r="L76" s="185">
        <v>0</v>
      </c>
      <c r="M76" s="185">
        <v>0</v>
      </c>
      <c r="N76" s="185">
        <v>0</v>
      </c>
      <c r="O76" s="185">
        <v>1045</v>
      </c>
      <c r="P76" s="185">
        <v>5475</v>
      </c>
      <c r="Q76" s="185">
        <v>3730</v>
      </c>
      <c r="R76" s="185">
        <v>234</v>
      </c>
      <c r="S76" s="185">
        <v>1396</v>
      </c>
      <c r="T76" s="185">
        <v>0</v>
      </c>
      <c r="U76" s="185">
        <v>1924</v>
      </c>
      <c r="V76" s="185">
        <v>0</v>
      </c>
      <c r="W76" s="185">
        <v>0</v>
      </c>
      <c r="X76" s="185">
        <v>0</v>
      </c>
      <c r="Y76" s="185">
        <v>2360</v>
      </c>
      <c r="Z76" s="185">
        <v>0</v>
      </c>
      <c r="AA76" s="185">
        <v>0</v>
      </c>
      <c r="AB76" s="185">
        <v>618</v>
      </c>
      <c r="AC76" s="185">
        <v>1514</v>
      </c>
      <c r="AD76" s="185">
        <v>0</v>
      </c>
      <c r="AE76" s="185">
        <v>6396</v>
      </c>
      <c r="AF76" s="185">
        <v>0</v>
      </c>
      <c r="AG76" s="185">
        <v>1986</v>
      </c>
      <c r="AH76" s="185">
        <v>0</v>
      </c>
      <c r="AI76" s="185">
        <v>0</v>
      </c>
      <c r="AJ76" s="185">
        <v>0</v>
      </c>
      <c r="AK76" s="185">
        <v>0</v>
      </c>
      <c r="AL76" s="185">
        <v>0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1053</v>
      </c>
      <c r="AW76" s="185">
        <v>0</v>
      </c>
      <c r="AX76" s="185">
        <v>0</v>
      </c>
      <c r="AY76" s="185">
        <v>2693</v>
      </c>
      <c r="AZ76" s="185">
        <v>0</v>
      </c>
      <c r="BA76" s="185">
        <v>0</v>
      </c>
      <c r="BB76" s="185">
        <v>90</v>
      </c>
      <c r="BC76" s="185">
        <v>0</v>
      </c>
      <c r="BD76" s="185">
        <v>2347</v>
      </c>
      <c r="BE76" s="185">
        <v>59021</v>
      </c>
      <c r="BF76" s="185">
        <v>1966</v>
      </c>
      <c r="BG76" s="185">
        <v>162</v>
      </c>
      <c r="BH76" s="185">
        <v>0</v>
      </c>
      <c r="BI76" s="185">
        <v>0</v>
      </c>
      <c r="BJ76" s="185">
        <v>0</v>
      </c>
      <c r="BK76" s="185">
        <v>0</v>
      </c>
      <c r="BL76" s="185">
        <v>1532</v>
      </c>
      <c r="BM76" s="185">
        <v>585</v>
      </c>
      <c r="BN76" s="185">
        <v>5513</v>
      </c>
      <c r="BO76" s="185">
        <v>0</v>
      </c>
      <c r="BP76" s="185">
        <v>0</v>
      </c>
      <c r="BQ76" s="185">
        <v>0</v>
      </c>
      <c r="BR76" s="185">
        <v>360</v>
      </c>
      <c r="BS76" s="185">
        <v>0</v>
      </c>
      <c r="BT76" s="185">
        <v>0</v>
      </c>
      <c r="BU76" s="185">
        <v>0</v>
      </c>
      <c r="BV76" s="185">
        <v>1454</v>
      </c>
      <c r="BW76" s="185">
        <v>0</v>
      </c>
      <c r="BX76" s="185">
        <v>0</v>
      </c>
      <c r="BY76" s="185">
        <v>1918</v>
      </c>
      <c r="BZ76" s="185">
        <v>0</v>
      </c>
      <c r="CA76" s="185">
        <v>0</v>
      </c>
      <c r="CB76" s="185">
        <v>0</v>
      </c>
      <c r="CC76" s="185">
        <v>0</v>
      </c>
      <c r="CD76" s="249" t="s">
        <v>221</v>
      </c>
      <c r="CE76" s="195">
        <f t="shared" si="8"/>
        <v>113541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/>
      <c r="D77" s="184"/>
      <c r="E77" s="184">
        <v>6134.9804278561669</v>
      </c>
      <c r="F77" s="184"/>
      <c r="G77" s="184"/>
      <c r="H77" s="184"/>
      <c r="I77" s="184"/>
      <c r="J77" s="184"/>
      <c r="K77" s="184"/>
      <c r="L77" s="184">
        <v>2483.0195721438322</v>
      </c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8618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/>
      <c r="D78" s="184"/>
      <c r="E78" s="184">
        <v>5711</v>
      </c>
      <c r="F78" s="184">
        <v>0</v>
      </c>
      <c r="G78" s="184">
        <v>0</v>
      </c>
      <c r="H78" s="184">
        <v>0</v>
      </c>
      <c r="I78" s="184">
        <v>0</v>
      </c>
      <c r="J78" s="184">
        <v>146</v>
      </c>
      <c r="K78" s="184">
        <v>0</v>
      </c>
      <c r="L78" s="184">
        <v>2312</v>
      </c>
      <c r="M78" s="184">
        <v>0</v>
      </c>
      <c r="N78" s="184">
        <v>0</v>
      </c>
      <c r="O78" s="184">
        <v>1045</v>
      </c>
      <c r="P78" s="184">
        <v>10258</v>
      </c>
      <c r="Q78" s="184">
        <v>0</v>
      </c>
      <c r="R78" s="184">
        <v>234</v>
      </c>
      <c r="S78" s="184">
        <v>0</v>
      </c>
      <c r="T78" s="184">
        <v>0</v>
      </c>
      <c r="U78" s="184">
        <v>1924</v>
      </c>
      <c r="V78" s="184">
        <v>0</v>
      </c>
      <c r="W78" s="184">
        <v>0</v>
      </c>
      <c r="X78" s="184">
        <v>0</v>
      </c>
      <c r="Y78" s="184">
        <v>2360</v>
      </c>
      <c r="Z78" s="184">
        <v>0</v>
      </c>
      <c r="AA78" s="184">
        <v>0</v>
      </c>
      <c r="AB78" s="184">
        <v>618</v>
      </c>
      <c r="AC78" s="184">
        <v>1188</v>
      </c>
      <c r="AD78" s="184">
        <v>0</v>
      </c>
      <c r="AE78" s="184">
        <v>5051</v>
      </c>
      <c r="AF78" s="184">
        <v>0</v>
      </c>
      <c r="AG78" s="184">
        <v>2060</v>
      </c>
      <c r="AH78" s="184">
        <v>0</v>
      </c>
      <c r="AI78" s="184">
        <v>0</v>
      </c>
      <c r="AJ78" s="184">
        <v>2135</v>
      </c>
      <c r="AK78" s="184">
        <v>812</v>
      </c>
      <c r="AL78" s="184">
        <v>418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0</v>
      </c>
      <c r="AW78" s="184"/>
      <c r="AX78" s="249" t="s">
        <v>221</v>
      </c>
      <c r="AY78" s="249" t="s">
        <v>221</v>
      </c>
      <c r="AZ78" s="249" t="s">
        <v>221</v>
      </c>
      <c r="BA78" s="184"/>
      <c r="BB78" s="184">
        <v>90</v>
      </c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0</v>
      </c>
      <c r="BT78" s="184">
        <v>0</v>
      </c>
      <c r="BU78" s="184">
        <v>0</v>
      </c>
      <c r="BV78" s="184">
        <v>1454</v>
      </c>
      <c r="BW78" s="184">
        <v>0</v>
      </c>
      <c r="BX78" s="184">
        <v>0</v>
      </c>
      <c r="BY78" s="184">
        <v>0</v>
      </c>
      <c r="BZ78" s="184">
        <v>0</v>
      </c>
      <c r="CA78" s="184">
        <v>115</v>
      </c>
      <c r="CB78" s="184">
        <v>0</v>
      </c>
      <c r="CC78" s="249" t="s">
        <v>221</v>
      </c>
      <c r="CD78" s="249" t="s">
        <v>221</v>
      </c>
      <c r="CE78" s="195">
        <f t="shared" si="8"/>
        <v>37931</v>
      </c>
      <c r="CF78" s="195"/>
    </row>
    <row r="79" spans="1:84" ht="12.6" customHeight="1" x14ac:dyDescent="0.25">
      <c r="A79" s="171" t="s">
        <v>251</v>
      </c>
      <c r="B79" s="175"/>
      <c r="C79" s="225"/>
      <c r="D79" s="225"/>
      <c r="E79" s="184">
        <v>1752.6481565771505</v>
      </c>
      <c r="F79" s="184">
        <v>0</v>
      </c>
      <c r="G79" s="184">
        <v>0</v>
      </c>
      <c r="H79" s="184">
        <v>0</v>
      </c>
      <c r="I79" s="184">
        <v>0</v>
      </c>
      <c r="J79" s="184">
        <v>59</v>
      </c>
      <c r="K79" s="184">
        <v>0</v>
      </c>
      <c r="L79" s="184">
        <v>709.35184342284936</v>
      </c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2521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/>
      <c r="D80" s="187"/>
      <c r="E80" s="187">
        <v>16.715154273734154</v>
      </c>
      <c r="F80" s="187">
        <v>0</v>
      </c>
      <c r="G80" s="187">
        <v>0</v>
      </c>
      <c r="H80" s="187">
        <v>0</v>
      </c>
      <c r="I80" s="187">
        <v>0</v>
      </c>
      <c r="J80" s="187">
        <v>0</v>
      </c>
      <c r="K80" s="187">
        <v>0</v>
      </c>
      <c r="L80" s="187">
        <v>6.765148756568875</v>
      </c>
      <c r="M80" s="187">
        <v>0</v>
      </c>
      <c r="N80" s="187">
        <v>0</v>
      </c>
      <c r="O80" s="187">
        <v>3.4524242424242426</v>
      </c>
      <c r="P80" s="187">
        <v>8.6348484848484848</v>
      </c>
      <c r="Q80" s="187">
        <v>0</v>
      </c>
      <c r="R80" s="187">
        <v>0</v>
      </c>
      <c r="S80" s="187">
        <v>0</v>
      </c>
      <c r="T80" s="187">
        <v>0</v>
      </c>
      <c r="U80" s="187">
        <v>0</v>
      </c>
      <c r="V80" s="187">
        <v>0</v>
      </c>
      <c r="W80" s="187">
        <v>0</v>
      </c>
      <c r="X80" s="187">
        <v>0</v>
      </c>
      <c r="Y80" s="187">
        <v>0</v>
      </c>
      <c r="Z80" s="187">
        <v>0</v>
      </c>
      <c r="AA80" s="187">
        <v>0</v>
      </c>
      <c r="AB80" s="187">
        <v>0</v>
      </c>
      <c r="AC80" s="187">
        <v>0</v>
      </c>
      <c r="AD80" s="187">
        <v>0</v>
      </c>
      <c r="AE80" s="187">
        <v>0</v>
      </c>
      <c r="AF80" s="187">
        <v>0</v>
      </c>
      <c r="AG80" s="187">
        <v>5</v>
      </c>
      <c r="AH80" s="187">
        <v>0</v>
      </c>
      <c r="AI80" s="187">
        <v>0</v>
      </c>
      <c r="AJ80" s="187">
        <v>1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0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41.567575757575753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1265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1268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1269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1270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 t="s">
        <v>1271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1272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1273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1274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1275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1276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1277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 t="s">
        <v>1278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459</v>
      </c>
      <c r="D111" s="174">
        <v>1564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>
        <v>69</v>
      </c>
      <c r="D112" s="174">
        <v>633</v>
      </c>
      <c r="E112" s="175"/>
    </row>
    <row r="113" spans="1:5" ht="12.6" customHeight="1" x14ac:dyDescent="0.25">
      <c r="A113" s="173" t="s">
        <v>280</v>
      </c>
      <c r="B113" s="172" t="s">
        <v>256</v>
      </c>
      <c r="C113" s="189">
        <v>0</v>
      </c>
      <c r="D113" s="174">
        <v>0</v>
      </c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33</v>
      </c>
      <c r="D114" s="174">
        <v>59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/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20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>
        <v>5</v>
      </c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25</v>
      </c>
    </row>
    <row r="128" spans="1:5" ht="12.6" customHeight="1" x14ac:dyDescent="0.25">
      <c r="A128" s="173" t="s">
        <v>292</v>
      </c>
      <c r="B128" s="172" t="s">
        <v>256</v>
      </c>
      <c r="C128" s="189">
        <v>25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5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290</v>
      </c>
      <c r="C138" s="189">
        <v>82</v>
      </c>
      <c r="D138" s="174">
        <v>87</v>
      </c>
      <c r="E138" s="175">
        <f>SUM(B138:D138)</f>
        <v>459</v>
      </c>
    </row>
    <row r="139" spans="1:6" ht="12.6" customHeight="1" x14ac:dyDescent="0.25">
      <c r="A139" s="173" t="s">
        <v>215</v>
      </c>
      <c r="B139" s="174">
        <v>1013</v>
      </c>
      <c r="C139" s="189">
        <v>280</v>
      </c>
      <c r="D139" s="174">
        <v>271</v>
      </c>
      <c r="E139" s="175">
        <f>SUM(B139:D139)</f>
        <v>1564</v>
      </c>
    </row>
    <row r="140" spans="1:6" ht="12.6" customHeight="1" x14ac:dyDescent="0.25">
      <c r="A140" s="173" t="s">
        <v>298</v>
      </c>
      <c r="B140" s="174">
        <v>7105</v>
      </c>
      <c r="C140" s="174">
        <v>3252</v>
      </c>
      <c r="D140" s="174">
        <v>5908</v>
      </c>
      <c r="E140" s="175">
        <f>SUM(B140:D140)</f>
        <v>16265</v>
      </c>
    </row>
    <row r="141" spans="1:6" ht="12.6" customHeight="1" x14ac:dyDescent="0.25">
      <c r="A141" s="173" t="s">
        <v>245</v>
      </c>
      <c r="B141" s="174">
        <v>5762824.9000000004</v>
      </c>
      <c r="C141" s="189">
        <v>1352754.78</v>
      </c>
      <c r="D141" s="174">
        <f>2143227.89-1</f>
        <v>2143226.89</v>
      </c>
      <c r="E141" s="175">
        <f>SUM(B141:D141)</f>
        <v>9258806.5700000003</v>
      </c>
      <c r="F141" s="199"/>
    </row>
    <row r="142" spans="1:6" ht="12.6" customHeight="1" x14ac:dyDescent="0.25">
      <c r="A142" s="173" t="s">
        <v>246</v>
      </c>
      <c r="B142" s="174">
        <v>11635962.189999999</v>
      </c>
      <c r="C142" s="189">
        <v>5606972.4799999995</v>
      </c>
      <c r="D142" s="174">
        <f>9651364.52+1</f>
        <v>9651365.5199999996</v>
      </c>
      <c r="E142" s="175">
        <f>SUM(B142:D142)</f>
        <v>26894300.189999998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>
        <v>63</v>
      </c>
      <c r="C144" s="189">
        <v>3</v>
      </c>
      <c r="D144" s="174">
        <v>3</v>
      </c>
      <c r="E144" s="175">
        <f>SUM(B144:D144)</f>
        <v>69</v>
      </c>
    </row>
    <row r="145" spans="1:5" ht="12.6" customHeight="1" x14ac:dyDescent="0.25">
      <c r="A145" s="173" t="s">
        <v>215</v>
      </c>
      <c r="B145" s="174">
        <v>608</v>
      </c>
      <c r="C145" s="189">
        <v>14</v>
      </c>
      <c r="D145" s="174">
        <v>11</v>
      </c>
      <c r="E145" s="175">
        <f>SUM(B145:D145)</f>
        <v>633</v>
      </c>
    </row>
    <row r="146" spans="1:5" ht="12.6" customHeight="1" x14ac:dyDescent="0.25">
      <c r="A146" s="173" t="s">
        <v>298</v>
      </c>
      <c r="B146" s="174">
        <v>0</v>
      </c>
      <c r="C146" s="189">
        <v>0</v>
      </c>
      <c r="D146" s="174">
        <v>0</v>
      </c>
      <c r="E146" s="175">
        <f>SUM(B146:D146)</f>
        <v>0</v>
      </c>
    </row>
    <row r="147" spans="1:5" ht="12.6" customHeight="1" x14ac:dyDescent="0.25">
      <c r="A147" s="173" t="s">
        <v>245</v>
      </c>
      <c r="B147" s="174">
        <v>374096</v>
      </c>
      <c r="C147" s="189">
        <v>8579</v>
      </c>
      <c r="D147" s="174">
        <v>8172</v>
      </c>
      <c r="E147" s="175">
        <f>SUM(B147:D147)</f>
        <v>390847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>
        <v>1928884</v>
      </c>
      <c r="C157" s="174">
        <v>1662533</v>
      </c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789720.03999999992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27684.53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65362.429999999928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1433708.08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15496.01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578317.58000000007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f>89424.79+2</f>
        <v>89426.79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2999715.46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/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117832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117832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99247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55935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155182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/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230922.26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230922.26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404524.04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404524.04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397261.84</v>
      </c>
      <c r="C195" s="189"/>
      <c r="D195" s="174"/>
      <c r="E195" s="175">
        <f t="shared" ref="E195:E203" si="10">SUM(B195:C195)-D195</f>
        <v>397261.84</v>
      </c>
    </row>
    <row r="196" spans="1:8" ht="12.6" customHeight="1" x14ac:dyDescent="0.25">
      <c r="A196" s="173" t="s">
        <v>333</v>
      </c>
      <c r="B196" s="174">
        <v>489796.73</v>
      </c>
      <c r="C196" s="189">
        <v>0</v>
      </c>
      <c r="D196" s="174">
        <v>24866</v>
      </c>
      <c r="E196" s="175">
        <f t="shared" si="10"/>
        <v>464930.73</v>
      </c>
    </row>
    <row r="197" spans="1:8" ht="12.6" customHeight="1" x14ac:dyDescent="0.25">
      <c r="A197" s="173" t="s">
        <v>334</v>
      </c>
      <c r="B197" s="174">
        <v>37245791.129999995</v>
      </c>
      <c r="C197" s="189">
        <v>96002</v>
      </c>
      <c r="D197" s="174"/>
      <c r="E197" s="175">
        <f t="shared" si="10"/>
        <v>37341793.129999995</v>
      </c>
    </row>
    <row r="198" spans="1:8" ht="12.6" customHeight="1" x14ac:dyDescent="0.25">
      <c r="A198" s="173" t="s">
        <v>335</v>
      </c>
      <c r="B198" s="174">
        <v>0</v>
      </c>
      <c r="C198" s="189"/>
      <c r="D198" s="174"/>
      <c r="E198" s="175">
        <f t="shared" si="10"/>
        <v>0</v>
      </c>
    </row>
    <row r="199" spans="1:8" ht="12.6" customHeight="1" x14ac:dyDescent="0.25">
      <c r="A199" s="173" t="s">
        <v>336</v>
      </c>
      <c r="B199" s="174">
        <v>3021782.22</v>
      </c>
      <c r="C199" s="189">
        <v>74840</v>
      </c>
      <c r="D199" s="174"/>
      <c r="E199" s="175">
        <f t="shared" si="10"/>
        <v>3096622.22</v>
      </c>
    </row>
    <row r="200" spans="1:8" ht="12.6" customHeight="1" x14ac:dyDescent="0.25">
      <c r="A200" s="173" t="s">
        <v>337</v>
      </c>
      <c r="B200" s="174">
        <v>10749232.48</v>
      </c>
      <c r="C200" s="189">
        <v>494848</v>
      </c>
      <c r="D200" s="174">
        <v>50364</v>
      </c>
      <c r="E200" s="175">
        <f t="shared" si="10"/>
        <v>11193716.48</v>
      </c>
    </row>
    <row r="201" spans="1:8" ht="12.6" customHeight="1" x14ac:dyDescent="0.25">
      <c r="A201" s="173" t="s">
        <v>338</v>
      </c>
      <c r="B201" s="174">
        <v>0</v>
      </c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0</v>
      </c>
      <c r="C202" s="189"/>
      <c r="D202" s="174"/>
      <c r="E202" s="175">
        <f t="shared" si="10"/>
        <v>0</v>
      </c>
    </row>
    <row r="203" spans="1:8" ht="12.6" customHeight="1" x14ac:dyDescent="0.25">
      <c r="A203" s="173" t="s">
        <v>340</v>
      </c>
      <c r="B203" s="174">
        <v>67689.499999999942</v>
      </c>
      <c r="C203" s="189">
        <v>65745</v>
      </c>
      <c r="D203" s="174">
        <v>2600</v>
      </c>
      <c r="E203" s="175">
        <f t="shared" si="10"/>
        <v>130834.49999999994</v>
      </c>
    </row>
    <row r="204" spans="1:8" ht="12.6" customHeight="1" x14ac:dyDescent="0.25">
      <c r="A204" s="173" t="s">
        <v>203</v>
      </c>
      <c r="B204" s="175">
        <f>SUM(B195:B203)</f>
        <v>51971553.899999991</v>
      </c>
      <c r="C204" s="191">
        <f>SUM(C195:C203)</f>
        <v>731435</v>
      </c>
      <c r="D204" s="175">
        <f>SUM(D195:D203)</f>
        <v>77830</v>
      </c>
      <c r="E204" s="175">
        <f>SUM(E195:E203)</f>
        <v>52625158.899999991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411030.30999999994</v>
      </c>
      <c r="C209" s="189">
        <v>18279</v>
      </c>
      <c r="D209" s="174">
        <v>24865</v>
      </c>
      <c r="E209" s="175">
        <f t="shared" ref="E209:E216" si="11">SUM(B209:C209)-D209</f>
        <v>404444.30999999994</v>
      </c>
      <c r="H209" s="259"/>
    </row>
    <row r="210" spans="1:8" ht="12.6" customHeight="1" x14ac:dyDescent="0.25">
      <c r="A210" s="173" t="s">
        <v>334</v>
      </c>
      <c r="B210" s="174">
        <v>14348711.539999999</v>
      </c>
      <c r="C210" s="189">
        <f>1672324+81624</f>
        <v>1753948</v>
      </c>
      <c r="D210" s="174"/>
      <c r="E210" s="175">
        <f t="shared" si="11"/>
        <v>16102659.539999999</v>
      </c>
      <c r="H210" s="259"/>
    </row>
    <row r="211" spans="1:8" ht="12.6" customHeight="1" x14ac:dyDescent="0.25">
      <c r="A211" s="173" t="s">
        <v>335</v>
      </c>
      <c r="B211" s="174">
        <v>0</v>
      </c>
      <c r="C211" s="189"/>
      <c r="D211" s="174"/>
      <c r="E211" s="175">
        <f t="shared" si="11"/>
        <v>0</v>
      </c>
      <c r="H211" s="259"/>
    </row>
    <row r="212" spans="1:8" ht="12.6" customHeight="1" x14ac:dyDescent="0.25">
      <c r="A212" s="173" t="s">
        <v>336</v>
      </c>
      <c r="B212" s="174">
        <v>1406803.9500000002</v>
      </c>
      <c r="C212" s="189">
        <v>337363</v>
      </c>
      <c r="D212" s="174"/>
      <c r="E212" s="175">
        <f t="shared" si="11"/>
        <v>1744166.9500000002</v>
      </c>
      <c r="H212" s="259"/>
    </row>
    <row r="213" spans="1:8" ht="12.6" customHeight="1" x14ac:dyDescent="0.25">
      <c r="A213" s="173" t="s">
        <v>337</v>
      </c>
      <c r="B213" s="174">
        <v>7368919.3100000005</v>
      </c>
      <c r="C213" s="189">
        <f>1129188+14020</f>
        <v>1143208</v>
      </c>
      <c r="D213" s="174">
        <v>50365</v>
      </c>
      <c r="E213" s="175">
        <f t="shared" si="11"/>
        <v>8461762.3100000005</v>
      </c>
      <c r="H213" s="259"/>
    </row>
    <row r="214" spans="1:8" ht="12.6" customHeight="1" x14ac:dyDescent="0.25">
      <c r="A214" s="173" t="s">
        <v>338</v>
      </c>
      <c r="B214" s="174">
        <v>0</v>
      </c>
      <c r="C214" s="189"/>
      <c r="D214" s="174"/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>
        <v>0</v>
      </c>
      <c r="C215" s="189"/>
      <c r="D215" s="174"/>
      <c r="E215" s="175">
        <f t="shared" si="11"/>
        <v>0</v>
      </c>
      <c r="H215" s="259"/>
    </row>
    <row r="216" spans="1:8" ht="12.6" customHeight="1" x14ac:dyDescent="0.25">
      <c r="A216" s="173" t="s">
        <v>340</v>
      </c>
      <c r="B216" s="174">
        <v>0</v>
      </c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23535465.109999999</v>
      </c>
      <c r="C217" s="191">
        <f>SUM(C208:C216)</f>
        <v>3252798</v>
      </c>
      <c r="D217" s="175">
        <f>SUM(D208:D216)</f>
        <v>75230</v>
      </c>
      <c r="E217" s="175">
        <f>SUM(E208:E216)</f>
        <v>26713033.109999999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8" t="s">
        <v>1255</v>
      </c>
      <c r="C220" s="288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652495</v>
      </c>
      <c r="D221" s="172">
        <f>C221</f>
        <v>652495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4539661.2300000004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2561904.71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/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/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2137531.52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/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9239097.4600000009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166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7726.88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62179.69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69906.570000000007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>
        <v>78648.240000000049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v>282768.84000000003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361417.08000000007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10322916.110000001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14053668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>
        <v>1800121</v>
      </c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5658940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1177853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183723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131307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911705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278799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21840410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397261.84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464931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37341793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0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3096622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11193716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0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130835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52625158.840000004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26713033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25912125.840000004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1320660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1320660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49073195.840000004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573532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1482098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41908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1127184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3224722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>
        <v>883060</v>
      </c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>
        <v>173494</v>
      </c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1056554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817901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f>7440000+2203725</f>
        <v>9643725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10461626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1127184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9334442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/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>
        <v>35457478</v>
      </c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49073196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49073195.840000004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9649654.1399999987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26894299.520000003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36543953.660000004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652495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9239097.4600000009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69906.570000000007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361417.08000000007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10322916.110000001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26221037.550000004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752857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>
        <v>1006993</v>
      </c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1759850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27980887.550000004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f>11009247-2</f>
        <v>11009245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f>2999713+2</f>
        <v>2999715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2367426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3235909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546602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2842301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f>3157155-1</f>
        <v>3157154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117832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155182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230922.26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404524.04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f>1236050.74+1</f>
        <v>1236051.74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28302864.039999999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-321976.48999999464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-289299.96000000002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-611276.4499999946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-611276.4499999946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Whitman Hospital and Medical Center   H-0     FYE 12/31/2017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459</v>
      </c>
      <c r="C414" s="194">
        <f>E138</f>
        <v>459</v>
      </c>
      <c r="D414" s="179"/>
    </row>
    <row r="415" spans="1:5" ht="12.6" customHeight="1" x14ac:dyDescent="0.25">
      <c r="A415" s="179" t="s">
        <v>464</v>
      </c>
      <c r="B415" s="179">
        <f>D111</f>
        <v>1564</v>
      </c>
      <c r="C415" s="179">
        <f>E139</f>
        <v>1564</v>
      </c>
      <c r="D415" s="194">
        <f>SUM(C59:H59)+N59</f>
        <v>1564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69</v>
      </c>
      <c r="C417" s="194">
        <f>E144</f>
        <v>69</v>
      </c>
      <c r="D417" s="179"/>
    </row>
    <row r="418" spans="1:7" ht="12.6" customHeight="1" x14ac:dyDescent="0.25">
      <c r="A418" s="179" t="s">
        <v>466</v>
      </c>
      <c r="B418" s="179">
        <f>D112</f>
        <v>633</v>
      </c>
      <c r="C418" s="179">
        <f>E145</f>
        <v>633</v>
      </c>
      <c r="D418" s="179">
        <f>K59+L59</f>
        <v>633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33</v>
      </c>
    </row>
    <row r="424" spans="1:7" ht="12.6" customHeight="1" x14ac:dyDescent="0.25">
      <c r="A424" s="179" t="s">
        <v>1244</v>
      </c>
      <c r="B424" s="179">
        <f>D114</f>
        <v>59</v>
      </c>
      <c r="D424" s="179">
        <f>J59</f>
        <v>59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11009245</v>
      </c>
      <c r="C427" s="179">
        <f t="shared" ref="C427:C434" si="13">CE61</f>
        <v>11009245.319999995</v>
      </c>
      <c r="D427" s="179"/>
    </row>
    <row r="428" spans="1:7" ht="12.6" customHeight="1" x14ac:dyDescent="0.25">
      <c r="A428" s="179" t="s">
        <v>3</v>
      </c>
      <c r="B428" s="179">
        <f t="shared" si="12"/>
        <v>2999715</v>
      </c>
      <c r="C428" s="179">
        <f t="shared" si="13"/>
        <v>2999715</v>
      </c>
      <c r="D428" s="179">
        <f>D173</f>
        <v>2999715.46</v>
      </c>
    </row>
    <row r="429" spans="1:7" ht="12.6" customHeight="1" x14ac:dyDescent="0.25">
      <c r="A429" s="179" t="s">
        <v>236</v>
      </c>
      <c r="B429" s="179">
        <f t="shared" si="12"/>
        <v>2367426</v>
      </c>
      <c r="C429" s="179">
        <f t="shared" si="13"/>
        <v>2367426.3400000003</v>
      </c>
      <c r="D429" s="179"/>
    </row>
    <row r="430" spans="1:7" ht="12.6" customHeight="1" x14ac:dyDescent="0.25">
      <c r="A430" s="179" t="s">
        <v>237</v>
      </c>
      <c r="B430" s="179">
        <f t="shared" si="12"/>
        <v>3235909</v>
      </c>
      <c r="C430" s="179">
        <f t="shared" si="13"/>
        <v>3235909.1299999985</v>
      </c>
      <c r="D430" s="179"/>
    </row>
    <row r="431" spans="1:7" ht="12.6" customHeight="1" x14ac:dyDescent="0.25">
      <c r="A431" s="179" t="s">
        <v>444</v>
      </c>
      <c r="B431" s="179">
        <f t="shared" si="12"/>
        <v>546602</v>
      </c>
      <c r="C431" s="179">
        <f t="shared" si="13"/>
        <v>546602.09</v>
      </c>
      <c r="D431" s="179"/>
    </row>
    <row r="432" spans="1:7" ht="12.6" customHeight="1" x14ac:dyDescent="0.25">
      <c r="A432" s="179" t="s">
        <v>445</v>
      </c>
      <c r="B432" s="179">
        <f t="shared" si="12"/>
        <v>2842301</v>
      </c>
      <c r="C432" s="179">
        <f t="shared" si="13"/>
        <v>2842300.53</v>
      </c>
      <c r="D432" s="179"/>
    </row>
    <row r="433" spans="1:7" ht="12.6" customHeight="1" x14ac:dyDescent="0.25">
      <c r="A433" s="179" t="s">
        <v>6</v>
      </c>
      <c r="B433" s="179">
        <f t="shared" si="12"/>
        <v>3157154</v>
      </c>
      <c r="C433" s="179">
        <f t="shared" si="13"/>
        <v>3157154</v>
      </c>
      <c r="D433" s="179">
        <f>C217</f>
        <v>3252798</v>
      </c>
    </row>
    <row r="434" spans="1:7" ht="12.6" customHeight="1" x14ac:dyDescent="0.25">
      <c r="A434" s="179" t="s">
        <v>474</v>
      </c>
      <c r="B434" s="179">
        <f t="shared" si="12"/>
        <v>117832</v>
      </c>
      <c r="C434" s="179">
        <f t="shared" si="13"/>
        <v>117832.33000000002</v>
      </c>
      <c r="D434" s="179">
        <f>D177</f>
        <v>117832</v>
      </c>
    </row>
    <row r="435" spans="1:7" ht="12.6" customHeight="1" x14ac:dyDescent="0.25">
      <c r="A435" s="179" t="s">
        <v>447</v>
      </c>
      <c r="B435" s="179">
        <f t="shared" si="12"/>
        <v>155182</v>
      </c>
      <c r="C435" s="179"/>
      <c r="D435" s="179">
        <f>D181</f>
        <v>155182</v>
      </c>
    </row>
    <row r="436" spans="1:7" ht="12.6" customHeight="1" x14ac:dyDescent="0.25">
      <c r="A436" s="179" t="s">
        <v>475</v>
      </c>
      <c r="B436" s="179">
        <f t="shared" si="12"/>
        <v>230922.26</v>
      </c>
      <c r="C436" s="179"/>
      <c r="D436" s="179">
        <f>D186</f>
        <v>230922.26</v>
      </c>
    </row>
    <row r="437" spans="1:7" ht="12.6" customHeight="1" x14ac:dyDescent="0.25">
      <c r="A437" s="194" t="s">
        <v>449</v>
      </c>
      <c r="B437" s="194">
        <f t="shared" si="12"/>
        <v>404524.04</v>
      </c>
      <c r="C437" s="194"/>
      <c r="D437" s="194">
        <f>D190</f>
        <v>404524.04</v>
      </c>
    </row>
    <row r="438" spans="1:7" ht="12.6" customHeight="1" x14ac:dyDescent="0.25">
      <c r="A438" s="194" t="s">
        <v>476</v>
      </c>
      <c r="B438" s="194">
        <f>C386+C387+C388</f>
        <v>790628.3</v>
      </c>
      <c r="C438" s="194">
        <f>CD69</f>
        <v>790627.72</v>
      </c>
      <c r="D438" s="194">
        <f>D181+D186+D190</f>
        <v>790628.3</v>
      </c>
    </row>
    <row r="439" spans="1:7" ht="12.6" customHeight="1" x14ac:dyDescent="0.25">
      <c r="A439" s="179" t="s">
        <v>451</v>
      </c>
      <c r="B439" s="194">
        <f>C389</f>
        <v>1236051.74</v>
      </c>
      <c r="C439" s="194">
        <f>SUM(C69:CC69)</f>
        <v>1236051.0700000005</v>
      </c>
      <c r="D439" s="179"/>
    </row>
    <row r="440" spans="1:7" ht="12.6" customHeight="1" x14ac:dyDescent="0.25">
      <c r="A440" s="179" t="s">
        <v>477</v>
      </c>
      <c r="B440" s="194">
        <f>B438+B439</f>
        <v>2026680.04</v>
      </c>
      <c r="C440" s="194">
        <f>CE69</f>
        <v>2026678.7900000005</v>
      </c>
      <c r="D440" s="179"/>
    </row>
    <row r="441" spans="1:7" ht="12.6" customHeight="1" x14ac:dyDescent="0.25">
      <c r="A441" s="179" t="s">
        <v>478</v>
      </c>
      <c r="B441" s="179">
        <f>D390</f>
        <v>28302864.039999999</v>
      </c>
      <c r="C441" s="179">
        <f>SUM(C427:C437)+C440</f>
        <v>28302863.52999999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652495</v>
      </c>
      <c r="C444" s="179">
        <f>C363</f>
        <v>652495</v>
      </c>
      <c r="D444" s="179"/>
    </row>
    <row r="445" spans="1:7" ht="12.6" customHeight="1" x14ac:dyDescent="0.25">
      <c r="A445" s="179" t="s">
        <v>343</v>
      </c>
      <c r="B445" s="179">
        <f>D229</f>
        <v>9239097.4600000009</v>
      </c>
      <c r="C445" s="179">
        <f>C364</f>
        <v>9239097.4600000009</v>
      </c>
      <c r="D445" s="179"/>
    </row>
    <row r="446" spans="1:7" ht="12.6" customHeight="1" x14ac:dyDescent="0.25">
      <c r="A446" s="179" t="s">
        <v>351</v>
      </c>
      <c r="B446" s="179">
        <f>D236</f>
        <v>69906.570000000007</v>
      </c>
      <c r="C446" s="179">
        <f>C365</f>
        <v>69906.570000000007</v>
      </c>
      <c r="D446" s="179"/>
    </row>
    <row r="447" spans="1:7" ht="12.6" customHeight="1" x14ac:dyDescent="0.25">
      <c r="A447" s="179" t="s">
        <v>356</v>
      </c>
      <c r="B447" s="179">
        <f>D240</f>
        <v>361417.08000000007</v>
      </c>
      <c r="C447" s="179">
        <f>C366</f>
        <v>361417.08000000007</v>
      </c>
      <c r="D447" s="179"/>
    </row>
    <row r="448" spans="1:7" ht="12.6" customHeight="1" x14ac:dyDescent="0.25">
      <c r="A448" s="179" t="s">
        <v>358</v>
      </c>
      <c r="B448" s="179">
        <f>D242</f>
        <v>10322916.110000001</v>
      </c>
      <c r="C448" s="179">
        <f>D367</f>
        <v>10322916.110000001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166</v>
      </c>
    </row>
    <row r="454" spans="1:7" ht="12.6" customHeight="1" x14ac:dyDescent="0.25">
      <c r="A454" s="179" t="s">
        <v>168</v>
      </c>
      <c r="B454" s="179">
        <f>C233</f>
        <v>7726.88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62179.69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752857</v>
      </c>
      <c r="C458" s="194">
        <f>CE70</f>
        <v>752856.95000000007</v>
      </c>
      <c r="D458" s="194"/>
    </row>
    <row r="459" spans="1:7" ht="12.6" customHeight="1" x14ac:dyDescent="0.25">
      <c r="A459" s="179" t="s">
        <v>244</v>
      </c>
      <c r="B459" s="194">
        <f>C371</f>
        <v>1006993</v>
      </c>
      <c r="C459" s="194">
        <f>CE72</f>
        <v>1006992.52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9649654.1399999987</v>
      </c>
      <c r="C463" s="194">
        <f>CE73</f>
        <v>9649654.1399999987</v>
      </c>
      <c r="D463" s="194">
        <f>E141+E147+E153</f>
        <v>9649653.5700000003</v>
      </c>
    </row>
    <row r="464" spans="1:7" ht="12.6" customHeight="1" x14ac:dyDescent="0.25">
      <c r="A464" s="179" t="s">
        <v>246</v>
      </c>
      <c r="B464" s="194">
        <f>C360</f>
        <v>26894299.520000003</v>
      </c>
      <c r="C464" s="194">
        <f>CE74</f>
        <v>26894299.520000003</v>
      </c>
      <c r="D464" s="194">
        <f>E142+E148+E154</f>
        <v>26894300.189999998</v>
      </c>
    </row>
    <row r="465" spans="1:7" ht="12.6" customHeight="1" x14ac:dyDescent="0.25">
      <c r="A465" s="179" t="s">
        <v>247</v>
      </c>
      <c r="B465" s="194">
        <f>D361</f>
        <v>36543953.660000004</v>
      </c>
      <c r="C465" s="194">
        <f>CE75</f>
        <v>36543953.660000004</v>
      </c>
      <c r="D465" s="194">
        <f>D463+D464</f>
        <v>36543953.759999998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397261.84</v>
      </c>
      <c r="C468" s="179">
        <f>E195</f>
        <v>397261.84</v>
      </c>
      <c r="D468" s="179"/>
    </row>
    <row r="469" spans="1:7" ht="12.6" customHeight="1" x14ac:dyDescent="0.25">
      <c r="A469" s="179" t="s">
        <v>333</v>
      </c>
      <c r="B469" s="179">
        <f t="shared" si="14"/>
        <v>464931</v>
      </c>
      <c r="C469" s="179">
        <f>E196</f>
        <v>464930.73</v>
      </c>
      <c r="D469" s="179"/>
    </row>
    <row r="470" spans="1:7" ht="12.6" customHeight="1" x14ac:dyDescent="0.25">
      <c r="A470" s="179" t="s">
        <v>334</v>
      </c>
      <c r="B470" s="179">
        <f t="shared" si="14"/>
        <v>37341793</v>
      </c>
      <c r="C470" s="179">
        <f>E197</f>
        <v>37341793.129999995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3096622</v>
      </c>
      <c r="C472" s="179">
        <f>E199</f>
        <v>3096622.22</v>
      </c>
      <c r="D472" s="179"/>
    </row>
    <row r="473" spans="1:7" ht="12.6" customHeight="1" x14ac:dyDescent="0.25">
      <c r="A473" s="179" t="s">
        <v>495</v>
      </c>
      <c r="B473" s="179">
        <f t="shared" si="14"/>
        <v>11193716</v>
      </c>
      <c r="C473" s="179">
        <f>SUM(E200:E201)</f>
        <v>11193716.48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130835</v>
      </c>
      <c r="C475" s="179">
        <f>E203</f>
        <v>130834.49999999994</v>
      </c>
      <c r="D475" s="179"/>
    </row>
    <row r="476" spans="1:7" ht="12.6" customHeight="1" x14ac:dyDescent="0.25">
      <c r="A476" s="179" t="s">
        <v>203</v>
      </c>
      <c r="B476" s="179">
        <f>D275</f>
        <v>52625158.840000004</v>
      </c>
      <c r="C476" s="179">
        <f>E204</f>
        <v>52625158.899999991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26713033</v>
      </c>
      <c r="C478" s="179">
        <f>E217</f>
        <v>26713033.109999999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49073195.840000004</v>
      </c>
    </row>
    <row r="482" spans="1:12" ht="12.6" customHeight="1" x14ac:dyDescent="0.25">
      <c r="A482" s="180" t="s">
        <v>499</v>
      </c>
      <c r="C482" s="180">
        <f>D339</f>
        <v>49073196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79" t="str">
        <f>C84&amp;"   "&amp;"H-"&amp;FIXED(C82,0,TRUE)&amp;"     FYE "&amp;C82</f>
        <v>Whitman Hospital and Medical Center   H-0     FYE 12/31/2017</v>
      </c>
      <c r="B493" s="261" t="s">
        <v>1266</v>
      </c>
      <c r="C493" s="261" t="str">
        <f>RIGHT(C82,4)</f>
        <v>2017</v>
      </c>
      <c r="D493" s="261" t="s">
        <v>1266</v>
      </c>
      <c r="E493" s="261" t="str">
        <f>RIGHT(C82,4)</f>
        <v>2017</v>
      </c>
      <c r="F493" s="261" t="s">
        <v>1266</v>
      </c>
      <c r="G493" s="261" t="str">
        <f>RIGHT(C82,4)</f>
        <v>2017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v>0</v>
      </c>
      <c r="C496" s="240">
        <f>C71</f>
        <v>0</v>
      </c>
      <c r="D496" s="240">
        <v>0</v>
      </c>
      <c r="E496" s="180">
        <f>C59</f>
        <v>0</v>
      </c>
      <c r="F496" s="263" t="str">
        <f t="shared" ref="F496:G511" si="15">IF(B496=0,"",IF(D496=0,"",B496/D496))</f>
        <v/>
      </c>
      <c r="G496" s="264" t="str">
        <f t="shared" si="15"/>
        <v/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v>0</v>
      </c>
      <c r="C497" s="240">
        <f>D71</f>
        <v>0</v>
      </c>
      <c r="D497" s="240"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v>3122124.2499999995</v>
      </c>
      <c r="C498" s="240">
        <f>E71</f>
        <v>2864430.04</v>
      </c>
      <c r="D498" s="240">
        <v>1771</v>
      </c>
      <c r="E498" s="180">
        <f>E59</f>
        <v>1564</v>
      </c>
      <c r="F498" s="263">
        <f t="shared" si="15"/>
        <v>1762.916007905138</v>
      </c>
      <c r="G498" s="263">
        <f t="shared" si="15"/>
        <v>1831.4770076726343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v>0</v>
      </c>
      <c r="C499" s="240">
        <f>F71</f>
        <v>0</v>
      </c>
      <c r="D499" s="240"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v>0</v>
      </c>
      <c r="C500" s="240">
        <f>G71</f>
        <v>0</v>
      </c>
      <c r="D500" s="240"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v>0</v>
      </c>
      <c r="C501" s="240">
        <f>H71</f>
        <v>0</v>
      </c>
      <c r="D501" s="240"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v>0</v>
      </c>
      <c r="C502" s="240">
        <f>I71</f>
        <v>0</v>
      </c>
      <c r="D502" s="240"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v>4033.95</v>
      </c>
      <c r="C503" s="240">
        <f>J71</f>
        <v>4060</v>
      </c>
      <c r="D503" s="240">
        <v>69</v>
      </c>
      <c r="E503" s="180">
        <f>J59</f>
        <v>59</v>
      </c>
      <c r="F503" s="263">
        <f t="shared" si="15"/>
        <v>58.463043478260865</v>
      </c>
      <c r="G503" s="263">
        <f t="shared" si="15"/>
        <v>68.813559322033896</v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v>0</v>
      </c>
      <c r="C504" s="240">
        <f>K71</f>
        <v>0</v>
      </c>
      <c r="D504" s="240"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v>0</v>
      </c>
      <c r="C505" s="240">
        <f>L71</f>
        <v>0</v>
      </c>
      <c r="D505" s="240">
        <v>626</v>
      </c>
      <c r="E505" s="180">
        <f>L59</f>
        <v>633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v>0</v>
      </c>
      <c r="C506" s="240">
        <f>M71</f>
        <v>0</v>
      </c>
      <c r="D506" s="240"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v>0</v>
      </c>
      <c r="C507" s="240">
        <f>N71</f>
        <v>0</v>
      </c>
      <c r="D507" s="240"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v>294650.61000000004</v>
      </c>
      <c r="C508" s="240">
        <f>O71</f>
        <v>623077.74</v>
      </c>
      <c r="D508" s="240">
        <v>39</v>
      </c>
      <c r="E508" s="180">
        <f>O59</f>
        <v>33</v>
      </c>
      <c r="F508" s="263">
        <f t="shared" si="15"/>
        <v>7555.1438461538473</v>
      </c>
      <c r="G508" s="263">
        <f t="shared" si="15"/>
        <v>18881.143636363635</v>
      </c>
      <c r="H508" s="265">
        <f t="shared" si="16"/>
        <v>1.499111071985161</v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v>2904095.3699999996</v>
      </c>
      <c r="C509" s="240">
        <f>P71</f>
        <v>2945617.9799999995</v>
      </c>
      <c r="D509" s="240">
        <v>75810</v>
      </c>
      <c r="E509" s="180">
        <f>P59</f>
        <v>72942</v>
      </c>
      <c r="F509" s="263">
        <f t="shared" si="15"/>
        <v>38.307550059358917</v>
      </c>
      <c r="G509" s="263">
        <f t="shared" si="15"/>
        <v>40.383016369170022</v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v>102733.02</v>
      </c>
      <c r="C510" s="240">
        <f>Q71</f>
        <v>103915.77</v>
      </c>
      <c r="D510" s="240">
        <v>22421</v>
      </c>
      <c r="E510" s="180">
        <f>Q59</f>
        <v>21207</v>
      </c>
      <c r="F510" s="263">
        <f t="shared" si="15"/>
        <v>4.5819999107979132</v>
      </c>
      <c r="G510" s="263">
        <f t="shared" si="15"/>
        <v>4.9000693167350402</v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v>346655.54</v>
      </c>
      <c r="C511" s="240">
        <f>R71</f>
        <v>310145.36</v>
      </c>
      <c r="D511" s="240">
        <v>60432</v>
      </c>
      <c r="E511" s="180">
        <f>R59</f>
        <v>62925</v>
      </c>
      <c r="F511" s="263">
        <f t="shared" si="15"/>
        <v>5.7362910378607355</v>
      </c>
      <c r="G511" s="263">
        <f t="shared" si="15"/>
        <v>4.9288098529996027</v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v>69720.42</v>
      </c>
      <c r="C512" s="240">
        <f>S71</f>
        <v>38818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v>1441020.32</v>
      </c>
      <c r="C514" s="240">
        <f>U71</f>
        <v>1477281.82</v>
      </c>
      <c r="D514" s="240">
        <v>51942</v>
      </c>
      <c r="E514" s="180">
        <f>U59</f>
        <v>53749</v>
      </c>
      <c r="F514" s="263">
        <f t="shared" si="17"/>
        <v>27.742873204728351</v>
      </c>
      <c r="G514" s="263">
        <f t="shared" si="17"/>
        <v>27.484824275800481</v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v>2992.82</v>
      </c>
      <c r="C515" s="240">
        <f>V71</f>
        <v>2212.84</v>
      </c>
      <c r="D515" s="240">
        <v>0</v>
      </c>
      <c r="E515" s="180">
        <f>V59</f>
        <v>1506</v>
      </c>
      <c r="F515" s="263" t="str">
        <f t="shared" si="17"/>
        <v/>
      </c>
      <c r="G515" s="263">
        <f t="shared" si="17"/>
        <v>1.4693492695883135</v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v>0</v>
      </c>
      <c r="C516" s="240">
        <f>W71</f>
        <v>0</v>
      </c>
      <c r="D516" s="240"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v>0</v>
      </c>
      <c r="C517" s="240">
        <f>X71</f>
        <v>0</v>
      </c>
      <c r="D517" s="240"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v>1398451.38</v>
      </c>
      <c r="C518" s="240">
        <f>Y71</f>
        <v>1439392.75</v>
      </c>
      <c r="D518" s="240"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v>0</v>
      </c>
      <c r="C519" s="240">
        <f>Z71</f>
        <v>0</v>
      </c>
      <c r="D519" s="240"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v>0</v>
      </c>
      <c r="C520" s="240">
        <f>AA71</f>
        <v>0</v>
      </c>
      <c r="D520" s="240"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v>1333855.1000000003</v>
      </c>
      <c r="C521" s="240">
        <f>AB71</f>
        <v>1256188.01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v>660495.28</v>
      </c>
      <c r="C522" s="240">
        <f>AC71</f>
        <v>658547.73</v>
      </c>
      <c r="D522" s="240">
        <v>4537</v>
      </c>
      <c r="E522" s="180">
        <f>AC59</f>
        <v>131</v>
      </c>
      <c r="F522" s="263">
        <f t="shared" si="17"/>
        <v>145.57973991624422</v>
      </c>
      <c r="G522" s="263">
        <f t="shared" si="17"/>
        <v>5027.0819083969463</v>
      </c>
      <c r="H522" s="265">
        <f t="shared" si="16"/>
        <v>33.53146647527435</v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v>0</v>
      </c>
      <c r="C523" s="240">
        <f>AD71</f>
        <v>0</v>
      </c>
      <c r="D523" s="240"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v>1069803.6400000001</v>
      </c>
      <c r="C524" s="240">
        <f>AE71</f>
        <v>1072546.3799999999</v>
      </c>
      <c r="D524" s="240">
        <v>7024</v>
      </c>
      <c r="E524" s="180">
        <f>AE59</f>
        <v>7632</v>
      </c>
      <c r="F524" s="263">
        <f t="shared" si="17"/>
        <v>152.3068963553531</v>
      </c>
      <c r="G524" s="263">
        <f t="shared" si="17"/>
        <v>140.53280660377357</v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v>0</v>
      </c>
      <c r="C525" s="240">
        <f>AF71</f>
        <v>0</v>
      </c>
      <c r="D525" s="240"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v>2260397.96</v>
      </c>
      <c r="C526" s="240">
        <f>AG71</f>
        <v>2369758.9600000004</v>
      </c>
      <c r="D526" s="240">
        <v>3047</v>
      </c>
      <c r="E526" s="180">
        <f>AG59</f>
        <v>3019</v>
      </c>
      <c r="F526" s="263">
        <f t="shared" si="17"/>
        <v>741.84376764030196</v>
      </c>
      <c r="G526" s="263">
        <f t="shared" si="17"/>
        <v>784.94831401126214</v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v>0</v>
      </c>
      <c r="C527" s="240">
        <f>AH71</f>
        <v>0</v>
      </c>
      <c r="D527" s="240"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v>0</v>
      </c>
      <c r="C528" s="240">
        <f>AI71</f>
        <v>0</v>
      </c>
      <c r="D528" s="240"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v>869827.7300000001</v>
      </c>
      <c r="C529" s="240">
        <f>AJ71</f>
        <v>869464.87</v>
      </c>
      <c r="D529" s="240">
        <v>1977</v>
      </c>
      <c r="E529" s="180">
        <f>AJ59</f>
        <v>2000</v>
      </c>
      <c r="F529" s="263">
        <f t="shared" si="18"/>
        <v>439.97356095093579</v>
      </c>
      <c r="G529" s="263">
        <f t="shared" si="18"/>
        <v>434.73243500000001</v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v>98938.47</v>
      </c>
      <c r="C530" s="240">
        <f>AK71</f>
        <v>108011.38</v>
      </c>
      <c r="D530" s="240">
        <v>952</v>
      </c>
      <c r="E530" s="180">
        <f>AK59</f>
        <v>1227</v>
      </c>
      <c r="F530" s="263">
        <f t="shared" si="18"/>
        <v>103.92696428571429</v>
      </c>
      <c r="G530" s="263">
        <f t="shared" si="18"/>
        <v>88.028834555827231</v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v>46669.599999999999</v>
      </c>
      <c r="C531" s="240">
        <f>AL71</f>
        <v>63515.47</v>
      </c>
      <c r="D531" s="240">
        <v>349</v>
      </c>
      <c r="E531" s="180">
        <f>AL59</f>
        <v>632</v>
      </c>
      <c r="F531" s="263">
        <f t="shared" si="18"/>
        <v>133.72378223495701</v>
      </c>
      <c r="G531" s="263">
        <f t="shared" si="18"/>
        <v>100.49916139240507</v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v>0</v>
      </c>
      <c r="C532" s="240">
        <f>AM71</f>
        <v>0</v>
      </c>
      <c r="D532" s="240"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v>0</v>
      </c>
      <c r="C533" s="240">
        <f>AN71</f>
        <v>0</v>
      </c>
      <c r="D533" s="240"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v>0</v>
      </c>
      <c r="C534" s="240">
        <f>AO71</f>
        <v>0</v>
      </c>
      <c r="D534" s="240"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v>0</v>
      </c>
      <c r="C535" s="240">
        <f>AP71</f>
        <v>0</v>
      </c>
      <c r="D535" s="240"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v>0</v>
      </c>
      <c r="C536" s="240">
        <f>AQ71</f>
        <v>0</v>
      </c>
      <c r="D536" s="240"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v>0</v>
      </c>
      <c r="C537" s="240">
        <f>AR71</f>
        <v>0</v>
      </c>
      <c r="D537" s="240"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v>0</v>
      </c>
      <c r="C538" s="240">
        <f>AS71</f>
        <v>0</v>
      </c>
      <c r="D538" s="240"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v>0</v>
      </c>
      <c r="C539" s="240">
        <f>AT71</f>
        <v>0</v>
      </c>
      <c r="D539" s="240"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v>0</v>
      </c>
      <c r="C540" s="240">
        <f>AU71</f>
        <v>0</v>
      </c>
      <c r="D540" s="240"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v>61162.8</v>
      </c>
      <c r="C541" s="240">
        <f>AV71</f>
        <v>60793.5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v>550626.31000000006</v>
      </c>
      <c r="C544" s="240">
        <f>AY71</f>
        <v>558752.07999999996</v>
      </c>
      <c r="D544" s="240">
        <v>9029</v>
      </c>
      <c r="E544" s="180">
        <f>AY59</f>
        <v>8618</v>
      </c>
      <c r="F544" s="263">
        <f t="shared" ref="F544:G550" si="19">IF(B544=0,"",IF(D544=0,"",B544/D544))</f>
        <v>60.984196478015292</v>
      </c>
      <c r="G544" s="263">
        <f t="shared" si="19"/>
        <v>64.835469946623348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v>0</v>
      </c>
      <c r="C545" s="240">
        <f>AZ71</f>
        <v>0</v>
      </c>
      <c r="D545" s="240"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v>96567.66</v>
      </c>
      <c r="C546" s="240">
        <f>BA71</f>
        <v>98946.68</v>
      </c>
      <c r="D546" s="240"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v>393679.97000000003</v>
      </c>
      <c r="C547" s="240">
        <f>BB71</f>
        <v>335716.1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v>341436.62</v>
      </c>
      <c r="C549" s="240">
        <f>BD71</f>
        <v>302059.47000000003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v>2720924.7899999996</v>
      </c>
      <c r="C550" s="240">
        <f>BE71</f>
        <v>2809470.09</v>
      </c>
      <c r="D550" s="240">
        <v>113541</v>
      </c>
      <c r="E550" s="180">
        <f>BE59</f>
        <v>113541</v>
      </c>
      <c r="F550" s="263">
        <f t="shared" si="19"/>
        <v>23.964248949718598</v>
      </c>
      <c r="G550" s="263">
        <f t="shared" si="19"/>
        <v>24.744102042434008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v>474493.91</v>
      </c>
      <c r="C551" s="240">
        <f>BF71</f>
        <v>606258.34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v>24947.3</v>
      </c>
      <c r="C552" s="240">
        <f>BG71</f>
        <v>4505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v>1513611.34</v>
      </c>
      <c r="C553" s="240">
        <f>BH71</f>
        <v>1455425.25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v>24820.23</v>
      </c>
      <c r="C554" s="240">
        <f>BI71</f>
        <v>23464.019999999997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v>0</v>
      </c>
      <c r="C555" s="240">
        <f>BJ71</f>
        <v>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v>0</v>
      </c>
      <c r="C556" s="240">
        <f>BK71</f>
        <v>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v>789995.24</v>
      </c>
      <c r="C557" s="240">
        <f>BL71</f>
        <v>796450.50999999989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v>301319.5</v>
      </c>
      <c r="C558" s="240">
        <f>BM71</f>
        <v>459416.25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v>1026195.2999999999</v>
      </c>
      <c r="C559" s="240">
        <f>BN71</f>
        <v>1204976.67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v>30.939999999999998</v>
      </c>
      <c r="C560" s="240">
        <f>BO71</f>
        <v>6.13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v>201074.07</v>
      </c>
      <c r="C561" s="240">
        <f>BP71</f>
        <v>231501.96999999997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v>308157.88999999996</v>
      </c>
      <c r="C563" s="240">
        <f>BR71</f>
        <v>516204.76999999996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v>473625.21</v>
      </c>
      <c r="C567" s="240">
        <f>BV71</f>
        <v>446764.60000000003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v>0</v>
      </c>
      <c r="C568" s="240">
        <f>BW71</f>
        <v>0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v>315771.87000000005</v>
      </c>
      <c r="C569" s="240">
        <f>BX71</f>
        <v>354083.22000000003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v>488753.71</v>
      </c>
      <c r="C570" s="240">
        <f>BY71</f>
        <v>707884.69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v>166046.29</v>
      </c>
      <c r="C572" s="240">
        <f>CA71</f>
        <v>133797.48000000001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v>285869.31</v>
      </c>
      <c r="C574" s="240">
        <f>CC71</f>
        <v>0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v>-849356</v>
      </c>
      <c r="C575" s="240">
        <f>CD71</f>
        <v>236544.65999999992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54520</v>
      </c>
      <c r="E612" s="180">
        <f>SUM(C624:D647)+SUM(C668:D713)</f>
        <v>25791962.527192771</v>
      </c>
      <c r="F612" s="180">
        <f>CE64-(AX64+BD64+BE64+BG64+BJ64+BN64+BP64+BQ64+CB64+CC64+CD64)</f>
        <v>3095108.3999999985</v>
      </c>
      <c r="G612" s="180">
        <f>CE77-(AX77+AY77+BD77+BE77+BG77+BJ77+BN77+BP77+BQ77+CB77+CC77+CD77)</f>
        <v>8618</v>
      </c>
      <c r="H612" s="197">
        <f>CE60-(AX60+AY60+AZ60+BD60+BE60+BG60+BJ60+BN60+BO60+BP60+BQ60+BR60+CB60+CC60+CD60)</f>
        <v>127.29000000000002</v>
      </c>
      <c r="I612" s="180">
        <f>CE78-(AX78+AY78+AZ78+BD78+BE78+BF78+BG78+BJ78+BN78+BO78+BP78+BQ78+BR78+CB78+CC78+CD78)</f>
        <v>37931</v>
      </c>
      <c r="J612" s="180">
        <f>CE79-(AX79+AY79+AZ79+BA79+BD79+BE79+BF79+BG79+BJ79+BN79+BO79+BP79+BQ79+BR79+CB79+CC79+CD79)</f>
        <v>2521</v>
      </c>
      <c r="K612" s="180">
        <f>CE75-(AW75+AX75+AY75+AZ75+BA75+BB75+BC75+BD75+BE75+BF75+BG75+BH75+BI75+BJ75+BK75+BL75+BM75+BN75+BO75+BP75+BQ75+BR75+BS75+BT75+BU75+BV75+BW75+BX75+CB75+CC75+CD75)</f>
        <v>36543953.660000004</v>
      </c>
      <c r="L612" s="197">
        <f>CE80-(AW80+AX80+AY80+AZ80+BA80+BB80+BC80+BD80+BE80+BF80+BG80+BH80+BI80+BJ80+BK80+BL80+BM80+BN80+BO80+BP80+BQ80+BR80+BS80+BT80+BU80+BV80+BW80+BX80+BY80+BZ80+CA80+CB80+CC80+CD80)</f>
        <v>41.567575757575753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2809470.09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236544.65999999992</v>
      </c>
      <c r="D615" s="266">
        <f>SUM(C614:C615)</f>
        <v>3046014.75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4505</v>
      </c>
      <c r="D618" s="180">
        <f>(D615/D612)*BG76</f>
        <v>9050.887555025678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1204976.67</v>
      </c>
      <c r="D619" s="180">
        <f>(D615/D612)*BN76</f>
        <v>308009.52525220101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0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231501.96999999997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1758044.0528072265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302059.47000000003</v>
      </c>
      <c r="D624" s="180">
        <f>(D615/D612)*BD76</f>
        <v>131126.13019534116</v>
      </c>
      <c r="E624" s="180">
        <f>(E623/E612)*SUM(C624:D624)</f>
        <v>29527.003514456392</v>
      </c>
      <c r="F624" s="180">
        <f>SUM(C624:E624)</f>
        <v>462712.60370979755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558752.07999999996</v>
      </c>
      <c r="D625" s="180">
        <f>(D615/D612)*AY76</f>
        <v>150457.03818323551</v>
      </c>
      <c r="E625" s="180">
        <f>(E623/E612)*SUM(C625:D625)</f>
        <v>48341.45021357551</v>
      </c>
      <c r="F625" s="180">
        <f>(F624/F612)*AY64</f>
        <v>26479.026518961273</v>
      </c>
      <c r="G625" s="180">
        <f>SUM(C625:F625)</f>
        <v>784029.59491577221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516204.76999999996</v>
      </c>
      <c r="D626" s="180">
        <f>(D615/D612)*BR76</f>
        <v>20113.083455612617</v>
      </c>
      <c r="E626" s="180">
        <f>(E623/E612)*SUM(C626:D626)</f>
        <v>36556.7533563178</v>
      </c>
      <c r="F626" s="180">
        <f>(F624/F612)*BR64</f>
        <v>396.02027742461439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6.13</v>
      </c>
      <c r="D627" s="180">
        <f>(D615/D612)*BO76</f>
        <v>0</v>
      </c>
      <c r="E627" s="180">
        <f>(E623/E612)*SUM(C627:D627)</f>
        <v>0.41783598407240941</v>
      </c>
      <c r="F627" s="180">
        <f>(F624/F612)*BO64</f>
        <v>0.91642291453865088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573278.09134825342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606258.34</v>
      </c>
      <c r="D629" s="180">
        <f>(D615/D612)*BF76</f>
        <v>109839.78353815112</v>
      </c>
      <c r="E629" s="180">
        <f>(E623/E612)*SUM(C629:D629)</f>
        <v>48811.021882702968</v>
      </c>
      <c r="F629" s="180">
        <f>(F624/F612)*BF64</f>
        <v>7483.5155000437626</v>
      </c>
      <c r="G629" s="180">
        <f>(G625/G612)*BF77</f>
        <v>0</v>
      </c>
      <c r="H629" s="180">
        <f>(H628/H612)*BF60</f>
        <v>42221.661136562216</v>
      </c>
      <c r="I629" s="180">
        <f>SUM(C629:H629)</f>
        <v>814614.32205746009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98946.68</v>
      </c>
      <c r="D630" s="180">
        <f>(D615/D612)*BA76</f>
        <v>0</v>
      </c>
      <c r="E630" s="180">
        <f>(E623/E612)*SUM(C630:D630)</f>
        <v>6744.4508007337336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105691.13080073372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335716.1</v>
      </c>
      <c r="D632" s="180">
        <f>(D615/D612)*BB76</f>
        <v>5028.2708639031543</v>
      </c>
      <c r="E632" s="180">
        <f>(E623/E612)*SUM(C632:D632)</f>
        <v>23225.980345359381</v>
      </c>
      <c r="F632" s="180">
        <f>(F624/F612)*BB64</f>
        <v>561.01676650925924</v>
      </c>
      <c r="G632" s="180">
        <f>(G625/G612)*BB77</f>
        <v>0</v>
      </c>
      <c r="H632" s="180">
        <f>(H628/H612)*BB60</f>
        <v>14941.421150178852</v>
      </c>
      <c r="I632" s="180">
        <f>(I629/I612)*BB78</f>
        <v>1932.8593758448606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23464.019999999997</v>
      </c>
      <c r="D634" s="180">
        <f>(D615/D612)*BI76</f>
        <v>0</v>
      </c>
      <c r="E634" s="180">
        <f>(E623/E612)*SUM(C634:D634)</f>
        <v>1599.3657238164265</v>
      </c>
      <c r="F634" s="180">
        <f>(F624/F612)*BI64</f>
        <v>35.559601052555223</v>
      </c>
      <c r="G634" s="180">
        <f>(G625/G612)*BI77</f>
        <v>0</v>
      </c>
      <c r="H634" s="180">
        <f>(H628/H612)*BI60</f>
        <v>152.85341330106246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1455425.25</v>
      </c>
      <c r="D636" s="180">
        <f>(D615/D612)*BH76</f>
        <v>0</v>
      </c>
      <c r="E636" s="180">
        <f>(E623/E612)*SUM(C636:D636)</f>
        <v>99205.390143161902</v>
      </c>
      <c r="F636" s="180">
        <f>(F624/F612)*BH64</f>
        <v>703.45998301848783</v>
      </c>
      <c r="G636" s="180">
        <f>(G625/G612)*BH77</f>
        <v>0</v>
      </c>
      <c r="H636" s="180">
        <f>(H628/H612)*BH60</f>
        <v>4528.2823690439736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796450.50999999989</v>
      </c>
      <c r="D637" s="180">
        <f>(D615/D612)*BL76</f>
        <v>85592.34403888481</v>
      </c>
      <c r="E637" s="180">
        <f>(E623/E612)*SUM(C637:D637)</f>
        <v>60122.225760419897</v>
      </c>
      <c r="F637" s="180">
        <f>(F624/F612)*BL64</f>
        <v>1732.7284943893103</v>
      </c>
      <c r="G637" s="180">
        <f>(G625/G612)*BL77</f>
        <v>0</v>
      </c>
      <c r="H637" s="180">
        <f>(H628/H612)*BL60</f>
        <v>31135.694384378909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459416.25</v>
      </c>
      <c r="D638" s="180">
        <f>(D615/D612)*BM76</f>
        <v>32683.760615370506</v>
      </c>
      <c r="E638" s="180">
        <f>(E623/E612)*SUM(C638:D638)</f>
        <v>33542.75566028001</v>
      </c>
      <c r="F638" s="180">
        <f>(F624/F612)*BM64</f>
        <v>335.77406693033527</v>
      </c>
      <c r="G638" s="180">
        <f>(G625/G612)*BM77</f>
        <v>0</v>
      </c>
      <c r="H638" s="180">
        <f>(H628/H612)*BM60</f>
        <v>11941.6729141455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446764.60000000003</v>
      </c>
      <c r="D642" s="180">
        <f>(D615/D612)*BV76</f>
        <v>81234.509290168746</v>
      </c>
      <c r="E642" s="180">
        <f>(E623/E612)*SUM(C642:D642)</f>
        <v>35989.727148387159</v>
      </c>
      <c r="F642" s="180">
        <f>(F624/F612)*BV64</f>
        <v>3739.217778518127</v>
      </c>
      <c r="G642" s="180">
        <f>(G625/G612)*BV77</f>
        <v>0</v>
      </c>
      <c r="H642" s="180">
        <f>(H628/H612)*BV60</f>
        <v>16867.101205248484</v>
      </c>
      <c r="I642" s="180">
        <f>(I629/I612)*BV78</f>
        <v>31226.417027538082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354083.22000000003</v>
      </c>
      <c r="D644" s="180">
        <f>(D615/D612)*BX76</f>
        <v>0</v>
      </c>
      <c r="E644" s="180">
        <f>(E623/E612)*SUM(C644:D644)</f>
        <v>24135.189342940856</v>
      </c>
      <c r="F644" s="180">
        <f>(F624/F612)*BX64</f>
        <v>1857.5533682430118</v>
      </c>
      <c r="G644" s="180">
        <f>(G625/G612)*BX77</f>
        <v>0</v>
      </c>
      <c r="H644" s="180">
        <f>(H628/H612)*BX60</f>
        <v>10791.178026531255</v>
      </c>
      <c r="I644" s="180">
        <f>(I629/I612)*BX78</f>
        <v>0</v>
      </c>
      <c r="J644" s="180">
        <f>(J630/J612)*BX79</f>
        <v>0</v>
      </c>
      <c r="K644" s="180">
        <f>SUM(C631:J644)</f>
        <v>4486162.258857565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707884.69</v>
      </c>
      <c r="D645" s="180">
        <f>(D615/D612)*BY76</f>
        <v>107158.03907740278</v>
      </c>
      <c r="E645" s="180">
        <f>(E623/E612)*SUM(C645:D645)</f>
        <v>55555.331283053631</v>
      </c>
      <c r="F645" s="180">
        <f>(F624/F612)*BY64</f>
        <v>1.8044412036674577</v>
      </c>
      <c r="G645" s="180">
        <f>(G625/G612)*BY77</f>
        <v>0</v>
      </c>
      <c r="H645" s="180">
        <f>(H628/H612)*BY60</f>
        <v>21897.61621799595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133797.48000000001</v>
      </c>
      <c r="D647" s="180">
        <f>(D615/D612)*CA76</f>
        <v>0</v>
      </c>
      <c r="E647" s="180">
        <f>(E623/E612)*SUM(C647:D647)</f>
        <v>9119.967654520151</v>
      </c>
      <c r="F647" s="180">
        <f>(F624/F612)*CA64</f>
        <v>1214.5429130375262</v>
      </c>
      <c r="G647" s="180">
        <f>(G625/G612)*CA77</f>
        <v>0</v>
      </c>
      <c r="H647" s="180">
        <f>(H628/H612)*CA60</f>
        <v>4361.781329555316</v>
      </c>
      <c r="I647" s="180">
        <f>(I629/I612)*CA78</f>
        <v>2469.7647580239886</v>
      </c>
      <c r="J647" s="180">
        <f>(J630/J612)*CA79</f>
        <v>0</v>
      </c>
      <c r="K647" s="180">
        <v>0</v>
      </c>
      <c r="L647" s="180">
        <f>SUM(C645:K647)</f>
        <v>1043461.017674793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11282227.979999999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2864430.04</v>
      </c>
      <c r="D670" s="180">
        <f>(D615/D612)*E76</f>
        <v>448242.41267883341</v>
      </c>
      <c r="E670" s="180">
        <f>(E623/E612)*SUM(C670:D670)</f>
        <v>225799.95989798085</v>
      </c>
      <c r="F670" s="180">
        <f>(F624/F612)*E64</f>
        <v>20008.956658954765</v>
      </c>
      <c r="G670" s="180">
        <f>(G625/G612)*E77</f>
        <v>558134.85955770034</v>
      </c>
      <c r="H670" s="180">
        <f>(H628/H612)*E60</f>
        <v>105748.63151457877</v>
      </c>
      <c r="I670" s="180">
        <f>(I629/I612)*E78</f>
        <v>122650.665505</v>
      </c>
      <c r="J670" s="180">
        <f>(J630/J612)*E79</f>
        <v>73478.526602324651</v>
      </c>
      <c r="K670" s="180">
        <f>(K644/K612)*E75</f>
        <v>430558.2280228241</v>
      </c>
      <c r="L670" s="180">
        <f>(L647/L612)*E80</f>
        <v>419596.56225280458</v>
      </c>
      <c r="M670" s="180">
        <f t="shared" si="20"/>
        <v>2404219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4060</v>
      </c>
      <c r="D675" s="180">
        <f>(D615/D612)*J76</f>
        <v>8156.9727347762282</v>
      </c>
      <c r="E675" s="180">
        <f>(E623/E612)*SUM(C675:D675)</f>
        <v>832.73912316819246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3135.5274319261071</v>
      </c>
      <c r="J675" s="180">
        <f>(J630/J612)*J79</f>
        <v>2473.5330096165371</v>
      </c>
      <c r="K675" s="180">
        <f>(K644/K612)*J75</f>
        <v>6800.1462402802999</v>
      </c>
      <c r="L675" s="180">
        <f>(L647/L612)*J80</f>
        <v>0</v>
      </c>
      <c r="M675" s="180">
        <f t="shared" si="20"/>
        <v>21399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225894.73535807178</v>
      </c>
      <c r="H677" s="180">
        <f>(H628/H612)*L60</f>
        <v>0</v>
      </c>
      <c r="I677" s="180">
        <f>(I629/I612)*L78</f>
        <v>49653.009743925752</v>
      </c>
      <c r="J677" s="180">
        <f>(J630/J612)*L79</f>
        <v>29739.071188792528</v>
      </c>
      <c r="K677" s="180">
        <f>(K644/K612)*L75</f>
        <v>47973.848004883221</v>
      </c>
      <c r="L677" s="180">
        <f>(L647/L612)*L80</f>
        <v>169823.9283286607</v>
      </c>
      <c r="M677" s="180">
        <f t="shared" si="20"/>
        <v>523085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623077.74</v>
      </c>
      <c r="D680" s="180">
        <f>(D615/D612)*O76</f>
        <v>58383.81169754218</v>
      </c>
      <c r="E680" s="180">
        <f>(E623/E612)*SUM(C680:D680)</f>
        <v>46450.107350905979</v>
      </c>
      <c r="F680" s="180">
        <f>(F624/F612)*O64</f>
        <v>2358.2103057563527</v>
      </c>
      <c r="G680" s="180">
        <f>(G625/G612)*O77</f>
        <v>0</v>
      </c>
      <c r="H680" s="180">
        <f>(H628/H612)*O60</f>
        <v>15548.740515526822</v>
      </c>
      <c r="I680" s="180">
        <f>(I629/I612)*O78</f>
        <v>22442.644975087547</v>
      </c>
      <c r="J680" s="180">
        <f>(J630/J612)*O79</f>
        <v>0</v>
      </c>
      <c r="K680" s="180">
        <f>(K644/K612)*O75</f>
        <v>40763.558181172077</v>
      </c>
      <c r="L680" s="180">
        <f>(L647/L612)*O80</f>
        <v>86665.388774532301</v>
      </c>
      <c r="M680" s="180">
        <f t="shared" si="20"/>
        <v>272612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2945617.9799999995</v>
      </c>
      <c r="D681" s="180">
        <f>(D615/D612)*P76</f>
        <v>305886.47755410854</v>
      </c>
      <c r="E681" s="180">
        <f>(E623/E612)*SUM(C681:D681)</f>
        <v>221630.59783653286</v>
      </c>
      <c r="F681" s="180">
        <f>(F624/F612)*P64</f>
        <v>184404.45170929638</v>
      </c>
      <c r="G681" s="180">
        <f>(G625/G612)*P77</f>
        <v>0</v>
      </c>
      <c r="H681" s="180">
        <f>(H628/H612)*P60</f>
        <v>58126.604695585258</v>
      </c>
      <c r="I681" s="180">
        <f>(I629/I612)*P78</f>
        <v>220303.01641573978</v>
      </c>
      <c r="J681" s="180">
        <f>(J630/J612)*P79</f>
        <v>0</v>
      </c>
      <c r="K681" s="180">
        <f>(K644/K612)*P75</f>
        <v>1089387.740277186</v>
      </c>
      <c r="L681" s="180">
        <f>(L647/L612)*P80</f>
        <v>216758.5581611777</v>
      </c>
      <c r="M681" s="180">
        <f t="shared" si="20"/>
        <v>2296497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103915.77</v>
      </c>
      <c r="D682" s="180">
        <f>(D615/D612)*Q76</f>
        <v>208393.89247065297</v>
      </c>
      <c r="E682" s="180">
        <f>(E623/E612)*SUM(C682:D682)</f>
        <v>21287.800188213263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83528.883440260717</v>
      </c>
      <c r="L682" s="180">
        <f>(L647/L612)*Q80</f>
        <v>0</v>
      </c>
      <c r="M682" s="180">
        <f t="shared" si="20"/>
        <v>313211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310145.36</v>
      </c>
      <c r="D683" s="180">
        <f>(D615/D612)*R76</f>
        <v>13073.504246148203</v>
      </c>
      <c r="E683" s="180">
        <f>(E623/E612)*SUM(C683:D683)</f>
        <v>22031.398403434883</v>
      </c>
      <c r="F683" s="180">
        <f>(F624/F612)*R64</f>
        <v>3733.6549568786518</v>
      </c>
      <c r="G683" s="180">
        <f>(G625/G612)*R77</f>
        <v>0</v>
      </c>
      <c r="H683" s="180">
        <f>(H628/H612)*R60</f>
        <v>2504.339405423656</v>
      </c>
      <c r="I683" s="180">
        <f>(I629/I612)*R78</f>
        <v>5025.4343771966378</v>
      </c>
      <c r="J683" s="180">
        <f>(J630/J612)*R79</f>
        <v>0</v>
      </c>
      <c r="K683" s="180">
        <f>(K644/K612)*R75</f>
        <v>127475.11531781677</v>
      </c>
      <c r="L683" s="180">
        <f>(L647/L612)*R80</f>
        <v>0</v>
      </c>
      <c r="M683" s="180">
        <f t="shared" si="20"/>
        <v>173843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38818</v>
      </c>
      <c r="D684" s="180">
        <f>(D615/D612)*S76</f>
        <v>77994.068066764492</v>
      </c>
      <c r="E684" s="180">
        <f>(E623/E612)*SUM(C684:D684)</f>
        <v>7962.1999041125309</v>
      </c>
      <c r="F684" s="180">
        <f>(F624/F612)*S64</f>
        <v>0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85956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1477281.82</v>
      </c>
      <c r="D686" s="180">
        <f>(D615/D612)*U76</f>
        <v>107493.25713499633</v>
      </c>
      <c r="E686" s="180">
        <f>(E623/E612)*SUM(C686:D686)</f>
        <v>108022.19476152198</v>
      </c>
      <c r="F686" s="180">
        <f>(F624/F612)*U64</f>
        <v>44871.733082450788</v>
      </c>
      <c r="G686" s="180">
        <f>(G625/G612)*U77</f>
        <v>0</v>
      </c>
      <c r="H686" s="180">
        <f>(H628/H612)*U60</f>
        <v>45643.121021792256</v>
      </c>
      <c r="I686" s="180">
        <f>(I629/I612)*U78</f>
        <v>41320.23821250569</v>
      </c>
      <c r="J686" s="180">
        <f>(J630/J612)*U79</f>
        <v>0</v>
      </c>
      <c r="K686" s="180">
        <f>(K644/K612)*U75</f>
        <v>443453.27977790224</v>
      </c>
      <c r="L686" s="180">
        <f>(L647/L612)*U80</f>
        <v>0</v>
      </c>
      <c r="M686" s="180">
        <f t="shared" si="20"/>
        <v>790804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2212.84</v>
      </c>
      <c r="D687" s="180">
        <f>(D615/D612)*V76</f>
        <v>0</v>
      </c>
      <c r="E687" s="180">
        <f>(E623/E612)*SUM(C687:D687)</f>
        <v>150.83265562720888</v>
      </c>
      <c r="F687" s="180">
        <f>(F624/F612)*V64</f>
        <v>43.779002657993232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26754.963528061049</v>
      </c>
      <c r="L687" s="180">
        <f>(L647/L612)*V80</f>
        <v>0</v>
      </c>
      <c r="M687" s="180">
        <f t="shared" si="20"/>
        <v>26950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0"/>
        <v>0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0</v>
      </c>
      <c r="L689" s="180">
        <f>(L647/L612)*X80</f>
        <v>0</v>
      </c>
      <c r="M689" s="180">
        <f t="shared" si="20"/>
        <v>0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1439392.75</v>
      </c>
      <c r="D690" s="180">
        <f>(D615/D612)*Y76</f>
        <v>131852.43598679383</v>
      </c>
      <c r="E690" s="180">
        <f>(E623/E612)*SUM(C690:D690)</f>
        <v>107099.96386718238</v>
      </c>
      <c r="F690" s="180">
        <f>(F624/F612)*Y64</f>
        <v>7741.0647235756705</v>
      </c>
      <c r="G690" s="180">
        <f>(G625/G612)*Y77</f>
        <v>0</v>
      </c>
      <c r="H690" s="180">
        <f>(H628/H612)*Y60</f>
        <v>44720.541491510841</v>
      </c>
      <c r="I690" s="180">
        <f>(I629/I612)*Y78</f>
        <v>50683.868077709682</v>
      </c>
      <c r="J690" s="180">
        <f>(J630/J612)*Y79</f>
        <v>0</v>
      </c>
      <c r="K690" s="180">
        <f>(K644/K612)*Y75</f>
        <v>829797.71401181724</v>
      </c>
      <c r="L690" s="180">
        <f>(L647/L612)*Y80</f>
        <v>0</v>
      </c>
      <c r="M690" s="180">
        <f t="shared" si="20"/>
        <v>1171896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1256188.01</v>
      </c>
      <c r="D693" s="180">
        <f>(D615/D612)*AB76</f>
        <v>34527.459932134996</v>
      </c>
      <c r="E693" s="180">
        <f>(E623/E612)*SUM(C693:D693)</f>
        <v>87978.363545934088</v>
      </c>
      <c r="F693" s="180">
        <f>(F624/F612)*AB64</f>
        <v>129510.64138945642</v>
      </c>
      <c r="G693" s="180">
        <f>(G625/G612)*AB77</f>
        <v>0</v>
      </c>
      <c r="H693" s="180">
        <f>(H628/H612)*AB60</f>
        <v>8925.547526687038</v>
      </c>
      <c r="I693" s="180">
        <f>(I629/I612)*AB78</f>
        <v>13272.301047468043</v>
      </c>
      <c r="J693" s="180">
        <f>(J630/J612)*AB79</f>
        <v>0</v>
      </c>
      <c r="K693" s="180">
        <f>(K644/K612)*AB75</f>
        <v>334529.95801096701</v>
      </c>
      <c r="L693" s="180">
        <f>(L647/L612)*AB80</f>
        <v>0</v>
      </c>
      <c r="M693" s="180">
        <f t="shared" si="20"/>
        <v>608744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658547.73</v>
      </c>
      <c r="D694" s="180">
        <f>(D615/D612)*AC76</f>
        <v>84586.689866104178</v>
      </c>
      <c r="E694" s="180">
        <f>(E623/E612)*SUM(C694:D694)</f>
        <v>50653.882809597504</v>
      </c>
      <c r="F694" s="180">
        <f>(F624/F612)*AC64</f>
        <v>5985.2612084915754</v>
      </c>
      <c r="G694" s="180">
        <f>(G625/G612)*AC77</f>
        <v>0</v>
      </c>
      <c r="H694" s="180">
        <f>(H628/H612)*AC60</f>
        <v>25727.140126235066</v>
      </c>
      <c r="I694" s="180">
        <f>(I629/I612)*AC78</f>
        <v>25513.74376115216</v>
      </c>
      <c r="J694" s="180">
        <f>(J630/J612)*AC79</f>
        <v>0</v>
      </c>
      <c r="K694" s="180">
        <f>(K644/K612)*AC75</f>
        <v>9566.6819470140654</v>
      </c>
      <c r="L694" s="180">
        <f>(L647/L612)*AC80</f>
        <v>0</v>
      </c>
      <c r="M694" s="180">
        <f t="shared" si="20"/>
        <v>202033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1072546.3799999999</v>
      </c>
      <c r="D696" s="180">
        <f>(D615/D612)*AE76</f>
        <v>357342.44939471752</v>
      </c>
      <c r="E696" s="180">
        <f>(E623/E612)*SUM(C696:D696)</f>
        <v>97464.764460732025</v>
      </c>
      <c r="F696" s="180">
        <f>(F624/F612)*AE64</f>
        <v>2831.782685451265</v>
      </c>
      <c r="G696" s="180">
        <f>(G625/G612)*AE77</f>
        <v>0</v>
      </c>
      <c r="H696" s="180">
        <f>(H628/H612)*AE60</f>
        <v>38018.192270782994</v>
      </c>
      <c r="I696" s="180">
        <f>(I629/I612)*AE78</f>
        <v>108476.36341547102</v>
      </c>
      <c r="J696" s="180">
        <f>(J630/J612)*AE79</f>
        <v>0</v>
      </c>
      <c r="K696" s="180">
        <f>(K644/K612)*AE75</f>
        <v>225483.84237327499</v>
      </c>
      <c r="L696" s="180">
        <f>(L647/L612)*AE80</f>
        <v>0</v>
      </c>
      <c r="M696" s="180">
        <f t="shared" si="20"/>
        <v>829617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2369758.9600000004</v>
      </c>
      <c r="D698" s="180">
        <f>(D615/D612)*AG76</f>
        <v>110957.17706346294</v>
      </c>
      <c r="E698" s="180">
        <f>(E623/E612)*SUM(C698:D698)</f>
        <v>169091.75666137328</v>
      </c>
      <c r="F698" s="180">
        <f>(F624/F612)*AG64</f>
        <v>12646.353669359571</v>
      </c>
      <c r="G698" s="180">
        <f>(G625/G612)*AG77</f>
        <v>0</v>
      </c>
      <c r="H698" s="180">
        <f>(H628/H612)*AG60</f>
        <v>36054.298862388088</v>
      </c>
      <c r="I698" s="180">
        <f>(I629/I612)*AG78</f>
        <v>44241.003491560143</v>
      </c>
      <c r="J698" s="180">
        <f>(J630/J612)*AG79</f>
        <v>0</v>
      </c>
      <c r="K698" s="180">
        <f>(K644/K612)*AG75</f>
        <v>444374.60515977227</v>
      </c>
      <c r="L698" s="180">
        <f>(L647/L612)*AG80</f>
        <v>125513.81679801481</v>
      </c>
      <c r="M698" s="180">
        <f t="shared" si="20"/>
        <v>942879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869464.87</v>
      </c>
      <c r="D701" s="180">
        <f>(D615/D612)*AJ76</f>
        <v>0</v>
      </c>
      <c r="E701" s="180">
        <f>(E623/E612)*SUM(C701:D701)</f>
        <v>59264.879212534994</v>
      </c>
      <c r="F701" s="180">
        <f>(F624/F612)*AJ64</f>
        <v>1470.3923439856994</v>
      </c>
      <c r="G701" s="180">
        <f>(G625/G612)*AJ77</f>
        <v>0</v>
      </c>
      <c r="H701" s="180">
        <f>(H628/H612)*AJ60</f>
        <v>23539.42564836362</v>
      </c>
      <c r="I701" s="180">
        <f>(I629/I612)*AJ78</f>
        <v>45851.719638097529</v>
      </c>
      <c r="J701" s="180">
        <f>(J630/J612)*AJ79</f>
        <v>0</v>
      </c>
      <c r="K701" s="180">
        <f>(K644/K612)*AJ75</f>
        <v>163572.81699486673</v>
      </c>
      <c r="L701" s="180">
        <f>(L647/L612)*AJ80</f>
        <v>25102.763359602963</v>
      </c>
      <c r="M701" s="180">
        <f t="shared" si="20"/>
        <v>318802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108011.38</v>
      </c>
      <c r="D702" s="180">
        <f>(D615/D612)*AK76</f>
        <v>0</v>
      </c>
      <c r="E702" s="180">
        <f>(E623/E612)*SUM(C702:D702)</f>
        <v>7362.3232060879218</v>
      </c>
      <c r="F702" s="180">
        <f>(F624/F612)*AK64</f>
        <v>602.3768910665616</v>
      </c>
      <c r="G702" s="180">
        <f>(G625/G612)*AK77</f>
        <v>0</v>
      </c>
      <c r="H702" s="180">
        <f>(H628/H612)*AK60</f>
        <v>4626.5452775946569</v>
      </c>
      <c r="I702" s="180">
        <f>(I629/I612)*AK78</f>
        <v>17438.686813178076</v>
      </c>
      <c r="J702" s="180">
        <f>(J630/J612)*AK79</f>
        <v>0</v>
      </c>
      <c r="K702" s="180">
        <f>(K644/K612)*AK75</f>
        <v>38891.603204681182</v>
      </c>
      <c r="L702" s="180">
        <f>(L647/L612)*AK80</f>
        <v>0</v>
      </c>
      <c r="M702" s="180">
        <f t="shared" si="20"/>
        <v>68922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63515.47</v>
      </c>
      <c r="D703" s="180">
        <f>(D615/D612)*AL76</f>
        <v>0</v>
      </c>
      <c r="E703" s="180">
        <f>(E623/E612)*SUM(C703:D703)</f>
        <v>4329.3717636658403</v>
      </c>
      <c r="F703" s="180">
        <f>(F624/F612)*AL64</f>
        <v>287.73885540171966</v>
      </c>
      <c r="G703" s="180">
        <f>(G625/G612)*AL77</f>
        <v>0</v>
      </c>
      <c r="H703" s="180">
        <f>(H628/H612)*AL60</f>
        <v>4449.1261371559249</v>
      </c>
      <c r="I703" s="180">
        <f>(I629/I612)*AL78</f>
        <v>8977.0579900350185</v>
      </c>
      <c r="J703" s="180">
        <f>(J630/J612)*AL79</f>
        <v>0</v>
      </c>
      <c r="K703" s="180">
        <f>(K644/K612)*AL75</f>
        <v>11849.373441239302</v>
      </c>
      <c r="L703" s="180">
        <f>(L647/L612)*AL80</f>
        <v>0</v>
      </c>
      <c r="M703" s="180">
        <f t="shared" si="20"/>
        <v>29893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60793.5</v>
      </c>
      <c r="D713" s="180">
        <f>(D615/D612)*AV76</f>
        <v>58830.769107666907</v>
      </c>
      <c r="E713" s="180">
        <f>(E623/E612)*SUM(C713:D713)</f>
        <v>8153.8864929110487</v>
      </c>
      <c r="F713" s="180">
        <f>(F624/F612)*AV64</f>
        <v>1675.0700947678961</v>
      </c>
      <c r="G713" s="180">
        <f>(G625/G612)*AV77</f>
        <v>0</v>
      </c>
      <c r="H713" s="180">
        <f>(H628/H612)*AV60</f>
        <v>806.57470768685641</v>
      </c>
      <c r="I713" s="180">
        <f>(I629/I612)*AV78</f>
        <v>0</v>
      </c>
      <c r="J713" s="180">
        <f>(J630/J612)*AV79</f>
        <v>0</v>
      </c>
      <c r="K713" s="180">
        <f>(K644/K612)*AV75</f>
        <v>131399.90092354536</v>
      </c>
      <c r="L713" s="180">
        <f>(L647/L612)*AV80</f>
        <v>0</v>
      </c>
      <c r="M713" s="180">
        <f t="shared" si="20"/>
        <v>200866</v>
      </c>
      <c r="N713" s="199" t="s">
        <v>741</v>
      </c>
    </row>
    <row r="715" spans="1:83" ht="12.6" customHeight="1" x14ac:dyDescent="0.25">
      <c r="C715" s="180">
        <f>SUM(C614:C647)+SUM(C668:C713)</f>
        <v>27550006.580000002</v>
      </c>
      <c r="D715" s="180">
        <f>SUM(D616:D647)+SUM(D668:D713)</f>
        <v>3046014.7499999995</v>
      </c>
      <c r="E715" s="180">
        <f>SUM(E624:E647)+SUM(E668:E713)</f>
        <v>1758044.0528072265</v>
      </c>
      <c r="F715" s="180">
        <f>SUM(F625:F648)+SUM(F668:F713)</f>
        <v>462712.60370979772</v>
      </c>
      <c r="G715" s="180">
        <f>SUM(G626:G647)+SUM(G668:G713)</f>
        <v>784029.59491577209</v>
      </c>
      <c r="H715" s="180">
        <f>SUM(H629:H647)+SUM(H668:H713)</f>
        <v>573278.09134825331</v>
      </c>
      <c r="I715" s="180">
        <f>SUM(I630:I647)+SUM(I668:I713)</f>
        <v>814614.3220574602</v>
      </c>
      <c r="J715" s="180">
        <f>SUM(J631:J647)+SUM(J668:J713)</f>
        <v>105691.13080073372</v>
      </c>
      <c r="K715" s="180">
        <f>SUM(K668:K713)</f>
        <v>4486162.258857565</v>
      </c>
      <c r="L715" s="180">
        <f>SUM(L668:L713)</f>
        <v>1043461.017674793</v>
      </c>
      <c r="M715" s="180">
        <f>SUM(M668:M713)</f>
        <v>11282228</v>
      </c>
      <c r="N715" s="198" t="s">
        <v>742</v>
      </c>
    </row>
    <row r="716" spans="1:83" ht="12.6" customHeight="1" x14ac:dyDescent="0.25">
      <c r="C716" s="180">
        <f>CE71</f>
        <v>27550006.579999991</v>
      </c>
      <c r="D716" s="180">
        <f>D615</f>
        <v>3046014.75</v>
      </c>
      <c r="E716" s="180">
        <f>E623</f>
        <v>1758044.0528072265</v>
      </c>
      <c r="F716" s="180">
        <f>F624</f>
        <v>462712.60370979755</v>
      </c>
      <c r="G716" s="180">
        <f>G625</f>
        <v>784029.59491577221</v>
      </c>
      <c r="H716" s="180">
        <f>H628</f>
        <v>573278.09134825342</v>
      </c>
      <c r="I716" s="180">
        <f>I629</f>
        <v>814614.32205746009</v>
      </c>
      <c r="J716" s="180">
        <f>J630</f>
        <v>105691.13080073372</v>
      </c>
      <c r="K716" s="180">
        <f>K644</f>
        <v>4486162.258857565</v>
      </c>
      <c r="L716" s="180">
        <f>L647</f>
        <v>1043461.017674793</v>
      </c>
      <c r="M716" s="180">
        <f>C648</f>
        <v>11282227.979999999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153*2017*A</v>
      </c>
      <c r="B722" s="276">
        <f>ROUND(C165,0)</f>
        <v>789720</v>
      </c>
      <c r="C722" s="276">
        <f>ROUND(C166,0)</f>
        <v>27685</v>
      </c>
      <c r="D722" s="276">
        <f>ROUND(C167,0)</f>
        <v>65362</v>
      </c>
      <c r="E722" s="276">
        <f>ROUND(C168,0)</f>
        <v>1433708</v>
      </c>
      <c r="F722" s="276">
        <f>ROUND(C169,0)</f>
        <v>15496</v>
      </c>
      <c r="G722" s="276">
        <f>ROUND(C170,0)</f>
        <v>578318</v>
      </c>
      <c r="H722" s="276">
        <f>ROUND(C171+C172,0)</f>
        <v>89427</v>
      </c>
      <c r="I722" s="276">
        <f>ROUND(C175,0)</f>
        <v>0</v>
      </c>
      <c r="J722" s="276">
        <f>ROUND(C176,0)</f>
        <v>117832</v>
      </c>
      <c r="K722" s="276">
        <f>ROUND(C179,0)</f>
        <v>99247</v>
      </c>
      <c r="L722" s="276">
        <f>ROUND(C180,0)</f>
        <v>55935</v>
      </c>
      <c r="M722" s="276">
        <f>ROUND(C183,0)</f>
        <v>0</v>
      </c>
      <c r="N722" s="276">
        <f>ROUND(C184,0)</f>
        <v>230922</v>
      </c>
      <c r="O722" s="276">
        <f>ROUND(C185,0)</f>
        <v>0</v>
      </c>
      <c r="P722" s="276">
        <f>ROUND(C188,0)</f>
        <v>0</v>
      </c>
      <c r="Q722" s="276">
        <f>ROUND(C189,0)</f>
        <v>404524</v>
      </c>
      <c r="R722" s="276">
        <f>ROUND(B195,0)</f>
        <v>397262</v>
      </c>
      <c r="S722" s="276">
        <f>ROUND(C195,0)</f>
        <v>0</v>
      </c>
      <c r="T722" s="276">
        <f>ROUND(D195,0)</f>
        <v>0</v>
      </c>
      <c r="U722" s="276">
        <f>ROUND(B196,0)</f>
        <v>489797</v>
      </c>
      <c r="V722" s="276">
        <f>ROUND(C196,0)</f>
        <v>0</v>
      </c>
      <c r="W722" s="276">
        <f>ROUND(D196,0)</f>
        <v>24866</v>
      </c>
      <c r="X722" s="276">
        <f>ROUND(B197,0)</f>
        <v>37245791</v>
      </c>
      <c r="Y722" s="276">
        <f>ROUND(C197,0)</f>
        <v>96002</v>
      </c>
      <c r="Z722" s="276">
        <f>ROUND(D197,0)</f>
        <v>0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3021782</v>
      </c>
      <c r="AE722" s="276">
        <f>ROUND(C199,0)</f>
        <v>74840</v>
      </c>
      <c r="AF722" s="276">
        <f>ROUND(D199,0)</f>
        <v>0</v>
      </c>
      <c r="AG722" s="276">
        <f>ROUND(B200,0)</f>
        <v>10749232</v>
      </c>
      <c r="AH722" s="276">
        <f>ROUND(C200,0)</f>
        <v>494848</v>
      </c>
      <c r="AI722" s="276">
        <f>ROUND(D200,0)</f>
        <v>50364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0</v>
      </c>
      <c r="AN722" s="276">
        <f>ROUND(C202,0)</f>
        <v>0</v>
      </c>
      <c r="AO722" s="276">
        <f>ROUND(D202,0)</f>
        <v>0</v>
      </c>
      <c r="AP722" s="276">
        <f>ROUND(B203,0)</f>
        <v>67689</v>
      </c>
      <c r="AQ722" s="276">
        <f>ROUND(C203,0)</f>
        <v>65745</v>
      </c>
      <c r="AR722" s="276">
        <f>ROUND(D203,0)</f>
        <v>2600</v>
      </c>
      <c r="AS722" s="276"/>
      <c r="AT722" s="276"/>
      <c r="AU722" s="276"/>
      <c r="AV722" s="276">
        <f>ROUND(B209,0)</f>
        <v>411030</v>
      </c>
      <c r="AW722" s="276">
        <f>ROUND(C209,0)</f>
        <v>18279</v>
      </c>
      <c r="AX722" s="276">
        <f>ROUND(D209,0)</f>
        <v>24865</v>
      </c>
      <c r="AY722" s="276">
        <f>ROUND(B210,0)</f>
        <v>14348712</v>
      </c>
      <c r="AZ722" s="276">
        <f>ROUND(C210,0)</f>
        <v>1753948</v>
      </c>
      <c r="BA722" s="276">
        <f>ROUND(D210,0)</f>
        <v>0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1406804</v>
      </c>
      <c r="BF722" s="276">
        <f>ROUND(C212,0)</f>
        <v>337363</v>
      </c>
      <c r="BG722" s="276">
        <f>ROUND(D212,0)</f>
        <v>0</v>
      </c>
      <c r="BH722" s="276">
        <f>ROUND(B213,0)</f>
        <v>7368919</v>
      </c>
      <c r="BI722" s="276">
        <f>ROUND(C213,0)</f>
        <v>1143208</v>
      </c>
      <c r="BJ722" s="276">
        <f>ROUND(D213,0)</f>
        <v>50365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0</v>
      </c>
      <c r="BO722" s="276">
        <f>ROUND(C215,0)</f>
        <v>0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4539661</v>
      </c>
      <c r="BU722" s="276">
        <f>ROUND(C224,0)</f>
        <v>2561905</v>
      </c>
      <c r="BV722" s="276">
        <f>ROUND(C225,0)</f>
        <v>0</v>
      </c>
      <c r="BW722" s="276">
        <f>ROUND(C226,0)</f>
        <v>0</v>
      </c>
      <c r="BX722" s="276">
        <f>ROUND(C227,0)</f>
        <v>2137532</v>
      </c>
      <c r="BY722" s="276">
        <f>ROUND(C228,0)</f>
        <v>0</v>
      </c>
      <c r="BZ722" s="276">
        <f>ROUND(C231,0)</f>
        <v>166</v>
      </c>
      <c r="CA722" s="276">
        <f>ROUND(C233,0)</f>
        <v>7727</v>
      </c>
      <c r="CB722" s="276">
        <f>ROUND(C234,0)</f>
        <v>62180</v>
      </c>
      <c r="CC722" s="276">
        <f>ROUND(C238+C239,0)</f>
        <v>361417</v>
      </c>
      <c r="CD722" s="276">
        <f>D221</f>
        <v>652495</v>
      </c>
      <c r="CE722" s="276"/>
    </row>
    <row r="723" spans="1:84" ht="12.6" customHeight="1" x14ac:dyDescent="0.2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" customHeight="1" x14ac:dyDescent="0.2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153*2017*A</v>
      </c>
      <c r="B726" s="276">
        <f>ROUND(C111,0)</f>
        <v>459</v>
      </c>
      <c r="C726" s="276">
        <f>ROUND(C112,0)</f>
        <v>69</v>
      </c>
      <c r="D726" s="276">
        <f>ROUND(C113,0)</f>
        <v>0</v>
      </c>
      <c r="E726" s="276">
        <f>ROUND(C114,0)</f>
        <v>33</v>
      </c>
      <c r="F726" s="276">
        <f>ROUND(D111,0)</f>
        <v>1564</v>
      </c>
      <c r="G726" s="276">
        <f>ROUND(D112,0)</f>
        <v>633</v>
      </c>
      <c r="H726" s="276">
        <f>ROUND(D113,0)</f>
        <v>0</v>
      </c>
      <c r="I726" s="276">
        <f>ROUND(D114,0)</f>
        <v>59</v>
      </c>
      <c r="J726" s="276">
        <f>ROUND(C116,0)</f>
        <v>0</v>
      </c>
      <c r="K726" s="276">
        <f>ROUND(C117,0)</f>
        <v>0</v>
      </c>
      <c r="L726" s="276">
        <f>ROUND(C118,0)</f>
        <v>20</v>
      </c>
      <c r="M726" s="276">
        <f>ROUND(C119,0)</f>
        <v>0</v>
      </c>
      <c r="N726" s="276">
        <f>ROUND(C120,0)</f>
        <v>0</v>
      </c>
      <c r="O726" s="276">
        <f>ROUND(C121,0)</f>
        <v>0</v>
      </c>
      <c r="P726" s="276">
        <f>ROUND(C122,0)</f>
        <v>0</v>
      </c>
      <c r="Q726" s="276">
        <f>ROUND(C123,0)</f>
        <v>0</v>
      </c>
      <c r="R726" s="276">
        <f>ROUND(C124,0)</f>
        <v>5</v>
      </c>
      <c r="S726" s="276">
        <f>ROUND(C125,0)</f>
        <v>0</v>
      </c>
      <c r="T726" s="276"/>
      <c r="U726" s="276">
        <f>ROUND(C126,0)</f>
        <v>0</v>
      </c>
      <c r="V726" s="276">
        <f>ROUND(C128,0)</f>
        <v>25</v>
      </c>
      <c r="W726" s="276">
        <f>ROUND(C129,0)</f>
        <v>5</v>
      </c>
      <c r="X726" s="276">
        <f>ROUND(B138,0)</f>
        <v>290</v>
      </c>
      <c r="Y726" s="276">
        <f>ROUND(B139,0)</f>
        <v>1013</v>
      </c>
      <c r="Z726" s="276">
        <f>ROUND(B140,0)</f>
        <v>7105</v>
      </c>
      <c r="AA726" s="276">
        <f>ROUND(B141,0)</f>
        <v>5762825</v>
      </c>
      <c r="AB726" s="276">
        <f>ROUND(B142,0)</f>
        <v>11635962</v>
      </c>
      <c r="AC726" s="276">
        <f>ROUND(C138,0)</f>
        <v>82</v>
      </c>
      <c r="AD726" s="276">
        <f>ROUND(C139,0)</f>
        <v>280</v>
      </c>
      <c r="AE726" s="276">
        <f>ROUND(C140,0)</f>
        <v>3252</v>
      </c>
      <c r="AF726" s="276">
        <f>ROUND(C141,0)</f>
        <v>1352755</v>
      </c>
      <c r="AG726" s="276">
        <f>ROUND(C142,0)</f>
        <v>5606972</v>
      </c>
      <c r="AH726" s="276">
        <f>ROUND(D138,0)</f>
        <v>87</v>
      </c>
      <c r="AI726" s="276">
        <f>ROUND(D139,0)</f>
        <v>271</v>
      </c>
      <c r="AJ726" s="276">
        <f>ROUND(D140,0)</f>
        <v>5908</v>
      </c>
      <c r="AK726" s="276">
        <f>ROUND(D141,0)</f>
        <v>2143227</v>
      </c>
      <c r="AL726" s="276">
        <f>ROUND(D142,0)</f>
        <v>9651366</v>
      </c>
      <c r="AM726" s="276">
        <f>ROUND(B144,0)</f>
        <v>63</v>
      </c>
      <c r="AN726" s="276">
        <f>ROUND(B145,0)</f>
        <v>608</v>
      </c>
      <c r="AO726" s="276">
        <f>ROUND(B146,0)</f>
        <v>0</v>
      </c>
      <c r="AP726" s="276">
        <f>ROUND(B147,0)</f>
        <v>374096</v>
      </c>
      <c r="AQ726" s="276">
        <f>ROUND(B148,0)</f>
        <v>0</v>
      </c>
      <c r="AR726" s="276">
        <f>ROUND(C144,0)</f>
        <v>3</v>
      </c>
      <c r="AS726" s="276">
        <f>ROUND(C145,0)</f>
        <v>14</v>
      </c>
      <c r="AT726" s="276">
        <f>ROUND(C146,0)</f>
        <v>0</v>
      </c>
      <c r="AU726" s="276">
        <f>ROUND(C147,0)</f>
        <v>8579</v>
      </c>
      <c r="AV726" s="276">
        <f>ROUND(C148,0)</f>
        <v>0</v>
      </c>
      <c r="AW726" s="276">
        <f>ROUND(D144,0)</f>
        <v>3</v>
      </c>
      <c r="AX726" s="276">
        <f>ROUND(D145,0)</f>
        <v>11</v>
      </c>
      <c r="AY726" s="276">
        <f>ROUND(D146,0)</f>
        <v>0</v>
      </c>
      <c r="AZ726" s="276">
        <f>ROUND(D147,0)</f>
        <v>8172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1928884</v>
      </c>
      <c r="BR726" s="276">
        <f>ROUND(C157,0)</f>
        <v>1662533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" customHeight="1" x14ac:dyDescent="0.2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" customHeight="1" x14ac:dyDescent="0.2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153*2017*A</v>
      </c>
      <c r="B730" s="276">
        <f>ROUND(C250,0)</f>
        <v>14053668</v>
      </c>
      <c r="C730" s="276">
        <f>ROUND(C251,0)</f>
        <v>1800121</v>
      </c>
      <c r="D730" s="276">
        <f>ROUND(C252,0)</f>
        <v>5658940</v>
      </c>
      <c r="E730" s="276">
        <f>ROUND(C253,0)</f>
        <v>1177853</v>
      </c>
      <c r="F730" s="276">
        <f>ROUND(C254,0)</f>
        <v>183723</v>
      </c>
      <c r="G730" s="276">
        <f>ROUND(C255,0)</f>
        <v>131307</v>
      </c>
      <c r="H730" s="276">
        <f>ROUND(C256,0)</f>
        <v>0</v>
      </c>
      <c r="I730" s="276">
        <f>ROUND(C257,0)</f>
        <v>911705</v>
      </c>
      <c r="J730" s="276">
        <f>ROUND(C258,0)</f>
        <v>278799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0</v>
      </c>
      <c r="O730" s="276">
        <f>ROUND(C267,0)</f>
        <v>397262</v>
      </c>
      <c r="P730" s="276">
        <f>ROUND(C268,0)</f>
        <v>464931</v>
      </c>
      <c r="Q730" s="276">
        <f>ROUND(C269,0)</f>
        <v>37341793</v>
      </c>
      <c r="R730" s="276">
        <f>ROUND(C270,0)</f>
        <v>0</v>
      </c>
      <c r="S730" s="276">
        <f>ROUND(C271,0)</f>
        <v>3096622</v>
      </c>
      <c r="T730" s="276">
        <f>ROUND(C272,0)</f>
        <v>11193716</v>
      </c>
      <c r="U730" s="276">
        <f>ROUND(C273,0)</f>
        <v>0</v>
      </c>
      <c r="V730" s="276">
        <f>ROUND(C274,0)</f>
        <v>130835</v>
      </c>
      <c r="W730" s="276">
        <f>ROUND(C275,0)</f>
        <v>0</v>
      </c>
      <c r="X730" s="276">
        <f>ROUND(C276,0)</f>
        <v>26713033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1320660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573532</v>
      </c>
      <c r="AI730" s="276">
        <f>ROUND(C306,0)</f>
        <v>1482098</v>
      </c>
      <c r="AJ730" s="276">
        <f>ROUND(C307,0)</f>
        <v>0</v>
      </c>
      <c r="AK730" s="276">
        <f>ROUND(C308,0)</f>
        <v>0</v>
      </c>
      <c r="AL730" s="276">
        <f>ROUND(C309,0)</f>
        <v>0</v>
      </c>
      <c r="AM730" s="276">
        <f>ROUND(C310,0)</f>
        <v>0</v>
      </c>
      <c r="AN730" s="276">
        <f>ROUND(C311,0)</f>
        <v>0</v>
      </c>
      <c r="AO730" s="276">
        <f>ROUND(C312,0)</f>
        <v>41908</v>
      </c>
      <c r="AP730" s="276">
        <f>ROUND(C313,0)</f>
        <v>1127184</v>
      </c>
      <c r="AQ730" s="276">
        <f>ROUND(C316,0)</f>
        <v>0</v>
      </c>
      <c r="AR730" s="276">
        <f>ROUND(C317,0)</f>
        <v>883060</v>
      </c>
      <c r="AS730" s="276">
        <f>ROUND(C318,0)</f>
        <v>173494</v>
      </c>
      <c r="AT730" s="276">
        <f>ROUND(C321,0)</f>
        <v>0</v>
      </c>
      <c r="AU730" s="276">
        <f>ROUND(C322,0)</f>
        <v>0</v>
      </c>
      <c r="AV730" s="276">
        <f>ROUND(C323,0)</f>
        <v>817901</v>
      </c>
      <c r="AW730" s="276">
        <f>ROUND(C324,0)</f>
        <v>0</v>
      </c>
      <c r="AX730" s="276">
        <f>ROUND(C325,0)</f>
        <v>9643725</v>
      </c>
      <c r="AY730" s="276">
        <f>ROUND(C326,0)</f>
        <v>0</v>
      </c>
      <c r="AZ730" s="276">
        <f>ROUND(C327,0)</f>
        <v>0</v>
      </c>
      <c r="BA730" s="276">
        <f>ROUND(C328,0)</f>
        <v>0</v>
      </c>
      <c r="BB730" s="276">
        <f>ROUND(C332,0)</f>
        <v>0</v>
      </c>
      <c r="BC730" s="276"/>
      <c r="BD730" s="276"/>
      <c r="BE730" s="276">
        <f>ROUND(C337,0)</f>
        <v>35457478</v>
      </c>
      <c r="BF730" s="276">
        <f>ROUND(C336,0)</f>
        <v>0</v>
      </c>
      <c r="BG730" s="276"/>
      <c r="BH730" s="276"/>
      <c r="BI730" s="276">
        <f>ROUND(CE60,2)</f>
        <v>149.83000000000001</v>
      </c>
      <c r="BJ730" s="276">
        <f>ROUND(C359,0)</f>
        <v>9649654</v>
      </c>
      <c r="BK730" s="276">
        <f>ROUND(C360,0)</f>
        <v>26894300</v>
      </c>
      <c r="BL730" s="276">
        <f>ROUND(C364,0)</f>
        <v>9239097</v>
      </c>
      <c r="BM730" s="276">
        <f>ROUND(C365,0)</f>
        <v>69907</v>
      </c>
      <c r="BN730" s="276">
        <f>ROUND(C366,0)</f>
        <v>361417</v>
      </c>
      <c r="BO730" s="276">
        <f>ROUND(C370,0)</f>
        <v>752857</v>
      </c>
      <c r="BP730" s="276">
        <f>ROUND(C371,0)</f>
        <v>1006993</v>
      </c>
      <c r="BQ730" s="276">
        <f>ROUND(C378,0)</f>
        <v>11009245</v>
      </c>
      <c r="BR730" s="276">
        <f>ROUND(C379,0)</f>
        <v>2999715</v>
      </c>
      <c r="BS730" s="276">
        <f>ROUND(C380,0)</f>
        <v>2367426</v>
      </c>
      <c r="BT730" s="276">
        <f>ROUND(C381,0)</f>
        <v>3235909</v>
      </c>
      <c r="BU730" s="276">
        <f>ROUND(C382,0)</f>
        <v>546602</v>
      </c>
      <c r="BV730" s="276">
        <f>ROUND(C383,0)</f>
        <v>2842301</v>
      </c>
      <c r="BW730" s="276">
        <f>ROUND(C384,0)</f>
        <v>3157154</v>
      </c>
      <c r="BX730" s="276">
        <f>ROUND(C385,0)</f>
        <v>117832</v>
      </c>
      <c r="BY730" s="276">
        <f>ROUND(C386,0)</f>
        <v>155182</v>
      </c>
      <c r="BZ730" s="276">
        <f>ROUND(C387,0)</f>
        <v>230922</v>
      </c>
      <c r="CA730" s="276">
        <f>ROUND(C388,0)</f>
        <v>404524</v>
      </c>
      <c r="CB730" s="276">
        <f>C363</f>
        <v>652495</v>
      </c>
      <c r="CC730" s="276">
        <f>ROUND(C389,0)</f>
        <v>1236052</v>
      </c>
      <c r="CD730" s="276">
        <f>ROUND(C392,0)</f>
        <v>-289300</v>
      </c>
      <c r="CE730" s="276">
        <f>ROUND(C394,0)</f>
        <v>0</v>
      </c>
      <c r="CF730" s="201">
        <f>ROUND(C395,0)</f>
        <v>0</v>
      </c>
    </row>
    <row r="731" spans="1:84" ht="12.6" customHeight="1" x14ac:dyDescent="0.2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" customHeight="1" x14ac:dyDescent="0.2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153*2017*6010*A</v>
      </c>
      <c r="B734" s="276">
        <f>ROUND(C59,0)</f>
        <v>0</v>
      </c>
      <c r="C734" s="276">
        <f>ROUND(C60,2)</f>
        <v>0</v>
      </c>
      <c r="D734" s="276">
        <f>ROUND(C61,0)</f>
        <v>0</v>
      </c>
      <c r="E734" s="276">
        <f>ROUND(C62,0)</f>
        <v>0</v>
      </c>
      <c r="F734" s="276">
        <f>ROUND(C63,0)</f>
        <v>0</v>
      </c>
      <c r="G734" s="276">
        <f>ROUND(C64,0)</f>
        <v>0</v>
      </c>
      <c r="H734" s="276">
        <f>ROUND(C65,0)</f>
        <v>0</v>
      </c>
      <c r="I734" s="276">
        <f>ROUND(C66,0)</f>
        <v>0</v>
      </c>
      <c r="J734" s="276">
        <f>ROUND(C67,0)</f>
        <v>0</v>
      </c>
      <c r="K734" s="276">
        <f>ROUND(C68,0)</f>
        <v>0</v>
      </c>
      <c r="L734" s="276">
        <f>ROUND(C69,0)</f>
        <v>0</v>
      </c>
      <c r="M734" s="276">
        <f>ROUND(C70,0)</f>
        <v>0</v>
      </c>
      <c r="N734" s="276">
        <f>ROUND(C75,0)</f>
        <v>0</v>
      </c>
      <c r="O734" s="276">
        <f>ROUND(C73,0)</f>
        <v>0</v>
      </c>
      <c r="P734" s="276">
        <f>IF(C76&gt;0,ROUND(C76,0),0)</f>
        <v>0</v>
      </c>
      <c r="Q734" s="276">
        <f>IF(C77&gt;0,ROUND(C77,0),0)</f>
        <v>0</v>
      </c>
      <c r="R734" s="276">
        <f>IF(C78&gt;0,ROUND(C78,0),0)</f>
        <v>0</v>
      </c>
      <c r="S734" s="276">
        <f>IF(C79&gt;0,ROUND(C79,0),0)</f>
        <v>0</v>
      </c>
      <c r="T734" s="276">
        <f>IF(C80&gt;0,ROUND(C80,2),0)</f>
        <v>0</v>
      </c>
      <c r="U734" s="276"/>
      <c r="V734" s="276"/>
      <c r="W734" s="276"/>
      <c r="X734" s="276"/>
      <c r="Y734" s="276">
        <f>IF(M668&lt;&gt;0,ROUND(M668,0),0)</f>
        <v>0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" customHeight="1" x14ac:dyDescent="0.25">
      <c r="A735" s="209" t="str">
        <f>RIGHT($C$83,3)&amp;"*"&amp;RIGHT($C$82,4)&amp;"*"&amp;D$55&amp;"*"&amp;"A"</f>
        <v>153*2017*6030*A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1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" customHeight="1" x14ac:dyDescent="0.25">
      <c r="A736" s="209" t="str">
        <f>RIGHT($C$83,3)&amp;"*"&amp;RIGHT($C$82,4)&amp;"*"&amp;E$55&amp;"*"&amp;"A"</f>
        <v>153*2017*6070*A</v>
      </c>
      <c r="B736" s="276">
        <f>ROUND(E59,0)</f>
        <v>1564</v>
      </c>
      <c r="C736" s="278">
        <f>ROUND(E60,2)</f>
        <v>23.48</v>
      </c>
      <c r="D736" s="276">
        <f>ROUND(E61,0)</f>
        <v>1615755</v>
      </c>
      <c r="E736" s="276">
        <f>ROUND(E62,0)</f>
        <v>429013</v>
      </c>
      <c r="F736" s="276">
        <f>ROUND(E63,0)</f>
        <v>188501</v>
      </c>
      <c r="G736" s="276">
        <f>ROUND(E64,0)</f>
        <v>133841</v>
      </c>
      <c r="H736" s="276">
        <f>ROUND(E65,0)</f>
        <v>1398</v>
      </c>
      <c r="I736" s="276">
        <f>ROUND(E66,0)</f>
        <v>229871</v>
      </c>
      <c r="J736" s="276">
        <f>ROUND(E67,0)</f>
        <v>223090</v>
      </c>
      <c r="K736" s="276">
        <f>ROUND(E68,0)</f>
        <v>7449</v>
      </c>
      <c r="L736" s="276">
        <f>ROUND(E69,0)</f>
        <v>35511</v>
      </c>
      <c r="M736" s="276">
        <f>ROUND(E70,0)</f>
        <v>0</v>
      </c>
      <c r="N736" s="276">
        <f>ROUND(E75,0)</f>
        <v>3507296</v>
      </c>
      <c r="O736" s="276">
        <f>ROUND(E73,0)</f>
        <v>2210699</v>
      </c>
      <c r="P736" s="276">
        <f>IF(E76&gt;0,ROUND(E76,0),0)</f>
        <v>8023</v>
      </c>
      <c r="Q736" s="276">
        <f>IF(E77&gt;0,ROUND(E77,0),0)</f>
        <v>6135</v>
      </c>
      <c r="R736" s="276">
        <f>IF(E78&gt;0,ROUND(E78,0),0)</f>
        <v>5711</v>
      </c>
      <c r="S736" s="276">
        <f>IF(E79&gt;0,ROUND(E79,0),0)</f>
        <v>1753</v>
      </c>
      <c r="T736" s="278">
        <f>IF(E80&gt;0,ROUND(E80,2),0)</f>
        <v>16.72</v>
      </c>
      <c r="U736" s="276"/>
      <c r="V736" s="277"/>
      <c r="W736" s="276"/>
      <c r="X736" s="276"/>
      <c r="Y736" s="276">
        <f t="shared" si="21"/>
        <v>2404219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" customHeight="1" x14ac:dyDescent="0.25">
      <c r="A737" s="209" t="str">
        <f>RIGHT($C$83,3)&amp;"*"&amp;RIGHT($C$82,4)&amp;"*"&amp;F$55&amp;"*"&amp;"A"</f>
        <v>153*2017*6100*A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1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" customHeight="1" x14ac:dyDescent="0.25">
      <c r="A738" s="209" t="str">
        <f>RIGHT($C$83,3)&amp;"*"&amp;RIGHT($C$82,4)&amp;"*"&amp;G$55&amp;"*"&amp;"A"</f>
        <v>153*2017*6120*A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1"/>
        <v>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" customHeight="1" x14ac:dyDescent="0.25">
      <c r="A739" s="209" t="str">
        <f>RIGHT($C$83,3)&amp;"*"&amp;RIGHT($C$82,4)&amp;"*"&amp;H$55&amp;"*"&amp;"A"</f>
        <v>153*2017*6140*A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>
        <f t="shared" si="21"/>
        <v>0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" customHeight="1" x14ac:dyDescent="0.25">
      <c r="A740" s="209" t="str">
        <f>RIGHT($C$83,3)&amp;"*"&amp;RIGHT($C$82,4)&amp;"*"&amp;I$55&amp;"*"&amp;"A"</f>
        <v>153*2017*6150*A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" customHeight="1" x14ac:dyDescent="0.25">
      <c r="A741" s="209" t="str">
        <f>RIGHT($C$83,3)&amp;"*"&amp;RIGHT($C$82,4)&amp;"*"&amp;J$55&amp;"*"&amp;"A"</f>
        <v>153*2017*6170*A</v>
      </c>
      <c r="B741" s="276">
        <f>ROUND(J59,0)</f>
        <v>59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4060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55394</v>
      </c>
      <c r="O741" s="276">
        <f>ROUND(J73,0)</f>
        <v>55394</v>
      </c>
      <c r="P741" s="276">
        <f>IF(J76&gt;0,ROUND(J76,0),0)</f>
        <v>146</v>
      </c>
      <c r="Q741" s="276">
        <f>IF(J77&gt;0,ROUND(J77,0),0)</f>
        <v>0</v>
      </c>
      <c r="R741" s="276">
        <f>IF(J78&gt;0,ROUND(J78,0),0)</f>
        <v>146</v>
      </c>
      <c r="S741" s="276">
        <f>IF(J79&gt;0,ROUND(J79,0),0)</f>
        <v>59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1"/>
        <v>21399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" customHeight="1" x14ac:dyDescent="0.25">
      <c r="A742" s="209" t="str">
        <f>RIGHT($C$83,3)&amp;"*"&amp;RIGHT($C$82,4)&amp;"*"&amp;K$55&amp;"*"&amp;"A"</f>
        <v>153*2017*6200*A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" customHeight="1" x14ac:dyDescent="0.25">
      <c r="A743" s="209" t="str">
        <f>RIGHT($C$83,3)&amp;"*"&amp;RIGHT($C$82,4)&amp;"*"&amp;L$55&amp;"*"&amp;"A"</f>
        <v>153*2017*6210*A</v>
      </c>
      <c r="B743" s="276">
        <f>ROUND(L59,0)</f>
        <v>633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390792</v>
      </c>
      <c r="O743" s="276">
        <f>ROUND(L73,0)</f>
        <v>390792</v>
      </c>
      <c r="P743" s="276">
        <f>IF(L76&gt;0,ROUND(L76,0),0)</f>
        <v>0</v>
      </c>
      <c r="Q743" s="276">
        <f>IF(L77&gt;0,ROUND(L77,0),0)</f>
        <v>2483</v>
      </c>
      <c r="R743" s="276">
        <f>IF(L78&gt;0,ROUND(L78,0),0)</f>
        <v>2312</v>
      </c>
      <c r="S743" s="276">
        <f>IF(L79&gt;0,ROUND(L79,0),0)</f>
        <v>709</v>
      </c>
      <c r="T743" s="278">
        <f>IF(L80&gt;0,ROUND(L80,2),0)</f>
        <v>6.77</v>
      </c>
      <c r="U743" s="276"/>
      <c r="V743" s="277"/>
      <c r="W743" s="276"/>
      <c r="X743" s="276"/>
      <c r="Y743" s="276">
        <f t="shared" si="21"/>
        <v>523085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" customHeight="1" x14ac:dyDescent="0.25">
      <c r="A744" s="209" t="str">
        <f>RIGHT($C$83,3)&amp;"*"&amp;RIGHT($C$82,4)&amp;"*"&amp;M$55&amp;"*"&amp;"A"</f>
        <v>153*2017*6330*A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" customHeight="1" x14ac:dyDescent="0.25">
      <c r="A745" s="209" t="str">
        <f>RIGHT($C$83,3)&amp;"*"&amp;RIGHT($C$82,4)&amp;"*"&amp;N$55&amp;"*"&amp;"A"</f>
        <v>153*2017*6400*A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" customHeight="1" x14ac:dyDescent="0.25">
      <c r="A746" s="209" t="str">
        <f>RIGHT($C$83,3)&amp;"*"&amp;RIGHT($C$82,4)&amp;"*"&amp;O$55&amp;"*"&amp;"A"</f>
        <v>153*2017*7010*A</v>
      </c>
      <c r="B746" s="276">
        <f>ROUND(O59,0)</f>
        <v>33</v>
      </c>
      <c r="C746" s="278">
        <f>ROUND(O60,2)</f>
        <v>3.45</v>
      </c>
      <c r="D746" s="276">
        <f>ROUND(O61,0)</f>
        <v>383171</v>
      </c>
      <c r="E746" s="276">
        <f>ROUND(O62,0)</f>
        <v>90434</v>
      </c>
      <c r="F746" s="276">
        <f>ROUND(O63,0)</f>
        <v>0</v>
      </c>
      <c r="G746" s="276">
        <f>ROUND(O64,0)</f>
        <v>15774</v>
      </c>
      <c r="H746" s="276">
        <f>ROUND(O65,0)</f>
        <v>699</v>
      </c>
      <c r="I746" s="276">
        <f>ROUND(O66,0)</f>
        <v>95255</v>
      </c>
      <c r="J746" s="276">
        <f>ROUND(O67,0)</f>
        <v>29058</v>
      </c>
      <c r="K746" s="276">
        <f>ROUND(O68,0)</f>
        <v>0</v>
      </c>
      <c r="L746" s="276">
        <f>ROUND(O69,0)</f>
        <v>8687</v>
      </c>
      <c r="M746" s="276">
        <f>ROUND(O70,0)</f>
        <v>0</v>
      </c>
      <c r="N746" s="276">
        <f>ROUND(O75,0)</f>
        <v>332057</v>
      </c>
      <c r="O746" s="276">
        <f>ROUND(O73,0)</f>
        <v>84498</v>
      </c>
      <c r="P746" s="276">
        <f>IF(O76&gt;0,ROUND(O76,0),0)</f>
        <v>1045</v>
      </c>
      <c r="Q746" s="276">
        <f>IF(O77&gt;0,ROUND(O77,0),0)</f>
        <v>0</v>
      </c>
      <c r="R746" s="276">
        <f>IF(O78&gt;0,ROUND(O78,0),0)</f>
        <v>1045</v>
      </c>
      <c r="S746" s="276">
        <f>IF(O79&gt;0,ROUND(O79,0),0)</f>
        <v>0</v>
      </c>
      <c r="T746" s="278">
        <f>IF(O80&gt;0,ROUND(O80,2),0)</f>
        <v>3.45</v>
      </c>
      <c r="U746" s="276"/>
      <c r="V746" s="277"/>
      <c r="W746" s="276"/>
      <c r="X746" s="276"/>
      <c r="Y746" s="276">
        <f t="shared" si="21"/>
        <v>272612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" customHeight="1" x14ac:dyDescent="0.25">
      <c r="A747" s="209" t="str">
        <f>RIGHT($C$83,3)&amp;"*"&amp;RIGHT($C$82,4)&amp;"*"&amp;P$55&amp;"*"&amp;"A"</f>
        <v>153*2017*7020*A</v>
      </c>
      <c r="B747" s="276">
        <f>ROUND(P59,0)</f>
        <v>72942</v>
      </c>
      <c r="C747" s="278">
        <f>ROUND(P60,2)</f>
        <v>12.91</v>
      </c>
      <c r="D747" s="276">
        <f>ROUND(P61,0)</f>
        <v>1081458</v>
      </c>
      <c r="E747" s="276">
        <f>ROUND(P62,0)</f>
        <v>279120</v>
      </c>
      <c r="F747" s="276">
        <f>ROUND(P63,0)</f>
        <v>0</v>
      </c>
      <c r="G747" s="276">
        <f>ROUND(P64,0)</f>
        <v>1233491</v>
      </c>
      <c r="H747" s="276">
        <f>ROUND(P65,0)</f>
        <v>1041</v>
      </c>
      <c r="I747" s="276">
        <f>ROUND(P66,0)</f>
        <v>80363</v>
      </c>
      <c r="J747" s="276">
        <f>ROUND(P67,0)</f>
        <v>152239</v>
      </c>
      <c r="K747" s="276">
        <f>ROUND(P68,0)</f>
        <v>34454</v>
      </c>
      <c r="L747" s="276">
        <f>ROUND(P69,0)</f>
        <v>83453</v>
      </c>
      <c r="M747" s="276">
        <f>ROUND(P70,0)</f>
        <v>0</v>
      </c>
      <c r="N747" s="276">
        <f>ROUND(P75,0)</f>
        <v>8874074</v>
      </c>
      <c r="O747" s="276">
        <f>ROUND(P73,0)</f>
        <v>3349129</v>
      </c>
      <c r="P747" s="276">
        <f>IF(P76&gt;0,ROUND(P76,0),0)</f>
        <v>5475</v>
      </c>
      <c r="Q747" s="276">
        <f>IF(P77&gt;0,ROUND(P77,0),0)</f>
        <v>0</v>
      </c>
      <c r="R747" s="276">
        <f>IF(P78&gt;0,ROUND(P78,0),0)</f>
        <v>10258</v>
      </c>
      <c r="S747" s="276">
        <f>IF(P79&gt;0,ROUND(P79,0),0)</f>
        <v>0</v>
      </c>
      <c r="T747" s="278">
        <f>IF(P80&gt;0,ROUND(P80,2),0)</f>
        <v>8.6300000000000008</v>
      </c>
      <c r="U747" s="276"/>
      <c r="V747" s="277"/>
      <c r="W747" s="276"/>
      <c r="X747" s="276"/>
      <c r="Y747" s="276">
        <f t="shared" si="21"/>
        <v>2296497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" customHeight="1" x14ac:dyDescent="0.25">
      <c r="A748" s="209" t="str">
        <f>RIGHT($C$83,3)&amp;"*"&amp;RIGHT($C$82,4)&amp;"*"&amp;Q$55&amp;"*"&amp;"A"</f>
        <v>153*2017*7030*A</v>
      </c>
      <c r="B748" s="276">
        <f>ROUND(Q59,0)</f>
        <v>21207</v>
      </c>
      <c r="C748" s="278">
        <f>ROUND(Q60,2)</f>
        <v>0</v>
      </c>
      <c r="D748" s="276">
        <f>ROUND(Q61,0)</f>
        <v>0</v>
      </c>
      <c r="E748" s="276">
        <f>ROUND(Q62,0)</f>
        <v>0</v>
      </c>
      <c r="F748" s="276">
        <f>ROUND(Q63,0)</f>
        <v>0</v>
      </c>
      <c r="G748" s="276">
        <f>ROUND(Q64,0)</f>
        <v>0</v>
      </c>
      <c r="H748" s="276">
        <f>ROUND(Q65,0)</f>
        <v>0</v>
      </c>
      <c r="I748" s="276">
        <f>ROUND(Q66,0)</f>
        <v>0</v>
      </c>
      <c r="J748" s="276">
        <f>ROUND(Q67,0)</f>
        <v>103717</v>
      </c>
      <c r="K748" s="276">
        <f>ROUND(Q68,0)</f>
        <v>0</v>
      </c>
      <c r="L748" s="276">
        <f>ROUND(Q69,0)</f>
        <v>199</v>
      </c>
      <c r="M748" s="276">
        <f>ROUND(Q70,0)</f>
        <v>0</v>
      </c>
      <c r="N748" s="276">
        <f>ROUND(Q75,0)</f>
        <v>680420</v>
      </c>
      <c r="O748" s="276">
        <f>ROUND(Q73,0)</f>
        <v>115319</v>
      </c>
      <c r="P748" s="276">
        <f>IF(Q76&gt;0,ROUND(Q76,0),0)</f>
        <v>3730</v>
      </c>
      <c r="Q748" s="276">
        <f>IF(Q77&gt;0,ROUND(Q77,0),0)</f>
        <v>0</v>
      </c>
      <c r="R748" s="276">
        <f>IF(Q78&gt;0,ROUND(Q78,0),0)</f>
        <v>0</v>
      </c>
      <c r="S748" s="276">
        <f>IF(Q79&gt;0,ROUND(Q79,0),0)</f>
        <v>0</v>
      </c>
      <c r="T748" s="278">
        <f>IF(Q80&gt;0,ROUND(Q80,2),0)</f>
        <v>0</v>
      </c>
      <c r="U748" s="276"/>
      <c r="V748" s="277"/>
      <c r="W748" s="276"/>
      <c r="X748" s="276"/>
      <c r="Y748" s="276">
        <f t="shared" si="21"/>
        <v>313211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" customHeight="1" x14ac:dyDescent="0.25">
      <c r="A749" s="209" t="str">
        <f>RIGHT($C$83,3)&amp;"*"&amp;RIGHT($C$82,4)&amp;"*"&amp;R$55&amp;"*"&amp;"A"</f>
        <v>153*2017*7040*A</v>
      </c>
      <c r="B749" s="276">
        <f>ROUND(R59,0)</f>
        <v>62925</v>
      </c>
      <c r="C749" s="278">
        <f>ROUND(R60,2)</f>
        <v>0.56000000000000005</v>
      </c>
      <c r="D749" s="276">
        <f>ROUND(R61,0)</f>
        <v>45074</v>
      </c>
      <c r="E749" s="276">
        <f>ROUND(R62,0)</f>
        <v>5193</v>
      </c>
      <c r="F749" s="276">
        <f>ROUND(R63,0)</f>
        <v>215752</v>
      </c>
      <c r="G749" s="276">
        <f>ROUND(R64,0)</f>
        <v>24975</v>
      </c>
      <c r="H749" s="276">
        <f>ROUND(R65,0)</f>
        <v>1621</v>
      </c>
      <c r="I749" s="276">
        <f>ROUND(R66,0)</f>
        <v>4400</v>
      </c>
      <c r="J749" s="276">
        <f>ROUND(R67,0)</f>
        <v>6507</v>
      </c>
      <c r="K749" s="276">
        <f>ROUND(R68,0)</f>
        <v>0</v>
      </c>
      <c r="L749" s="276">
        <f>ROUND(R69,0)</f>
        <v>6623</v>
      </c>
      <c r="M749" s="276">
        <f>ROUND(R70,0)</f>
        <v>0</v>
      </c>
      <c r="N749" s="276">
        <f>ROUND(R75,0)</f>
        <v>1038403</v>
      </c>
      <c r="O749" s="276">
        <f>ROUND(R73,0)</f>
        <v>319922</v>
      </c>
      <c r="P749" s="276">
        <f>IF(R76&gt;0,ROUND(R76,0),0)</f>
        <v>234</v>
      </c>
      <c r="Q749" s="276">
        <f>IF(R77&gt;0,ROUND(R77,0),0)</f>
        <v>0</v>
      </c>
      <c r="R749" s="276">
        <f>IF(R78&gt;0,ROUND(R78,0),0)</f>
        <v>234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1"/>
        <v>173843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" customHeight="1" x14ac:dyDescent="0.25">
      <c r="A750" s="209" t="str">
        <f>RIGHT($C$83,3)&amp;"*"&amp;RIGHT($C$82,4)&amp;"*"&amp;S$55&amp;"*"&amp;"A"</f>
        <v>153*2017*7050*A</v>
      </c>
      <c r="B750" s="276"/>
      <c r="C750" s="278">
        <f>ROUND(S60,2)</f>
        <v>0</v>
      </c>
      <c r="D750" s="276">
        <f>ROUND(S61,0)</f>
        <v>0</v>
      </c>
      <c r="E750" s="276">
        <f>ROUND(S62,0)</f>
        <v>0</v>
      </c>
      <c r="F750" s="276">
        <f>ROUND(S63,0)</f>
        <v>0</v>
      </c>
      <c r="G750" s="276">
        <f>ROUND(S64,0)</f>
        <v>0</v>
      </c>
      <c r="H750" s="276">
        <f>ROUND(S65,0)</f>
        <v>0</v>
      </c>
      <c r="I750" s="276">
        <f>ROUND(S66,0)</f>
        <v>0</v>
      </c>
      <c r="J750" s="276">
        <f>ROUND(S67,0)</f>
        <v>38818</v>
      </c>
      <c r="K750" s="276">
        <f>ROUND(S68,0)</f>
        <v>0</v>
      </c>
      <c r="L750" s="276">
        <f>ROUND(S69,0)</f>
        <v>0</v>
      </c>
      <c r="M750" s="276">
        <f>ROUND(S70,0)</f>
        <v>0</v>
      </c>
      <c r="N750" s="276">
        <f>ROUND(S75,0)</f>
        <v>0</v>
      </c>
      <c r="O750" s="276">
        <f>ROUND(S73,0)</f>
        <v>0</v>
      </c>
      <c r="P750" s="276">
        <f>IF(S76&gt;0,ROUND(S76,0),0)</f>
        <v>1396</v>
      </c>
      <c r="Q750" s="276">
        <f>IF(S77&gt;0,ROUND(S77,0),0)</f>
        <v>0</v>
      </c>
      <c r="R750" s="276">
        <f>IF(S78&gt;0,ROUND(S78,0),0)</f>
        <v>0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1"/>
        <v>85956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" customHeight="1" x14ac:dyDescent="0.25">
      <c r="A751" s="209" t="str">
        <f>RIGHT($C$83,3)&amp;"*"&amp;RIGHT($C$82,4)&amp;"*"&amp;T$55&amp;"*"&amp;"A"</f>
        <v>153*2017*7060*A</v>
      </c>
      <c r="B751" s="276"/>
      <c r="C751" s="278">
        <f>ROUND(T60,2)</f>
        <v>0</v>
      </c>
      <c r="D751" s="276">
        <f>ROUND(T61,0)</f>
        <v>0</v>
      </c>
      <c r="E751" s="276">
        <f>ROUND(T62,0)</f>
        <v>0</v>
      </c>
      <c r="F751" s="276">
        <f>ROUND(T63,0)</f>
        <v>0</v>
      </c>
      <c r="G751" s="276">
        <f>ROUND(T64,0)</f>
        <v>0</v>
      </c>
      <c r="H751" s="276">
        <f>ROUND(T65,0)</f>
        <v>0</v>
      </c>
      <c r="I751" s="276">
        <f>ROUND(T66,0)</f>
        <v>0</v>
      </c>
      <c r="J751" s="276">
        <f>ROUND(T67,0)</f>
        <v>0</v>
      </c>
      <c r="K751" s="276">
        <f>ROUND(T68,0)</f>
        <v>0</v>
      </c>
      <c r="L751" s="276">
        <f>ROUND(T69,0)</f>
        <v>0</v>
      </c>
      <c r="M751" s="276">
        <f>ROUND(T70,0)</f>
        <v>0</v>
      </c>
      <c r="N751" s="276">
        <f>ROUND(T75,0)</f>
        <v>0</v>
      </c>
      <c r="O751" s="276">
        <f>ROUND(T73,0)</f>
        <v>0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0</v>
      </c>
      <c r="U751" s="276"/>
      <c r="V751" s="277"/>
      <c r="W751" s="276"/>
      <c r="X751" s="276"/>
      <c r="Y751" s="276">
        <f t="shared" si="21"/>
        <v>0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" customHeight="1" x14ac:dyDescent="0.25">
      <c r="A752" s="209" t="str">
        <f>RIGHT($C$83,3)&amp;"*"&amp;RIGHT($C$82,4)&amp;"*"&amp;U$55&amp;"*"&amp;"A"</f>
        <v>153*2017*7070*A</v>
      </c>
      <c r="B752" s="276">
        <f>ROUND(U59,0)</f>
        <v>53749</v>
      </c>
      <c r="C752" s="278">
        <f>ROUND(U60,2)</f>
        <v>10.130000000000001</v>
      </c>
      <c r="D752" s="276">
        <f>ROUND(U61,0)</f>
        <v>689791</v>
      </c>
      <c r="E752" s="276">
        <f>ROUND(U62,0)</f>
        <v>173930</v>
      </c>
      <c r="F752" s="276">
        <f>ROUND(U63,0)</f>
        <v>28388</v>
      </c>
      <c r="G752" s="276">
        <f>ROUND(U64,0)</f>
        <v>300149</v>
      </c>
      <c r="H752" s="276">
        <f>ROUND(U65,0)</f>
        <v>699</v>
      </c>
      <c r="I752" s="276">
        <f>ROUND(U66,0)</f>
        <v>178360</v>
      </c>
      <c r="J752" s="276">
        <f>ROUND(U67,0)</f>
        <v>53499</v>
      </c>
      <c r="K752" s="276">
        <f>ROUND(U68,0)</f>
        <v>0</v>
      </c>
      <c r="L752" s="276">
        <f>ROUND(U69,0)</f>
        <v>53299</v>
      </c>
      <c r="M752" s="276">
        <f>ROUND(U70,0)</f>
        <v>835</v>
      </c>
      <c r="N752" s="276">
        <f>ROUND(U75,0)</f>
        <v>3612338</v>
      </c>
      <c r="O752" s="276">
        <f>ROUND(U73,0)</f>
        <v>854410</v>
      </c>
      <c r="P752" s="276">
        <f>IF(U76&gt;0,ROUND(U76,0),0)</f>
        <v>1924</v>
      </c>
      <c r="Q752" s="276">
        <f>IF(U77&gt;0,ROUND(U77,0),0)</f>
        <v>0</v>
      </c>
      <c r="R752" s="276">
        <f>IF(U78&gt;0,ROUND(U78,0),0)</f>
        <v>1924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790804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" customHeight="1" x14ac:dyDescent="0.25">
      <c r="A753" s="209" t="str">
        <f>RIGHT($C$83,3)&amp;"*"&amp;RIGHT($C$82,4)&amp;"*"&amp;V$55&amp;"*"&amp;"A"</f>
        <v>153*2017*7110*A</v>
      </c>
      <c r="B753" s="276">
        <f>ROUND(V59,0)</f>
        <v>1506</v>
      </c>
      <c r="C753" s="278">
        <f>ROUND(V60,2)</f>
        <v>0</v>
      </c>
      <c r="D753" s="276">
        <f>ROUND(V61,0)</f>
        <v>0</v>
      </c>
      <c r="E753" s="276">
        <f>ROUND(V62,0)</f>
        <v>0</v>
      </c>
      <c r="F753" s="276">
        <f>ROUND(V63,0)</f>
        <v>915</v>
      </c>
      <c r="G753" s="276">
        <f>ROUND(V64,0)</f>
        <v>293</v>
      </c>
      <c r="H753" s="276">
        <f>ROUND(V65,0)</f>
        <v>0</v>
      </c>
      <c r="I753" s="276">
        <f>ROUND(V66,0)</f>
        <v>1005</v>
      </c>
      <c r="J753" s="276">
        <f>ROUND(V67,0)</f>
        <v>0</v>
      </c>
      <c r="K753" s="276">
        <f>ROUND(V68,0)</f>
        <v>0</v>
      </c>
      <c r="L753" s="276">
        <f>ROUND(V69,0)</f>
        <v>0</v>
      </c>
      <c r="M753" s="276">
        <f>ROUND(V70,0)</f>
        <v>0</v>
      </c>
      <c r="N753" s="276">
        <f>ROUND(V75,0)</f>
        <v>217944</v>
      </c>
      <c r="O753" s="276">
        <f>ROUND(V73,0)</f>
        <v>25745</v>
      </c>
      <c r="P753" s="276">
        <f>IF(V76&gt;0,ROUND(V76,0),0)</f>
        <v>0</v>
      </c>
      <c r="Q753" s="276">
        <f>IF(V77&gt;0,ROUND(V77,0),0)</f>
        <v>0</v>
      </c>
      <c r="R753" s="276">
        <f>IF(V78&gt;0,ROUND(V78,0),0)</f>
        <v>0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1"/>
        <v>26950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" customHeight="1" x14ac:dyDescent="0.25">
      <c r="A754" s="209" t="str">
        <f>RIGHT($C$83,3)&amp;"*"&amp;RIGHT($C$82,4)&amp;"*"&amp;W$55&amp;"*"&amp;"A"</f>
        <v>153*2017*7120*A</v>
      </c>
      <c r="B754" s="276">
        <f>ROUND(W59,0)</f>
        <v>0</v>
      </c>
      <c r="C754" s="278">
        <f>ROUND(W60,2)</f>
        <v>0</v>
      </c>
      <c r="D754" s="276">
        <f>ROUND(W61,0)</f>
        <v>0</v>
      </c>
      <c r="E754" s="276">
        <f>ROUND(W62,0)</f>
        <v>0</v>
      </c>
      <c r="F754" s="276">
        <f>ROUND(W63,0)</f>
        <v>0</v>
      </c>
      <c r="G754" s="276">
        <f>ROUND(W64,0)</f>
        <v>0</v>
      </c>
      <c r="H754" s="276">
        <f>ROUND(W65,0)</f>
        <v>0</v>
      </c>
      <c r="I754" s="276">
        <f>ROUND(W66,0)</f>
        <v>0</v>
      </c>
      <c r="J754" s="276">
        <f>ROUND(W67,0)</f>
        <v>0</v>
      </c>
      <c r="K754" s="276">
        <f>ROUND(W68,0)</f>
        <v>0</v>
      </c>
      <c r="L754" s="276">
        <f>ROUND(W69,0)</f>
        <v>0</v>
      </c>
      <c r="M754" s="276">
        <f>ROUND(W70,0)</f>
        <v>0</v>
      </c>
      <c r="N754" s="276">
        <f>ROUND(W75,0)</f>
        <v>0</v>
      </c>
      <c r="O754" s="276">
        <f>ROUND(W73,0)</f>
        <v>0</v>
      </c>
      <c r="P754" s="276">
        <f>IF(W76&gt;0,ROUND(W76,0),0)</f>
        <v>0</v>
      </c>
      <c r="Q754" s="276">
        <f>IF(W77&gt;0,ROUND(W77,0),0)</f>
        <v>0</v>
      </c>
      <c r="R754" s="276">
        <f>IF(W78&gt;0,ROUND(W78,0),0)</f>
        <v>0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0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" customHeight="1" x14ac:dyDescent="0.25">
      <c r="A755" s="209" t="str">
        <f>RIGHT($C$83,3)&amp;"*"&amp;RIGHT($C$82,4)&amp;"*"&amp;X$55&amp;"*"&amp;"A"</f>
        <v>153*2017*7130*A</v>
      </c>
      <c r="B755" s="276">
        <f>ROUND(X59,0)</f>
        <v>0</v>
      </c>
      <c r="C755" s="278">
        <f>ROUND(X60,2)</f>
        <v>0</v>
      </c>
      <c r="D755" s="276">
        <f>ROUND(X61,0)</f>
        <v>0</v>
      </c>
      <c r="E755" s="276">
        <f>ROUND(X62,0)</f>
        <v>0</v>
      </c>
      <c r="F755" s="276">
        <f>ROUND(X63,0)</f>
        <v>0</v>
      </c>
      <c r="G755" s="276">
        <f>ROUND(X64,0)</f>
        <v>0</v>
      </c>
      <c r="H755" s="276">
        <f>ROUND(X65,0)</f>
        <v>0</v>
      </c>
      <c r="I755" s="276">
        <f>ROUND(X66,0)</f>
        <v>0</v>
      </c>
      <c r="J755" s="276">
        <f>ROUND(X67,0)</f>
        <v>0</v>
      </c>
      <c r="K755" s="276">
        <f>ROUND(X68,0)</f>
        <v>0</v>
      </c>
      <c r="L755" s="276">
        <f>ROUND(X69,0)</f>
        <v>0</v>
      </c>
      <c r="M755" s="276">
        <f>ROUND(X70,0)</f>
        <v>0</v>
      </c>
      <c r="N755" s="276">
        <f>ROUND(X75,0)</f>
        <v>0</v>
      </c>
      <c r="O755" s="276">
        <f>ROUND(X73,0)</f>
        <v>0</v>
      </c>
      <c r="P755" s="276">
        <f>IF(X76&gt;0,ROUND(X76,0),0)</f>
        <v>0</v>
      </c>
      <c r="Q755" s="276">
        <f>IF(X77&gt;0,ROUND(X77,0),0)</f>
        <v>0</v>
      </c>
      <c r="R755" s="276">
        <f>IF(X78&gt;0,ROUND(X78,0),0)</f>
        <v>0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1"/>
        <v>0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" customHeight="1" x14ac:dyDescent="0.25">
      <c r="A756" s="209" t="str">
        <f>RIGHT($C$83,3)&amp;"*"&amp;RIGHT($C$82,4)&amp;"*"&amp;Y$55&amp;"*"&amp;"A"</f>
        <v>153*2017*7140*A</v>
      </c>
      <c r="B756" s="276">
        <f>ROUND(Y59,0)</f>
        <v>0</v>
      </c>
      <c r="C756" s="278">
        <f>ROUND(Y60,2)</f>
        <v>9.93</v>
      </c>
      <c r="D756" s="276">
        <f>ROUND(Y61,0)</f>
        <v>692654</v>
      </c>
      <c r="E756" s="276">
        <f>ROUND(Y62,0)</f>
        <v>187760</v>
      </c>
      <c r="F756" s="276">
        <f>ROUND(Y63,0)</f>
        <v>0</v>
      </c>
      <c r="G756" s="276">
        <f>ROUND(Y64,0)</f>
        <v>51780</v>
      </c>
      <c r="H756" s="276">
        <f>ROUND(Y65,0)</f>
        <v>699</v>
      </c>
      <c r="I756" s="276">
        <f>ROUND(Y66,0)</f>
        <v>36695</v>
      </c>
      <c r="J756" s="276">
        <f>ROUND(Y67,0)</f>
        <v>65623</v>
      </c>
      <c r="K756" s="276">
        <f>ROUND(Y68,0)</f>
        <v>0</v>
      </c>
      <c r="L756" s="276">
        <f>ROUND(Y69,0)</f>
        <v>404456</v>
      </c>
      <c r="M756" s="276">
        <f>ROUND(Y70,0)</f>
        <v>275</v>
      </c>
      <c r="N756" s="276">
        <f>ROUND(Y75,0)</f>
        <v>6759472</v>
      </c>
      <c r="O756" s="276">
        <f>ROUND(Y73,0)</f>
        <v>373363</v>
      </c>
      <c r="P756" s="276">
        <f>IF(Y76&gt;0,ROUND(Y76,0),0)</f>
        <v>2360</v>
      </c>
      <c r="Q756" s="276">
        <f>IF(Y77&gt;0,ROUND(Y77,0),0)</f>
        <v>0</v>
      </c>
      <c r="R756" s="276">
        <f>IF(Y78&gt;0,ROUND(Y78,0),0)</f>
        <v>2360</v>
      </c>
      <c r="S756" s="276">
        <f>IF(Y79&gt;0,ROUND(Y79,0),0)</f>
        <v>0</v>
      </c>
      <c r="T756" s="278">
        <f>IF(Y80&gt;0,ROUND(Y80,2),0)</f>
        <v>0</v>
      </c>
      <c r="U756" s="276"/>
      <c r="V756" s="277"/>
      <c r="W756" s="276"/>
      <c r="X756" s="276"/>
      <c r="Y756" s="276">
        <f t="shared" si="21"/>
        <v>1171896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" customHeight="1" x14ac:dyDescent="0.25">
      <c r="A757" s="209" t="str">
        <f>RIGHT($C$83,3)&amp;"*"&amp;RIGHT($C$82,4)&amp;"*"&amp;Z$55&amp;"*"&amp;"A"</f>
        <v>153*2017*7150*A</v>
      </c>
      <c r="B757" s="276">
        <f>ROUND(Z59,0)</f>
        <v>0</v>
      </c>
      <c r="C757" s="278">
        <f>ROUND(Z60,2)</f>
        <v>0</v>
      </c>
      <c r="D757" s="276">
        <f>ROUND(Z61,0)</f>
        <v>0</v>
      </c>
      <c r="E757" s="276">
        <f>ROUND(Z62,0)</f>
        <v>0</v>
      </c>
      <c r="F757" s="276">
        <f>ROUND(Z63,0)</f>
        <v>0</v>
      </c>
      <c r="G757" s="276">
        <f>ROUND(Z64,0)</f>
        <v>0</v>
      </c>
      <c r="H757" s="276">
        <f>ROUND(Z65,0)</f>
        <v>0</v>
      </c>
      <c r="I757" s="276">
        <f>ROUND(Z66,0)</f>
        <v>0</v>
      </c>
      <c r="J757" s="276">
        <f>ROUND(Z67,0)</f>
        <v>0</v>
      </c>
      <c r="K757" s="276">
        <f>ROUND(Z68,0)</f>
        <v>0</v>
      </c>
      <c r="L757" s="276">
        <f>ROUND(Z69,0)</f>
        <v>0</v>
      </c>
      <c r="M757" s="276">
        <f>ROUND(Z70,0)</f>
        <v>0</v>
      </c>
      <c r="N757" s="276">
        <f>ROUND(Z75,0)</f>
        <v>0</v>
      </c>
      <c r="O757" s="276">
        <f>ROUND(Z73,0)</f>
        <v>0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>
        <f t="shared" si="21"/>
        <v>0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" customHeight="1" x14ac:dyDescent="0.25">
      <c r="A758" s="209" t="str">
        <f>RIGHT($C$83,3)&amp;"*"&amp;RIGHT($C$82,4)&amp;"*"&amp;AA$55&amp;"*"&amp;"A"</f>
        <v>153*2017*7160*A</v>
      </c>
      <c r="B758" s="276">
        <f>ROUND(AA59,0)</f>
        <v>0</v>
      </c>
      <c r="C758" s="278">
        <f>ROUND(AA60,2)</f>
        <v>0</v>
      </c>
      <c r="D758" s="276">
        <f>ROUND(AA61,0)</f>
        <v>0</v>
      </c>
      <c r="E758" s="276">
        <f>ROUND(AA62,0)</f>
        <v>0</v>
      </c>
      <c r="F758" s="276">
        <f>ROUND(AA63,0)</f>
        <v>0</v>
      </c>
      <c r="G758" s="276">
        <f>ROUND(AA64,0)</f>
        <v>0</v>
      </c>
      <c r="H758" s="276">
        <f>ROUND(AA65,0)</f>
        <v>0</v>
      </c>
      <c r="I758" s="276">
        <f>ROUND(AA66,0)</f>
        <v>0</v>
      </c>
      <c r="J758" s="276">
        <f>ROUND(AA67,0)</f>
        <v>0</v>
      </c>
      <c r="K758" s="276">
        <f>ROUND(AA68,0)</f>
        <v>0</v>
      </c>
      <c r="L758" s="276">
        <f>ROUND(AA69,0)</f>
        <v>0</v>
      </c>
      <c r="M758" s="276">
        <f>ROUND(AA70,0)</f>
        <v>0</v>
      </c>
      <c r="N758" s="276">
        <f>ROUND(AA75,0)</f>
        <v>0</v>
      </c>
      <c r="O758" s="276">
        <f>ROUND(AA73,0)</f>
        <v>0</v>
      </c>
      <c r="P758" s="276">
        <f>IF(AA76&gt;0,ROUND(AA76,0),0)</f>
        <v>0</v>
      </c>
      <c r="Q758" s="276">
        <f>IF(AA77&gt;0,ROUND(AA77,0),0)</f>
        <v>0</v>
      </c>
      <c r="R758" s="276">
        <f>IF(AA78&gt;0,ROUND(AA78,0),0)</f>
        <v>0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0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" customHeight="1" x14ac:dyDescent="0.25">
      <c r="A759" s="209" t="str">
        <f>RIGHT($C$83,3)&amp;"*"&amp;RIGHT($C$82,4)&amp;"*"&amp;AB$55&amp;"*"&amp;"A"</f>
        <v>153*2017*7170*A</v>
      </c>
      <c r="B759" s="276"/>
      <c r="C759" s="278">
        <f>ROUND(AB60,2)</f>
        <v>1.98</v>
      </c>
      <c r="D759" s="276">
        <f>ROUND(AB61,0)</f>
        <v>193516</v>
      </c>
      <c r="E759" s="276">
        <f>ROUND(AB62,0)</f>
        <v>42751</v>
      </c>
      <c r="F759" s="276">
        <f>ROUND(AB63,0)</f>
        <v>0</v>
      </c>
      <c r="G759" s="276">
        <f>ROUND(AB64,0)</f>
        <v>866303</v>
      </c>
      <c r="H759" s="276">
        <f>ROUND(AB65,0)</f>
        <v>0</v>
      </c>
      <c r="I759" s="276">
        <f>ROUND(AB66,0)</f>
        <v>91250</v>
      </c>
      <c r="J759" s="276">
        <f>ROUND(AB67,0)</f>
        <v>17184</v>
      </c>
      <c r="K759" s="276">
        <f>ROUND(AB68,0)</f>
        <v>55528</v>
      </c>
      <c r="L759" s="276">
        <f>ROUND(AB69,0)</f>
        <v>849</v>
      </c>
      <c r="M759" s="276">
        <f>ROUND(AB70,0)</f>
        <v>11192</v>
      </c>
      <c r="N759" s="276">
        <f>ROUND(AB75,0)</f>
        <v>2725057</v>
      </c>
      <c r="O759" s="276">
        <f>ROUND(AB73,0)</f>
        <v>868086</v>
      </c>
      <c r="P759" s="276">
        <f>IF(AB76&gt;0,ROUND(AB76,0),0)</f>
        <v>618</v>
      </c>
      <c r="Q759" s="276">
        <f>IF(AB77&gt;0,ROUND(AB77,0),0)</f>
        <v>0</v>
      </c>
      <c r="R759" s="276">
        <f>IF(AB78&gt;0,ROUND(AB78,0),0)</f>
        <v>618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608744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" customHeight="1" x14ac:dyDescent="0.25">
      <c r="A760" s="209" t="str">
        <f>RIGHT($C$83,3)&amp;"*"&amp;RIGHT($C$82,4)&amp;"*"&amp;AC$55&amp;"*"&amp;"A"</f>
        <v>153*2017*7180*A</v>
      </c>
      <c r="B760" s="276">
        <f>ROUND(AC59,0)</f>
        <v>131</v>
      </c>
      <c r="C760" s="278">
        <f>ROUND(AC60,2)</f>
        <v>5.71</v>
      </c>
      <c r="D760" s="276">
        <f>ROUND(AC61,0)</f>
        <v>450780</v>
      </c>
      <c r="E760" s="276">
        <f>ROUND(AC62,0)</f>
        <v>118052</v>
      </c>
      <c r="F760" s="276">
        <f>ROUND(AC63,0)</f>
        <v>0</v>
      </c>
      <c r="G760" s="276">
        <f>ROUND(AC64,0)</f>
        <v>40036</v>
      </c>
      <c r="H760" s="276">
        <f>ROUND(AC65,0)</f>
        <v>1398</v>
      </c>
      <c r="I760" s="276">
        <f>ROUND(AC66,0)</f>
        <v>0</v>
      </c>
      <c r="J760" s="276">
        <f>ROUND(AC67,0)</f>
        <v>42099</v>
      </c>
      <c r="K760" s="276">
        <f>ROUND(AC68,0)</f>
        <v>0</v>
      </c>
      <c r="L760" s="276">
        <f>ROUND(AC69,0)</f>
        <v>6183</v>
      </c>
      <c r="M760" s="276">
        <f>ROUND(AC70,0)</f>
        <v>0</v>
      </c>
      <c r="N760" s="276">
        <f>ROUND(AC75,0)</f>
        <v>77930</v>
      </c>
      <c r="O760" s="276">
        <f>ROUND(AC73,0)</f>
        <v>10503</v>
      </c>
      <c r="P760" s="276">
        <f>IF(AC76&gt;0,ROUND(AC76,0),0)</f>
        <v>1514</v>
      </c>
      <c r="Q760" s="276">
        <f>IF(AC77&gt;0,ROUND(AC77,0),0)</f>
        <v>0</v>
      </c>
      <c r="R760" s="276">
        <f>IF(AC78&gt;0,ROUND(AC78,0),0)</f>
        <v>1188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202033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" customHeight="1" x14ac:dyDescent="0.25">
      <c r="A761" s="209" t="str">
        <f>RIGHT($C$83,3)&amp;"*"&amp;RIGHT($C$82,4)&amp;"*"&amp;AD$55&amp;"*"&amp;"A"</f>
        <v>153*2017*7190*A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0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0</v>
      </c>
      <c r="O761" s="276">
        <f>ROUND(AD73,0)</f>
        <v>0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1"/>
        <v>0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" customHeight="1" x14ac:dyDescent="0.25">
      <c r="A762" s="209" t="str">
        <f>RIGHT($C$83,3)&amp;"*"&amp;RIGHT($C$82,4)&amp;"*"&amp;AE$55&amp;"*"&amp;"A"</f>
        <v>153*2017*7200*A</v>
      </c>
      <c r="B762" s="276">
        <f>ROUND(AE59,0)</f>
        <v>7632</v>
      </c>
      <c r="C762" s="278">
        <f>ROUND(AE60,2)</f>
        <v>8.44</v>
      </c>
      <c r="D762" s="276">
        <f>ROUND(AE61,0)</f>
        <v>612255</v>
      </c>
      <c r="E762" s="276">
        <f>ROUND(AE62,0)</f>
        <v>153941</v>
      </c>
      <c r="F762" s="276">
        <f>ROUND(AE63,0)</f>
        <v>0</v>
      </c>
      <c r="G762" s="276">
        <f>ROUND(AE64,0)</f>
        <v>18942</v>
      </c>
      <c r="H762" s="276">
        <f>ROUND(AE65,0)</f>
        <v>1884</v>
      </c>
      <c r="I762" s="276">
        <f>ROUND(AE66,0)</f>
        <v>111486</v>
      </c>
      <c r="J762" s="276">
        <f>ROUND(AE67,0)</f>
        <v>177849</v>
      </c>
      <c r="K762" s="276">
        <f>ROUND(AE68,0)</f>
        <v>0</v>
      </c>
      <c r="L762" s="276">
        <f>ROUND(AE69,0)</f>
        <v>19095</v>
      </c>
      <c r="M762" s="276">
        <f>ROUND(AE70,0)</f>
        <v>22905</v>
      </c>
      <c r="N762" s="276">
        <f>ROUND(AE75,0)</f>
        <v>1836775</v>
      </c>
      <c r="O762" s="276">
        <f>ROUND(AE73,0)</f>
        <v>350071</v>
      </c>
      <c r="P762" s="276">
        <f>IF(AE76&gt;0,ROUND(AE76,0),0)</f>
        <v>6396</v>
      </c>
      <c r="Q762" s="276">
        <f>IF(AE77&gt;0,ROUND(AE77,0),0)</f>
        <v>0</v>
      </c>
      <c r="R762" s="276">
        <f>IF(AE78&gt;0,ROUND(AE78,0),0)</f>
        <v>5051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829617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" customHeight="1" x14ac:dyDescent="0.25">
      <c r="A763" s="209" t="str">
        <f>RIGHT($C$83,3)&amp;"*"&amp;RIGHT($C$82,4)&amp;"*"&amp;AF$55&amp;"*"&amp;"A"</f>
        <v>153*2017*7220*A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" customHeight="1" x14ac:dyDescent="0.25">
      <c r="A764" s="209" t="str">
        <f>RIGHT($C$83,3)&amp;"*"&amp;RIGHT($C$82,4)&amp;"*"&amp;AG$55&amp;"*"&amp;"A"</f>
        <v>153*2017*7230*A</v>
      </c>
      <c r="B764" s="276">
        <f>ROUND(AG59,0)</f>
        <v>3019</v>
      </c>
      <c r="C764" s="278">
        <f>ROUND(AG60,2)</f>
        <v>8.01</v>
      </c>
      <c r="D764" s="276">
        <f>ROUND(AG61,0)</f>
        <v>603205</v>
      </c>
      <c r="E764" s="276">
        <f>ROUND(AG62,0)</f>
        <v>157039</v>
      </c>
      <c r="F764" s="276">
        <f>ROUND(AG63,0)</f>
        <v>1421779</v>
      </c>
      <c r="G764" s="276">
        <f>ROUND(AG64,0)</f>
        <v>84592</v>
      </c>
      <c r="H764" s="276">
        <f>ROUND(AG65,0)</f>
        <v>699</v>
      </c>
      <c r="I764" s="276">
        <f>ROUND(AG66,0)</f>
        <v>29775</v>
      </c>
      <c r="J764" s="276">
        <f>ROUND(AG67,0)</f>
        <v>55223</v>
      </c>
      <c r="K764" s="276">
        <f>ROUND(AG68,0)</f>
        <v>0</v>
      </c>
      <c r="L764" s="276">
        <f>ROUND(AG69,0)</f>
        <v>17446</v>
      </c>
      <c r="M764" s="276">
        <f>ROUND(AG70,0)</f>
        <v>0</v>
      </c>
      <c r="N764" s="276">
        <f>ROUND(AG75,0)</f>
        <v>3619843</v>
      </c>
      <c r="O764" s="276">
        <f>ROUND(AG73,0)</f>
        <v>2933</v>
      </c>
      <c r="P764" s="276">
        <f>IF(AG76&gt;0,ROUND(AG76,0),0)</f>
        <v>1986</v>
      </c>
      <c r="Q764" s="276">
        <f>IF(AG77&gt;0,ROUND(AG77,0),0)</f>
        <v>0</v>
      </c>
      <c r="R764" s="276">
        <f>IF(AG78&gt;0,ROUND(AG78,0),0)</f>
        <v>2060</v>
      </c>
      <c r="S764" s="276">
        <f>IF(AG79&gt;0,ROUND(AG79,0),0)</f>
        <v>0</v>
      </c>
      <c r="T764" s="278">
        <f>IF(AG80&gt;0,ROUND(AG80,2),0)</f>
        <v>5</v>
      </c>
      <c r="U764" s="276"/>
      <c r="V764" s="277"/>
      <c r="W764" s="276"/>
      <c r="X764" s="276"/>
      <c r="Y764" s="276">
        <f t="shared" si="21"/>
        <v>942879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" customHeight="1" x14ac:dyDescent="0.25">
      <c r="A765" s="209" t="str">
        <f>RIGHT($C$83,3)&amp;"*"&amp;RIGHT($C$82,4)&amp;"*"&amp;AH$55&amp;"*"&amp;"A"</f>
        <v>153*2017*7240*A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" customHeight="1" x14ac:dyDescent="0.25">
      <c r="A766" s="209" t="str">
        <f>RIGHT($C$83,3)&amp;"*"&amp;RIGHT($C$82,4)&amp;"*"&amp;AI$55&amp;"*"&amp;"A"</f>
        <v>153*2017*7250*A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1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" customHeight="1" x14ac:dyDescent="0.25">
      <c r="A767" s="209" t="str">
        <f>RIGHT($C$83,3)&amp;"*"&amp;RIGHT($C$82,4)&amp;"*"&amp;AJ$55&amp;"*"&amp;"A"</f>
        <v>153*2017*7260*A</v>
      </c>
      <c r="B767" s="276">
        <f>ROUND(AJ59,0)</f>
        <v>2000</v>
      </c>
      <c r="C767" s="278">
        <f>ROUND(AJ60,2)</f>
        <v>5.23</v>
      </c>
      <c r="D767" s="276">
        <f>ROUND(AJ61,0)</f>
        <v>743436</v>
      </c>
      <c r="E767" s="276">
        <f>ROUND(AJ62,0)</f>
        <v>107794</v>
      </c>
      <c r="F767" s="276">
        <f>ROUND(AJ63,0)</f>
        <v>0</v>
      </c>
      <c r="G767" s="276">
        <f>ROUND(AJ64,0)</f>
        <v>9836</v>
      </c>
      <c r="H767" s="276">
        <f>ROUND(AJ65,0)</f>
        <v>670</v>
      </c>
      <c r="I767" s="276">
        <f>ROUND(AJ66,0)</f>
        <v>2605</v>
      </c>
      <c r="J767" s="276">
        <f>ROUND(AJ67,0)</f>
        <v>0</v>
      </c>
      <c r="K767" s="276">
        <f>ROUND(AJ68,0)</f>
        <v>3604</v>
      </c>
      <c r="L767" s="276">
        <f>ROUND(AJ69,0)</f>
        <v>1521</v>
      </c>
      <c r="M767" s="276">
        <f>ROUND(AJ70,0)</f>
        <v>0</v>
      </c>
      <c r="N767" s="276">
        <f>ROUND(AJ75,0)</f>
        <v>1332452</v>
      </c>
      <c r="O767" s="276">
        <f>ROUND(AJ73,0)</f>
        <v>310655</v>
      </c>
      <c r="P767" s="276">
        <f>IF(AJ76&gt;0,ROUND(AJ76,0),0)</f>
        <v>0</v>
      </c>
      <c r="Q767" s="276">
        <f>IF(AJ77&gt;0,ROUND(AJ77,0),0)</f>
        <v>0</v>
      </c>
      <c r="R767" s="276">
        <f>IF(AJ78&gt;0,ROUND(AJ78,0),0)</f>
        <v>2135</v>
      </c>
      <c r="S767" s="276">
        <f>IF(AJ79&gt;0,ROUND(AJ79,0),0)</f>
        <v>0</v>
      </c>
      <c r="T767" s="278">
        <f>IF(AJ80&gt;0,ROUND(AJ80,2),0)</f>
        <v>1</v>
      </c>
      <c r="U767" s="276"/>
      <c r="V767" s="277"/>
      <c r="W767" s="276"/>
      <c r="X767" s="276"/>
      <c r="Y767" s="276">
        <f t="shared" si="21"/>
        <v>318802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" customHeight="1" x14ac:dyDescent="0.25">
      <c r="A768" s="209" t="str">
        <f>RIGHT($C$83,3)&amp;"*"&amp;RIGHT($C$82,4)&amp;"*"&amp;AK$55&amp;"*"&amp;"A"</f>
        <v>153*2017*7310*A</v>
      </c>
      <c r="B768" s="276">
        <f>ROUND(AK59,0)</f>
        <v>1227</v>
      </c>
      <c r="C768" s="278">
        <f>ROUND(AK60,2)</f>
        <v>1.03</v>
      </c>
      <c r="D768" s="276">
        <f>ROUND(AK61,0)</f>
        <v>82486</v>
      </c>
      <c r="E768" s="276">
        <f>ROUND(AK62,0)</f>
        <v>19517</v>
      </c>
      <c r="F768" s="276">
        <f>ROUND(AK63,0)</f>
        <v>0</v>
      </c>
      <c r="G768" s="276">
        <f>ROUND(AK64,0)</f>
        <v>4029</v>
      </c>
      <c r="H768" s="276">
        <f>ROUND(AK65,0)</f>
        <v>0</v>
      </c>
      <c r="I768" s="276">
        <f>ROUND(AK66,0)</f>
        <v>0</v>
      </c>
      <c r="J768" s="276">
        <f>ROUND(AK67,0)</f>
        <v>0</v>
      </c>
      <c r="K768" s="276">
        <f>ROUND(AK68,0)</f>
        <v>0</v>
      </c>
      <c r="L768" s="276">
        <f>ROUND(AK69,0)</f>
        <v>3077</v>
      </c>
      <c r="M768" s="276">
        <f>ROUND(AK70,0)</f>
        <v>1098</v>
      </c>
      <c r="N768" s="276">
        <f>ROUND(AK75,0)</f>
        <v>316808</v>
      </c>
      <c r="O768" s="276">
        <f>ROUND(AK73,0)</f>
        <v>231243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812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68922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" customHeight="1" x14ac:dyDescent="0.25">
      <c r="A769" s="209" t="str">
        <f>RIGHT($C$83,3)&amp;"*"&amp;RIGHT($C$82,4)&amp;"*"&amp;AL$55&amp;"*"&amp;"A"</f>
        <v>153*2017*7320*A</v>
      </c>
      <c r="B769" s="276">
        <f>ROUND(AL59,0)</f>
        <v>632</v>
      </c>
      <c r="C769" s="278">
        <f>ROUND(AL60,2)</f>
        <v>0.99</v>
      </c>
      <c r="D769" s="276">
        <f>ROUND(AL61,0)</f>
        <v>62943</v>
      </c>
      <c r="E769" s="276">
        <f>ROUND(AL62,0)</f>
        <v>16698</v>
      </c>
      <c r="F769" s="276">
        <f>ROUND(AL63,0)</f>
        <v>0</v>
      </c>
      <c r="G769" s="276">
        <f>ROUND(AL64,0)</f>
        <v>1925</v>
      </c>
      <c r="H769" s="276">
        <f>ROUND(AL65,0)</f>
        <v>0</v>
      </c>
      <c r="I769" s="276">
        <f>ROUND(AL66,0)</f>
        <v>979</v>
      </c>
      <c r="J769" s="276">
        <f>ROUND(AL67,0)</f>
        <v>0</v>
      </c>
      <c r="K769" s="276">
        <f>ROUND(AL68,0)</f>
        <v>0</v>
      </c>
      <c r="L769" s="276">
        <f>ROUND(AL69,0)</f>
        <v>1258</v>
      </c>
      <c r="M769" s="276">
        <f>ROUND(AL70,0)</f>
        <v>20287</v>
      </c>
      <c r="N769" s="276">
        <f>ROUND(AL75,0)</f>
        <v>96524</v>
      </c>
      <c r="O769" s="276">
        <f>ROUND(AL73,0)</f>
        <v>51670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418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29893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" customHeight="1" x14ac:dyDescent="0.25">
      <c r="A770" s="209" t="str">
        <f>RIGHT($C$83,3)&amp;"*"&amp;RIGHT($C$82,4)&amp;"*"&amp;AM$55&amp;"*"&amp;"A"</f>
        <v>153*2017*7330*A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" customHeight="1" x14ac:dyDescent="0.25">
      <c r="A771" s="209" t="str">
        <f>RIGHT($C$83,3)&amp;"*"&amp;RIGHT($C$82,4)&amp;"*"&amp;AN$55&amp;"*"&amp;"A"</f>
        <v>153*2017*7340*A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" customHeight="1" x14ac:dyDescent="0.25">
      <c r="A772" s="209" t="str">
        <f>RIGHT($C$83,3)&amp;"*"&amp;RIGHT($C$82,4)&amp;"*"&amp;AO$55&amp;"*"&amp;"A"</f>
        <v>153*2017*7350*A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" customHeight="1" x14ac:dyDescent="0.25">
      <c r="A773" s="209" t="str">
        <f>RIGHT($C$83,3)&amp;"*"&amp;RIGHT($C$82,4)&amp;"*"&amp;AP$55&amp;"*"&amp;"A"</f>
        <v>153*2017*7380*A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" customHeight="1" x14ac:dyDescent="0.25">
      <c r="A774" s="209" t="str">
        <f>RIGHT($C$83,3)&amp;"*"&amp;RIGHT($C$82,4)&amp;"*"&amp;AQ$55&amp;"*"&amp;"A"</f>
        <v>153*2017*7390*A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" customHeight="1" x14ac:dyDescent="0.25">
      <c r="A775" s="209" t="str">
        <f>RIGHT($C$83,3)&amp;"*"&amp;RIGHT($C$82,4)&amp;"*"&amp;AR$55&amp;"*"&amp;"A"</f>
        <v>153*2017*7400*A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1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" customHeight="1" x14ac:dyDescent="0.25">
      <c r="A776" s="209" t="str">
        <f>RIGHT($C$83,3)&amp;"*"&amp;RIGHT($C$82,4)&amp;"*"&amp;AS$55&amp;"*"&amp;"A"</f>
        <v>153*2017*7410*A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" customHeight="1" x14ac:dyDescent="0.25">
      <c r="A777" s="209" t="str">
        <f>RIGHT($C$83,3)&amp;"*"&amp;RIGHT($C$82,4)&amp;"*"&amp;AT$55&amp;"*"&amp;"A"</f>
        <v>153*2017*7420*A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" customHeight="1" x14ac:dyDescent="0.25">
      <c r="A778" s="209" t="str">
        <f>RIGHT($C$83,3)&amp;"*"&amp;RIGHT($C$82,4)&amp;"*"&amp;AU$55&amp;"*"&amp;"A"</f>
        <v>153*2017*7430*A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" customHeight="1" x14ac:dyDescent="0.25">
      <c r="A779" s="209" t="str">
        <f>RIGHT($C$83,3)&amp;"*"&amp;RIGHT($C$82,4)&amp;"*"&amp;AV$55&amp;"*"&amp;"A"</f>
        <v>153*2017*7490*A</v>
      </c>
      <c r="B779" s="276"/>
      <c r="C779" s="278">
        <f>ROUND(AV60,2)</f>
        <v>0.18</v>
      </c>
      <c r="D779" s="276">
        <f>ROUND(AV61,0)</f>
        <v>15805</v>
      </c>
      <c r="E779" s="276">
        <f>ROUND(AV62,0)</f>
        <v>1460</v>
      </c>
      <c r="F779" s="276">
        <f>ROUND(AV63,0)</f>
        <v>0</v>
      </c>
      <c r="G779" s="276">
        <f>ROUND(AV64,0)</f>
        <v>11205</v>
      </c>
      <c r="H779" s="276">
        <f>ROUND(AV65,0)</f>
        <v>0</v>
      </c>
      <c r="I779" s="276">
        <f>ROUND(AV66,0)</f>
        <v>0</v>
      </c>
      <c r="J779" s="276">
        <f>ROUND(AV67,0)</f>
        <v>29280</v>
      </c>
      <c r="K779" s="276">
        <f>ROUND(AV68,0)</f>
        <v>0</v>
      </c>
      <c r="L779" s="276">
        <f>ROUND(AV69,0)</f>
        <v>3044</v>
      </c>
      <c r="M779" s="276">
        <f>ROUND(AV70,0)</f>
        <v>0</v>
      </c>
      <c r="N779" s="276">
        <f>ROUND(AV75,0)</f>
        <v>1070374</v>
      </c>
      <c r="O779" s="276">
        <f>ROUND(AV73,0)</f>
        <v>45222</v>
      </c>
      <c r="P779" s="276">
        <f>IF(AV76&gt;0,ROUND(AV76,0),0)</f>
        <v>1053</v>
      </c>
      <c r="Q779" s="276">
        <f>IF(AV77&gt;0,ROUND(AV77,0),0)</f>
        <v>0</v>
      </c>
      <c r="R779" s="276">
        <f>IF(AV78&gt;0,ROUND(AV78,0),0)</f>
        <v>0</v>
      </c>
      <c r="S779" s="276">
        <f>IF(AV79&gt;0,ROUND(AV79,0),0)</f>
        <v>0</v>
      </c>
      <c r="T779" s="278">
        <f>IF(AV80&gt;0,ROUND(AV80,2),0)</f>
        <v>0</v>
      </c>
      <c r="U779" s="276"/>
      <c r="V779" s="277"/>
      <c r="W779" s="276"/>
      <c r="X779" s="276"/>
      <c r="Y779" s="276">
        <f t="shared" si="21"/>
        <v>200866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" customHeight="1" x14ac:dyDescent="0.25">
      <c r="A780" s="209" t="str">
        <f>RIGHT($C$83,3)&amp;"*"&amp;RIGHT($C$82,4)&amp;"*"&amp;AW$55&amp;"*"&amp;"A"</f>
        <v>153*2017*8200*A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" customHeight="1" x14ac:dyDescent="0.25">
      <c r="A781" s="209" t="str">
        <f>RIGHT($C$83,3)&amp;"*"&amp;RIGHT($C$82,4)&amp;"*"&amp;AX$55&amp;"*"&amp;"A"</f>
        <v>153*2017*8310*A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" customHeight="1" x14ac:dyDescent="0.25">
      <c r="A782" s="209" t="str">
        <f>RIGHT($C$83,3)&amp;"*"&amp;RIGHT($C$82,4)&amp;"*"&amp;AY$55&amp;"*"&amp;"A"</f>
        <v>153*2017*8320*A</v>
      </c>
      <c r="B782" s="276">
        <f>ROUND(AY59,0)</f>
        <v>8618</v>
      </c>
      <c r="C782" s="278">
        <f>ROUND(AY60,2)</f>
        <v>7.97</v>
      </c>
      <c r="D782" s="276">
        <f>ROUND(AY61,0)</f>
        <v>322599</v>
      </c>
      <c r="E782" s="276">
        <f>ROUND(AY62,0)</f>
        <v>118463</v>
      </c>
      <c r="F782" s="276">
        <f>ROUND(AY63,0)</f>
        <v>0</v>
      </c>
      <c r="G782" s="276">
        <f>ROUND(AY64,0)</f>
        <v>177120</v>
      </c>
      <c r="H782" s="276">
        <f>ROUND(AY65,0)</f>
        <v>699</v>
      </c>
      <c r="I782" s="276">
        <f>ROUND(AY66,0)</f>
        <v>5488</v>
      </c>
      <c r="J782" s="276">
        <f>ROUND(AY67,0)</f>
        <v>74882</v>
      </c>
      <c r="K782" s="276">
        <f>ROUND(AY68,0)</f>
        <v>0</v>
      </c>
      <c r="L782" s="276">
        <f>ROUND(AY69,0)</f>
        <v>-10514</v>
      </c>
      <c r="M782" s="276">
        <f>ROUND(AY70,0)</f>
        <v>129985</v>
      </c>
      <c r="N782" s="276"/>
      <c r="O782" s="276"/>
      <c r="P782" s="276">
        <f>IF(AY76&gt;0,ROUND(AY76,0),0)</f>
        <v>2693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" customHeight="1" x14ac:dyDescent="0.25">
      <c r="A783" s="209" t="str">
        <f>RIGHT($C$83,3)&amp;"*"&amp;RIGHT($C$82,4)&amp;"*"&amp;AZ$55&amp;"*"&amp;"A"</f>
        <v>153*2017*8330*A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" customHeight="1" x14ac:dyDescent="0.25">
      <c r="A784" s="209" t="str">
        <f>RIGHT($C$83,3)&amp;"*"&amp;RIGHT($C$82,4)&amp;"*"&amp;BA$55&amp;"*"&amp;"A"</f>
        <v>153*2017*8350*A</v>
      </c>
      <c r="B784" s="276">
        <f>ROUND(BA59,0)</f>
        <v>0</v>
      </c>
      <c r="C784" s="278">
        <f>ROUND(BA60,2)</f>
        <v>0</v>
      </c>
      <c r="D784" s="276">
        <f>ROUND(BA61,0)</f>
        <v>0</v>
      </c>
      <c r="E784" s="276">
        <f>ROUND(BA62,0)</f>
        <v>0</v>
      </c>
      <c r="F784" s="276">
        <f>ROUND(BA63,0)</f>
        <v>0</v>
      </c>
      <c r="G784" s="276">
        <f>ROUND(BA64,0)</f>
        <v>0</v>
      </c>
      <c r="H784" s="276">
        <f>ROUND(BA65,0)</f>
        <v>0</v>
      </c>
      <c r="I784" s="276">
        <f>ROUND(BA66,0)</f>
        <v>98947</v>
      </c>
      <c r="J784" s="276">
        <f>ROUND(BA67,0)</f>
        <v>0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0</v>
      </c>
      <c r="Q784" s="276">
        <f>IF(BA77&gt;0,ROUND(BA77,0),0)</f>
        <v>0</v>
      </c>
      <c r="R784" s="276">
        <f>IF(BA78&gt;0,ROUND(BA78,0),0)</f>
        <v>0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" customHeight="1" x14ac:dyDescent="0.25">
      <c r="A785" s="209" t="str">
        <f>RIGHT($C$83,3)&amp;"*"&amp;RIGHT($C$82,4)&amp;"*"&amp;BB$55&amp;"*"&amp;"A"</f>
        <v>153*2017*8360*A</v>
      </c>
      <c r="B785" s="276"/>
      <c r="C785" s="278">
        <f>ROUND(BB60,2)</f>
        <v>3.32</v>
      </c>
      <c r="D785" s="276">
        <f>ROUND(BB61,0)</f>
        <v>272455</v>
      </c>
      <c r="E785" s="276">
        <f>ROUND(BB62,0)</f>
        <v>50326</v>
      </c>
      <c r="F785" s="276">
        <f>ROUND(BB63,0)</f>
        <v>0</v>
      </c>
      <c r="G785" s="276">
        <f>ROUND(BB64,0)</f>
        <v>3753</v>
      </c>
      <c r="H785" s="276">
        <f>ROUND(BB65,0)</f>
        <v>1306</v>
      </c>
      <c r="I785" s="276">
        <f>ROUND(BB66,0)</f>
        <v>117</v>
      </c>
      <c r="J785" s="276">
        <f>ROUND(BB67,0)</f>
        <v>2503</v>
      </c>
      <c r="K785" s="276">
        <f>ROUND(BB68,0)</f>
        <v>0</v>
      </c>
      <c r="L785" s="276">
        <f>ROUND(BB69,0)</f>
        <v>5257</v>
      </c>
      <c r="M785" s="276">
        <f>ROUND(BB70,0)</f>
        <v>0</v>
      </c>
      <c r="N785" s="276"/>
      <c r="O785" s="276"/>
      <c r="P785" s="276">
        <f>IF(BB76&gt;0,ROUND(BB76,0),0)</f>
        <v>90</v>
      </c>
      <c r="Q785" s="276">
        <f>IF(BB77&gt;0,ROUND(BB77,0),0)</f>
        <v>0</v>
      </c>
      <c r="R785" s="276">
        <f>IF(BB78&gt;0,ROUND(BB78,0),0)</f>
        <v>90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" customHeight="1" x14ac:dyDescent="0.25">
      <c r="A786" s="209" t="str">
        <f>RIGHT($C$83,3)&amp;"*"&amp;RIGHT($C$82,4)&amp;"*"&amp;BC$55&amp;"*"&amp;"A"</f>
        <v>153*2017*8370*A</v>
      </c>
      <c r="B786" s="276"/>
      <c r="C786" s="278">
        <f>ROUND(BC60,2)</f>
        <v>0</v>
      </c>
      <c r="D786" s="276">
        <f>ROUND(BC61,0)</f>
        <v>0</v>
      </c>
      <c r="E786" s="276">
        <f>ROUND(BC62,0)</f>
        <v>0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" customHeight="1" x14ac:dyDescent="0.25">
      <c r="A787" s="209" t="str">
        <f>RIGHT($C$83,3)&amp;"*"&amp;RIGHT($C$82,4)&amp;"*"&amp;BD$55&amp;"*"&amp;"A"</f>
        <v>153*2017*8420*A</v>
      </c>
      <c r="B787" s="276"/>
      <c r="C787" s="278">
        <f>ROUND(BD60,2)</f>
        <v>2.57</v>
      </c>
      <c r="D787" s="276">
        <f>ROUND(BD61,0)</f>
        <v>96654</v>
      </c>
      <c r="E787" s="276">
        <f>ROUND(BD62,0)</f>
        <v>36494</v>
      </c>
      <c r="F787" s="276">
        <f>ROUND(BD63,0)</f>
        <v>0</v>
      </c>
      <c r="G787" s="276">
        <f>ROUND(BD64,0)</f>
        <v>102099</v>
      </c>
      <c r="H787" s="276">
        <f>ROUND(BD65,0)</f>
        <v>0</v>
      </c>
      <c r="I787" s="276">
        <f>ROUND(BD66,0)</f>
        <v>266</v>
      </c>
      <c r="J787" s="276">
        <f>ROUND(BD67,0)</f>
        <v>65261</v>
      </c>
      <c r="K787" s="276">
        <f>ROUND(BD68,0)</f>
        <v>0</v>
      </c>
      <c r="L787" s="276">
        <f>ROUND(BD69,0)</f>
        <v>1285</v>
      </c>
      <c r="M787" s="276">
        <f>ROUND(BD70,0)</f>
        <v>0</v>
      </c>
      <c r="N787" s="276"/>
      <c r="O787" s="276"/>
      <c r="P787" s="276">
        <f>IF(BD76&gt;0,ROUND(BD76,0),0)</f>
        <v>2347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" customHeight="1" x14ac:dyDescent="0.25">
      <c r="A788" s="209" t="str">
        <f>RIGHT($C$83,3)&amp;"*"&amp;RIGHT($C$82,4)&amp;"*"&amp;BE$55&amp;"*"&amp;"A"</f>
        <v>153*2017*8430*A</v>
      </c>
      <c r="B788" s="276">
        <f>ROUND(BE59,0)</f>
        <v>113541</v>
      </c>
      <c r="C788" s="278">
        <f>ROUND(BE60,2)</f>
        <v>4.97</v>
      </c>
      <c r="D788" s="276">
        <f>ROUND(BE61,0)</f>
        <v>298906</v>
      </c>
      <c r="E788" s="276">
        <f>ROUND(BE62,0)</f>
        <v>85478</v>
      </c>
      <c r="F788" s="276">
        <f>ROUND(BE63,0)</f>
        <v>2700</v>
      </c>
      <c r="G788" s="276">
        <f>ROUND(BE64,0)</f>
        <v>21096</v>
      </c>
      <c r="H788" s="276">
        <f>ROUND(BE65,0)</f>
        <v>447597</v>
      </c>
      <c r="I788" s="276">
        <f>ROUND(BE66,0)</f>
        <v>81004</v>
      </c>
      <c r="J788" s="276">
        <f>ROUND(BE67,0)</f>
        <v>1641156</v>
      </c>
      <c r="K788" s="276">
        <f>ROUND(BE68,0)</f>
        <v>3550</v>
      </c>
      <c r="L788" s="276">
        <f>ROUND(BE69,0)</f>
        <v>227984</v>
      </c>
      <c r="M788" s="276">
        <f>ROUND(BE70,0)</f>
        <v>0</v>
      </c>
      <c r="N788" s="276"/>
      <c r="O788" s="276"/>
      <c r="P788" s="276">
        <f>IF(BE76&gt;0,ROUND(BE76,0),0)</f>
        <v>59021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" customHeight="1" x14ac:dyDescent="0.25">
      <c r="A789" s="209" t="str">
        <f>RIGHT($C$83,3)&amp;"*"&amp;RIGHT($C$82,4)&amp;"*"&amp;BF$55&amp;"*"&amp;"A"</f>
        <v>153*2017*8460*A</v>
      </c>
      <c r="B789" s="276"/>
      <c r="C789" s="278">
        <f>ROUND(BF60,2)</f>
        <v>9.3699999999999992</v>
      </c>
      <c r="D789" s="276">
        <f>ROUND(BF61,0)</f>
        <v>356453</v>
      </c>
      <c r="E789" s="276">
        <f>ROUND(BF62,0)</f>
        <v>139365</v>
      </c>
      <c r="F789" s="276">
        <f>ROUND(BF63,0)</f>
        <v>0</v>
      </c>
      <c r="G789" s="276">
        <f>ROUND(BF64,0)</f>
        <v>50058</v>
      </c>
      <c r="H789" s="276">
        <f>ROUND(BF65,0)</f>
        <v>0</v>
      </c>
      <c r="I789" s="276">
        <f>ROUND(BF66,0)</f>
        <v>4490</v>
      </c>
      <c r="J789" s="276">
        <f>ROUND(BF67,0)</f>
        <v>54667</v>
      </c>
      <c r="K789" s="276">
        <f>ROUND(BF68,0)</f>
        <v>0</v>
      </c>
      <c r="L789" s="276">
        <f>ROUND(BF69,0)</f>
        <v>1225</v>
      </c>
      <c r="M789" s="276">
        <f>ROUND(BF70,0)</f>
        <v>0</v>
      </c>
      <c r="N789" s="276"/>
      <c r="O789" s="276"/>
      <c r="P789" s="276">
        <f>IF(BF76&gt;0,ROUND(BF76,0),0)</f>
        <v>1966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" customHeight="1" x14ac:dyDescent="0.25">
      <c r="A790" s="209" t="str">
        <f>RIGHT($C$83,3)&amp;"*"&amp;RIGHT($C$82,4)&amp;"*"&amp;BG$55&amp;"*"&amp;"A"</f>
        <v>153*2017*8470*A</v>
      </c>
      <c r="B790" s="276"/>
      <c r="C790" s="278">
        <f>ROUND(BG60,2)</f>
        <v>0</v>
      </c>
      <c r="D790" s="276">
        <f>ROUND(BG61,0)</f>
        <v>0</v>
      </c>
      <c r="E790" s="276">
        <f>ROUND(BG62,0)</f>
        <v>0</v>
      </c>
      <c r="F790" s="276">
        <f>ROUND(BG63,0)</f>
        <v>0</v>
      </c>
      <c r="G790" s="276">
        <f>ROUND(BG64,0)</f>
        <v>0</v>
      </c>
      <c r="H790" s="276">
        <f>ROUND(BG65,0)</f>
        <v>0</v>
      </c>
      <c r="I790" s="276">
        <f>ROUND(BG66,0)</f>
        <v>0</v>
      </c>
      <c r="J790" s="276">
        <f>ROUND(BG67,0)</f>
        <v>4505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162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" customHeight="1" x14ac:dyDescent="0.25">
      <c r="A791" s="209" t="str">
        <f>RIGHT($C$83,3)&amp;"*"&amp;RIGHT($C$82,4)&amp;"*"&amp;BH$55&amp;"*"&amp;"A"</f>
        <v>153*2017*8480*A</v>
      </c>
      <c r="B791" s="276"/>
      <c r="C791" s="278">
        <f>ROUND(BH60,2)</f>
        <v>1.01</v>
      </c>
      <c r="D791" s="276">
        <f>ROUND(BH61,0)</f>
        <v>72124</v>
      </c>
      <c r="E791" s="276">
        <f>ROUND(BH62,0)</f>
        <v>22458</v>
      </c>
      <c r="F791" s="276">
        <f>ROUND(BH63,0)</f>
        <v>0</v>
      </c>
      <c r="G791" s="276">
        <f>ROUND(BH64,0)</f>
        <v>4705</v>
      </c>
      <c r="H791" s="276">
        <f>ROUND(BH65,0)</f>
        <v>79817</v>
      </c>
      <c r="I791" s="276">
        <f>ROUND(BH66,0)</f>
        <v>1203314</v>
      </c>
      <c r="J791" s="276">
        <f>ROUND(BH67,0)</f>
        <v>0</v>
      </c>
      <c r="K791" s="276">
        <f>ROUND(BH68,0)</f>
        <v>0</v>
      </c>
      <c r="L791" s="276">
        <f>ROUND(BH69,0)</f>
        <v>73006</v>
      </c>
      <c r="M791" s="276">
        <f>ROUND(BH70,0)</f>
        <v>0</v>
      </c>
      <c r="N791" s="276"/>
      <c r="O791" s="276"/>
      <c r="P791" s="276">
        <f>IF(BH76&gt;0,ROUND(BH76,0),0)</f>
        <v>0</v>
      </c>
      <c r="Q791" s="276">
        <f>IF(BH77&gt;0,ROUND(BH77,0),0)</f>
        <v>0</v>
      </c>
      <c r="R791" s="276">
        <f>IF(BH78&gt;0,ROUND(BH78,0),0)</f>
        <v>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" customHeight="1" x14ac:dyDescent="0.25">
      <c r="A792" s="209" t="str">
        <f>RIGHT($C$83,3)&amp;"*"&amp;RIGHT($C$82,4)&amp;"*"&amp;BI$55&amp;"*"&amp;"A"</f>
        <v>153*2017*8490*A</v>
      </c>
      <c r="B792" s="276"/>
      <c r="C792" s="278">
        <f>ROUND(BI60,2)</f>
        <v>0.03</v>
      </c>
      <c r="D792" s="276">
        <f>ROUND(BI61,0)</f>
        <v>6977</v>
      </c>
      <c r="E792" s="276">
        <f>ROUND(BI62,0)</f>
        <v>624</v>
      </c>
      <c r="F792" s="276">
        <f>ROUND(BI63,0)</f>
        <v>1200</v>
      </c>
      <c r="G792" s="276">
        <f>ROUND(BI64,0)</f>
        <v>238</v>
      </c>
      <c r="H792" s="276">
        <f>ROUND(BI65,0)</f>
        <v>0</v>
      </c>
      <c r="I792" s="276">
        <f>ROUND(BI66,0)</f>
        <v>3385</v>
      </c>
      <c r="J792" s="276">
        <f>ROUND(BI67,0)</f>
        <v>0</v>
      </c>
      <c r="K792" s="276">
        <f>ROUND(BI68,0)</f>
        <v>0</v>
      </c>
      <c r="L792" s="276">
        <f>ROUND(BI69,0)</f>
        <v>11040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" customHeight="1" x14ac:dyDescent="0.25">
      <c r="A793" s="209" t="str">
        <f>RIGHT($C$83,3)&amp;"*"&amp;RIGHT($C$82,4)&amp;"*"&amp;BJ$55&amp;"*"&amp;"A"</f>
        <v>153*2017*8510*A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0</v>
      </c>
      <c r="H793" s="276">
        <f>ROUND(BJ65,0)</f>
        <v>0</v>
      </c>
      <c r="I793" s="276">
        <f>ROUND(BJ66,0)</f>
        <v>0</v>
      </c>
      <c r="J793" s="276">
        <f>ROUND(BJ67,0)</f>
        <v>0</v>
      </c>
      <c r="K793" s="276">
        <f>ROUND(BJ68,0)</f>
        <v>0</v>
      </c>
      <c r="L793" s="276">
        <f>ROUND(BJ69,0)</f>
        <v>0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" customHeight="1" x14ac:dyDescent="0.25">
      <c r="A794" s="209" t="str">
        <f>RIGHT($C$83,3)&amp;"*"&amp;RIGHT($C$82,4)&amp;"*"&amp;BK$55&amp;"*"&amp;"A"</f>
        <v>153*2017*8530*A</v>
      </c>
      <c r="B794" s="276"/>
      <c r="C794" s="278">
        <f>ROUND(BK60,2)</f>
        <v>0</v>
      </c>
      <c r="D794" s="276">
        <f>ROUND(BK61,0)</f>
        <v>0</v>
      </c>
      <c r="E794" s="276">
        <f>ROUND(BK62,0)</f>
        <v>0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0</v>
      </c>
      <c r="J794" s="276">
        <f>ROUND(BK67,0)</f>
        <v>0</v>
      </c>
      <c r="K794" s="276">
        <f>ROUND(BK68,0)</f>
        <v>0</v>
      </c>
      <c r="L794" s="276">
        <f>ROUND(BK69,0)</f>
        <v>0</v>
      </c>
      <c r="M794" s="276">
        <f>ROUND(BK70,0)</f>
        <v>0</v>
      </c>
      <c r="N794" s="276"/>
      <c r="O794" s="276"/>
      <c r="P794" s="276">
        <f>IF(BK76&gt;0,ROUND(BK76,0),0)</f>
        <v>0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" customHeight="1" x14ac:dyDescent="0.25">
      <c r="A795" s="209" t="str">
        <f>RIGHT($C$83,3)&amp;"*"&amp;RIGHT($C$82,4)&amp;"*"&amp;BL$55&amp;"*"&amp;"A"</f>
        <v>153*2017*8560*A</v>
      </c>
      <c r="B795" s="276"/>
      <c r="C795" s="278">
        <f>ROUND(BL60,2)</f>
        <v>6.91</v>
      </c>
      <c r="D795" s="276">
        <f>ROUND(BL61,0)</f>
        <v>321505</v>
      </c>
      <c r="E795" s="276">
        <f>ROUND(BL62,0)</f>
        <v>113734</v>
      </c>
      <c r="F795" s="276">
        <f>ROUND(BL63,0)</f>
        <v>0</v>
      </c>
      <c r="G795" s="276">
        <f>ROUND(BL64,0)</f>
        <v>11590</v>
      </c>
      <c r="H795" s="276">
        <f>ROUND(BL65,0)</f>
        <v>712</v>
      </c>
      <c r="I795" s="276">
        <f>ROUND(BL66,0)</f>
        <v>301593</v>
      </c>
      <c r="J795" s="276">
        <f>ROUND(BL67,0)</f>
        <v>42599</v>
      </c>
      <c r="K795" s="276">
        <f>ROUND(BL68,0)</f>
        <v>3770</v>
      </c>
      <c r="L795" s="276">
        <f>ROUND(BL69,0)</f>
        <v>947</v>
      </c>
      <c r="M795" s="276">
        <f>ROUND(BL70,0)</f>
        <v>0</v>
      </c>
      <c r="N795" s="276"/>
      <c r="O795" s="276"/>
      <c r="P795" s="276">
        <f>IF(BL76&gt;0,ROUND(BL76,0),0)</f>
        <v>1532</v>
      </c>
      <c r="Q795" s="276">
        <f>IF(BL77&gt;0,ROUND(BL77,0),0)</f>
        <v>0</v>
      </c>
      <c r="R795" s="276">
        <f>IF(BL78&gt;0,ROUND(BL78,0),0)</f>
        <v>0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" customHeight="1" x14ac:dyDescent="0.25">
      <c r="A796" s="209" t="str">
        <f>RIGHT($C$83,3)&amp;"*"&amp;RIGHT($C$82,4)&amp;"*"&amp;BM$55&amp;"*"&amp;"A"</f>
        <v>153*2017*8590*A</v>
      </c>
      <c r="B796" s="276"/>
      <c r="C796" s="278">
        <f>ROUND(BM60,2)</f>
        <v>2.65</v>
      </c>
      <c r="D796" s="276">
        <f>ROUND(BM61,0)</f>
        <v>184668</v>
      </c>
      <c r="E796" s="276">
        <f>ROUND(BM62,0)</f>
        <v>57064</v>
      </c>
      <c r="F796" s="276">
        <f>ROUND(BM63,0)</f>
        <v>165536</v>
      </c>
      <c r="G796" s="276">
        <f>ROUND(BM64,0)</f>
        <v>2246</v>
      </c>
      <c r="H796" s="276">
        <f>ROUND(BM65,0)</f>
        <v>0</v>
      </c>
      <c r="I796" s="276">
        <f>ROUND(BM66,0)</f>
        <v>10820</v>
      </c>
      <c r="J796" s="276">
        <f>ROUND(BM67,0)</f>
        <v>16267</v>
      </c>
      <c r="K796" s="276">
        <f>ROUND(BM68,0)</f>
        <v>0</v>
      </c>
      <c r="L796" s="276">
        <f>ROUND(BM69,0)</f>
        <v>22815</v>
      </c>
      <c r="M796" s="276">
        <f>ROUND(BM70,0)</f>
        <v>0</v>
      </c>
      <c r="N796" s="276"/>
      <c r="O796" s="276"/>
      <c r="P796" s="276">
        <f>IF(BM76&gt;0,ROUND(BM76,0),0)</f>
        <v>585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" customHeight="1" x14ac:dyDescent="0.25">
      <c r="A797" s="209" t="str">
        <f>RIGHT($C$83,3)&amp;"*"&amp;RIGHT($C$82,4)&amp;"*"&amp;BN$55&amp;"*"&amp;"A"</f>
        <v>153*2017*8610*A</v>
      </c>
      <c r="B797" s="276"/>
      <c r="C797" s="278">
        <f>ROUND(BN60,2)</f>
        <v>3.82</v>
      </c>
      <c r="D797" s="276">
        <f>ROUND(BN61,0)</f>
        <v>496657</v>
      </c>
      <c r="E797" s="276">
        <f>ROUND(BN62,0)</f>
        <v>103557</v>
      </c>
      <c r="F797" s="276">
        <f>ROUND(BN63,0)</f>
        <v>328952</v>
      </c>
      <c r="G797" s="276">
        <f>ROUND(BN64,0)</f>
        <v>16935</v>
      </c>
      <c r="H797" s="276">
        <f>ROUND(BN65,0)</f>
        <v>2841</v>
      </c>
      <c r="I797" s="276">
        <f>ROUND(BN66,0)</f>
        <v>26</v>
      </c>
      <c r="J797" s="276">
        <f>ROUND(BN67,0)</f>
        <v>153296</v>
      </c>
      <c r="K797" s="276">
        <f>ROUND(BN68,0)</f>
        <v>9055</v>
      </c>
      <c r="L797" s="276">
        <f>ROUND(BN69,0)</f>
        <v>93657</v>
      </c>
      <c r="M797" s="276">
        <f>ROUND(BN70,0)</f>
        <v>0</v>
      </c>
      <c r="N797" s="276"/>
      <c r="O797" s="276"/>
      <c r="P797" s="276">
        <f>IF(BN76&gt;0,ROUND(BN76,0),0)</f>
        <v>5513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" customHeight="1" x14ac:dyDescent="0.25">
      <c r="A798" s="209" t="str">
        <f>RIGHT($C$83,3)&amp;"*"&amp;RIGHT($C$82,4)&amp;"*"&amp;BO$55&amp;"*"&amp;"A"</f>
        <v>153*2017*8620*A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6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" customHeight="1" x14ac:dyDescent="0.25">
      <c r="A799" s="209" t="str">
        <f>RIGHT($C$83,3)&amp;"*"&amp;RIGHT($C$82,4)&amp;"*"&amp;BP$55&amp;"*"&amp;"A"</f>
        <v>153*2017*8630*A</v>
      </c>
      <c r="B799" s="276"/>
      <c r="C799" s="278">
        <f>ROUND(BP60,2)</f>
        <v>1</v>
      </c>
      <c r="D799" s="276">
        <f>ROUND(BP61,0)</f>
        <v>72069</v>
      </c>
      <c r="E799" s="276">
        <f>ROUND(BP62,0)</f>
        <v>24305</v>
      </c>
      <c r="F799" s="276">
        <f>ROUND(BP63,0)</f>
        <v>0</v>
      </c>
      <c r="G799" s="276">
        <f>ROUND(BP64,0)</f>
        <v>671</v>
      </c>
      <c r="H799" s="276">
        <f>ROUND(BP65,0)</f>
        <v>699</v>
      </c>
      <c r="I799" s="276">
        <f>ROUND(BP66,0)</f>
        <v>23172</v>
      </c>
      <c r="J799" s="276">
        <f>ROUND(BP67,0)</f>
        <v>0</v>
      </c>
      <c r="K799" s="276">
        <f>ROUND(BP68,0)</f>
        <v>0</v>
      </c>
      <c r="L799" s="276">
        <f>ROUND(BP69,0)</f>
        <v>110586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" customHeight="1" x14ac:dyDescent="0.25">
      <c r="A800" s="209" t="str">
        <f>RIGHT($C$83,3)&amp;"*"&amp;RIGHT($C$82,4)&amp;"*"&amp;BQ$55&amp;"*"&amp;"A"</f>
        <v>153*2017*8640*A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" customHeight="1" x14ac:dyDescent="0.25">
      <c r="A801" s="209" t="str">
        <f>RIGHT($C$83,3)&amp;"*"&amp;RIGHT($C$82,4)&amp;"*"&amp;BR$55&amp;"*"&amp;"A"</f>
        <v>153*2017*8650*A</v>
      </c>
      <c r="B801" s="276"/>
      <c r="C801" s="278">
        <f>ROUND(BR60,2)</f>
        <v>2.21</v>
      </c>
      <c r="D801" s="276">
        <f>ROUND(BR61,0)</f>
        <v>185824</v>
      </c>
      <c r="E801" s="276">
        <f>ROUND(BR62,0)</f>
        <v>192389</v>
      </c>
      <c r="F801" s="276">
        <f>ROUND(BR63,0)</f>
        <v>6930</v>
      </c>
      <c r="G801" s="276">
        <f>ROUND(BR64,0)</f>
        <v>2649</v>
      </c>
      <c r="H801" s="276">
        <f>ROUND(BR65,0)</f>
        <v>699</v>
      </c>
      <c r="I801" s="276">
        <f>ROUND(BR66,0)</f>
        <v>74514</v>
      </c>
      <c r="J801" s="276">
        <f>ROUND(BR67,0)</f>
        <v>10010</v>
      </c>
      <c r="K801" s="276">
        <f>ROUND(BR68,0)</f>
        <v>0</v>
      </c>
      <c r="L801" s="276">
        <f>ROUND(BR69,0)</f>
        <v>43189</v>
      </c>
      <c r="M801" s="276">
        <f>ROUND(BR70,0)</f>
        <v>0</v>
      </c>
      <c r="N801" s="276"/>
      <c r="O801" s="276"/>
      <c r="P801" s="276">
        <f>IF(BR76&gt;0,ROUND(BR76,0),0)</f>
        <v>360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" customHeight="1" x14ac:dyDescent="0.25">
      <c r="A802" s="209" t="str">
        <f>RIGHT($C$83,3)&amp;"*"&amp;RIGHT($C$82,4)&amp;"*"&amp;BS$55&amp;"*"&amp;"A"</f>
        <v>153*2017*8660*A</v>
      </c>
      <c r="B802" s="276"/>
      <c r="C802" s="278">
        <f>ROUND(BS60,2)</f>
        <v>0</v>
      </c>
      <c r="D802" s="276">
        <f>ROUND(BS61,0)</f>
        <v>0</v>
      </c>
      <c r="E802" s="276">
        <f>ROUND(BS62,0)</f>
        <v>0</v>
      </c>
      <c r="F802" s="276">
        <f>ROUND(BS63,0)</f>
        <v>0</v>
      </c>
      <c r="G802" s="276">
        <f>ROUND(BS64,0)</f>
        <v>0</v>
      </c>
      <c r="H802" s="276">
        <f>ROUND(BS65,0)</f>
        <v>0</v>
      </c>
      <c r="I802" s="276">
        <f>ROUND(BS66,0)</f>
        <v>0</v>
      </c>
      <c r="J802" s="276">
        <f>ROUND(BS67,0)</f>
        <v>0</v>
      </c>
      <c r="K802" s="276">
        <f>ROUND(BS68,0)</f>
        <v>0</v>
      </c>
      <c r="L802" s="276">
        <f>ROUND(BS69,0)</f>
        <v>0</v>
      </c>
      <c r="M802" s="276">
        <f>ROUND(BS70,0)</f>
        <v>0</v>
      </c>
      <c r="N802" s="276"/>
      <c r="O802" s="276"/>
      <c r="P802" s="276">
        <f>IF(BS76&gt;0,ROUND(BS76,0),0)</f>
        <v>0</v>
      </c>
      <c r="Q802" s="276">
        <f>IF(BS77&gt;0,ROUND(BS77,0),0)</f>
        <v>0</v>
      </c>
      <c r="R802" s="276">
        <f>IF(BS78&gt;0,ROUND(BS78,0),0)</f>
        <v>0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" customHeight="1" x14ac:dyDescent="0.25">
      <c r="A803" s="209" t="str">
        <f>RIGHT($C$83,3)&amp;"*"&amp;RIGHT($C$82,4)&amp;"*"&amp;BT$55&amp;"*"&amp;"A"</f>
        <v>153*2017*8670*A</v>
      </c>
      <c r="B803" s="276"/>
      <c r="C803" s="278">
        <f>ROUND(BT60,2)</f>
        <v>0</v>
      </c>
      <c r="D803" s="276">
        <f>ROUND(BT61,0)</f>
        <v>0</v>
      </c>
      <c r="E803" s="276">
        <f>ROUND(BT62,0)</f>
        <v>0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0</v>
      </c>
      <c r="J803" s="276">
        <f>ROUND(BT67,0)</f>
        <v>0</v>
      </c>
      <c r="K803" s="276">
        <f>ROUND(BT68,0)</f>
        <v>0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" customHeight="1" x14ac:dyDescent="0.25">
      <c r="A804" s="209" t="str">
        <f>RIGHT($C$83,3)&amp;"*"&amp;RIGHT($C$82,4)&amp;"*"&amp;BU$55&amp;"*"&amp;"A"</f>
        <v>153*2017*8680*A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" customHeight="1" x14ac:dyDescent="0.25">
      <c r="A805" s="209" t="str">
        <f>RIGHT($C$83,3)&amp;"*"&amp;RIGHT($C$82,4)&amp;"*"&amp;BV$55&amp;"*"&amp;"A"</f>
        <v>153*2017*8690*A</v>
      </c>
      <c r="B805" s="276"/>
      <c r="C805" s="278">
        <f>ROUND(BV60,2)</f>
        <v>3.75</v>
      </c>
      <c r="D805" s="276">
        <f>ROUND(BV61,0)</f>
        <v>171976</v>
      </c>
      <c r="E805" s="276">
        <f>ROUND(BV62,0)</f>
        <v>67321</v>
      </c>
      <c r="F805" s="276">
        <f>ROUND(BV63,0)</f>
        <v>0</v>
      </c>
      <c r="G805" s="276">
        <f>ROUND(BV64,0)</f>
        <v>25012</v>
      </c>
      <c r="H805" s="276">
        <f>ROUND(BV65,0)</f>
        <v>0</v>
      </c>
      <c r="I805" s="276">
        <f>ROUND(BV66,0)</f>
        <v>150966</v>
      </c>
      <c r="J805" s="276">
        <f>ROUND(BV67,0)</f>
        <v>40430</v>
      </c>
      <c r="K805" s="276">
        <f>ROUND(BV68,0)</f>
        <v>422</v>
      </c>
      <c r="L805" s="276">
        <f>ROUND(BV69,0)</f>
        <v>0</v>
      </c>
      <c r="M805" s="276">
        <f>ROUND(BV70,0)</f>
        <v>9361</v>
      </c>
      <c r="N805" s="276"/>
      <c r="O805" s="276"/>
      <c r="P805" s="276">
        <f>IF(BV76&gt;0,ROUND(BV76,0),0)</f>
        <v>1454</v>
      </c>
      <c r="Q805" s="276">
        <f>IF(BV77&gt;0,ROUND(BV77,0),0)</f>
        <v>0</v>
      </c>
      <c r="R805" s="276">
        <f>IF(BV78&gt;0,ROUND(BV78,0),0)</f>
        <v>1454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" customHeight="1" x14ac:dyDescent="0.25">
      <c r="A806" s="209" t="str">
        <f>RIGHT($C$83,3)&amp;"*"&amp;RIGHT($C$82,4)&amp;"*"&amp;BW$55&amp;"*"&amp;"A"</f>
        <v>153*2017*8700*A</v>
      </c>
      <c r="B806" s="276"/>
      <c r="C806" s="278">
        <f>ROUND(BW60,2)</f>
        <v>0</v>
      </c>
      <c r="D806" s="276">
        <f>ROUND(BW61,0)</f>
        <v>0</v>
      </c>
      <c r="E806" s="276">
        <f>ROUND(BW62,0)</f>
        <v>0</v>
      </c>
      <c r="F806" s="276">
        <f>ROUND(BW63,0)</f>
        <v>0</v>
      </c>
      <c r="G806" s="276">
        <f>ROUND(BW64,0)</f>
        <v>0</v>
      </c>
      <c r="H806" s="276">
        <f>ROUND(BW65,0)</f>
        <v>0</v>
      </c>
      <c r="I806" s="276">
        <f>ROUND(BW66,0)</f>
        <v>0</v>
      </c>
      <c r="J806" s="276">
        <f>ROUND(BW67,0)</f>
        <v>0</v>
      </c>
      <c r="K806" s="276">
        <f>ROUND(BW68,0)</f>
        <v>0</v>
      </c>
      <c r="L806" s="276">
        <f>ROUND(BW69,0)</f>
        <v>0</v>
      </c>
      <c r="M806" s="276">
        <f>ROUND(BW70,0)</f>
        <v>0</v>
      </c>
      <c r="N806" s="276"/>
      <c r="O806" s="276"/>
      <c r="P806" s="276">
        <f>IF(BW76&gt;0,ROUND(BW76,0),0)</f>
        <v>0</v>
      </c>
      <c r="Q806" s="276">
        <f>IF(BW77&gt;0,ROUND(BW77,0),0)</f>
        <v>0</v>
      </c>
      <c r="R806" s="276">
        <f>IF(BW78&gt;0,ROUND(BW78,0),0)</f>
        <v>0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" customHeight="1" x14ac:dyDescent="0.25">
      <c r="A807" s="209" t="str">
        <f>RIGHT($C$83,3)&amp;"*"&amp;RIGHT($C$82,4)&amp;"*"&amp;BX$55&amp;"*"&amp;"A"</f>
        <v>153*2017*8710*A</v>
      </c>
      <c r="B807" s="276"/>
      <c r="C807" s="278">
        <f>ROUND(BX60,2)</f>
        <v>2.4</v>
      </c>
      <c r="D807" s="276">
        <f>ROUND(BX61,0)</f>
        <v>243508</v>
      </c>
      <c r="E807" s="276">
        <f>ROUND(BX62,0)</f>
        <v>62865</v>
      </c>
      <c r="F807" s="276">
        <f>ROUND(BX63,0)</f>
        <v>6770</v>
      </c>
      <c r="G807" s="276">
        <f>ROUND(BX64,0)</f>
        <v>12425</v>
      </c>
      <c r="H807" s="276">
        <f>ROUND(BX65,0)</f>
        <v>1398</v>
      </c>
      <c r="I807" s="276">
        <f>ROUND(BX66,0)</f>
        <v>19187</v>
      </c>
      <c r="J807" s="276">
        <f>ROUND(BX67,0)</f>
        <v>0</v>
      </c>
      <c r="K807" s="276">
        <f>ROUND(BX68,0)</f>
        <v>0</v>
      </c>
      <c r="L807" s="276">
        <f>ROUND(BX69,0)</f>
        <v>7929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" customHeight="1" x14ac:dyDescent="0.25">
      <c r="A808" s="209" t="str">
        <f>RIGHT($C$83,3)&amp;"*"&amp;RIGHT($C$82,4)&amp;"*"&amp;BY$55&amp;"*"&amp;"A"</f>
        <v>153*2017*8720*A</v>
      </c>
      <c r="B808" s="276"/>
      <c r="C808" s="278">
        <f>ROUND(BY60,2)</f>
        <v>4.8600000000000003</v>
      </c>
      <c r="D808" s="276">
        <f>ROUND(BY61,0)</f>
        <v>532056</v>
      </c>
      <c r="E808" s="276">
        <f>ROUND(BY62,0)</f>
        <v>121514</v>
      </c>
      <c r="F808" s="276">
        <f>ROUND(BY63,0)</f>
        <v>0</v>
      </c>
      <c r="G808" s="276">
        <f>ROUND(BY64,0)</f>
        <v>12</v>
      </c>
      <c r="H808" s="276">
        <f>ROUND(BY65,0)</f>
        <v>24</v>
      </c>
      <c r="I808" s="276">
        <f>ROUND(BY66,0)</f>
        <v>0</v>
      </c>
      <c r="J808" s="276">
        <f>ROUND(BY67,0)</f>
        <v>53332</v>
      </c>
      <c r="K808" s="276">
        <f>ROUND(BY68,0)</f>
        <v>0</v>
      </c>
      <c r="L808" s="276">
        <f>ROUND(BY69,0)</f>
        <v>946</v>
      </c>
      <c r="M808" s="276">
        <f>ROUND(BY70,0)</f>
        <v>0</v>
      </c>
      <c r="N808" s="276"/>
      <c r="O808" s="276"/>
      <c r="P808" s="276">
        <f>IF(BY76&gt;0,ROUND(BY76,0),0)</f>
        <v>1918</v>
      </c>
      <c r="Q808" s="276">
        <f>IF(BY77&gt;0,ROUND(BY77,0),0)</f>
        <v>0</v>
      </c>
      <c r="R808" s="276">
        <f>IF(BY78&gt;0,ROUND(BY78,0),0)</f>
        <v>0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" customHeight="1" x14ac:dyDescent="0.25">
      <c r="A809" s="209" t="str">
        <f>RIGHT($C$83,3)&amp;"*"&amp;RIGHT($C$82,4)&amp;"*"&amp;BZ$55&amp;"*"&amp;"A"</f>
        <v>153*2017*8730*A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" customHeight="1" x14ac:dyDescent="0.25">
      <c r="A810" s="209" t="str">
        <f>RIGHT($C$83,3)&amp;"*"&amp;RIGHT($C$82,4)&amp;"*"&amp;CA$55&amp;"*"&amp;"A"</f>
        <v>153*2017*8740*A</v>
      </c>
      <c r="B810" s="276"/>
      <c r="C810" s="278">
        <f>ROUND(CA60,2)</f>
        <v>0.97</v>
      </c>
      <c r="D810" s="276">
        <f>ROUND(CA61,0)</f>
        <v>102487</v>
      </c>
      <c r="E810" s="276">
        <f>ROUND(CA62,0)</f>
        <v>21056</v>
      </c>
      <c r="F810" s="276">
        <f>ROUND(CA63,0)</f>
        <v>2</v>
      </c>
      <c r="G810" s="276">
        <f>ROUND(CA64,0)</f>
        <v>8124</v>
      </c>
      <c r="H810" s="276">
        <f>ROUND(CA65,0)</f>
        <v>0</v>
      </c>
      <c r="I810" s="276">
        <f>ROUND(CA66,0)</f>
        <v>2969</v>
      </c>
      <c r="J810" s="276">
        <f>ROUND(CA67,0)</f>
        <v>0</v>
      </c>
      <c r="K810" s="276">
        <f>ROUND(CA68,0)</f>
        <v>0</v>
      </c>
      <c r="L810" s="276">
        <f>ROUND(CA69,0)</f>
        <v>1995</v>
      </c>
      <c r="M810" s="276">
        <f>ROUND(CA70,0)</f>
        <v>2835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115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" customHeight="1" x14ac:dyDescent="0.25">
      <c r="A811" s="209" t="str">
        <f>RIGHT($C$83,3)&amp;"*"&amp;RIGHT($C$82,4)&amp;"*"&amp;CB$55&amp;"*"&amp;"A"</f>
        <v>153*2017*8770*A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" customHeight="1" x14ac:dyDescent="0.25">
      <c r="A812" s="209" t="str">
        <f>RIGHT($C$83,3)&amp;"*"&amp;RIGHT($C$82,4)&amp;"*"&amp;CC$55&amp;"*"&amp;"A"</f>
        <v>153*2017*8790*A</v>
      </c>
      <c r="B812" s="276"/>
      <c r="C812" s="278">
        <f>ROUND(CC60,2)</f>
        <v>0</v>
      </c>
      <c r="D812" s="276">
        <f>ROUND(CC61,0)</f>
        <v>0</v>
      </c>
      <c r="E812" s="276">
        <f>ROUND(CC62,0)</f>
        <v>0</v>
      </c>
      <c r="F812" s="276">
        <f>ROUND(CC63,0)</f>
        <v>0</v>
      </c>
      <c r="G812" s="276">
        <f>ROUND(CC64,0)</f>
        <v>0</v>
      </c>
      <c r="H812" s="276">
        <f>ROUND(CC65,0)</f>
        <v>0</v>
      </c>
      <c r="I812" s="276">
        <f>ROUND(CC66,0)</f>
        <v>0</v>
      </c>
      <c r="J812" s="276">
        <f>ROUND(CC67,0)</f>
        <v>0</v>
      </c>
      <c r="K812" s="276">
        <f>ROUND(CC68,0)</f>
        <v>0</v>
      </c>
      <c r="L812" s="276">
        <f>ROUND(CC69,0)</f>
        <v>0</v>
      </c>
      <c r="M812" s="276">
        <f>ROUND(CC70,0)</f>
        <v>0</v>
      </c>
      <c r="N812" s="276"/>
      <c r="O812" s="276"/>
      <c r="P812" s="276">
        <f>IF(CC76&gt;0,ROUND(CC76,0),0)</f>
        <v>0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" customHeight="1" x14ac:dyDescent="0.25">
      <c r="A813" s="209" t="str">
        <f>RIGHT($C$83,3)&amp;"*"&amp;RIGHT($C$82,4)&amp;"*"&amp;"9000"&amp;"*"&amp;"A"</f>
        <v>153*2017*9000*A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790628</v>
      </c>
      <c r="V813" s="277">
        <f>ROUND(CD70,0)</f>
        <v>554083</v>
      </c>
      <c r="W813" s="276">
        <f>ROUND(CE72,0)</f>
        <v>1006993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" customHeight="1" x14ac:dyDescent="0.2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" customHeight="1" x14ac:dyDescent="0.25">
      <c r="B815" s="280" t="s">
        <v>1004</v>
      </c>
      <c r="C815" s="281">
        <f t="shared" ref="C815:K815" si="22">SUM(C734:C813)</f>
        <v>149.84000000000003</v>
      </c>
      <c r="D815" s="277">
        <f t="shared" si="22"/>
        <v>11009247</v>
      </c>
      <c r="E815" s="277">
        <f t="shared" si="22"/>
        <v>2999715</v>
      </c>
      <c r="F815" s="277">
        <f t="shared" si="22"/>
        <v>2367425</v>
      </c>
      <c r="G815" s="277">
        <f t="shared" si="22"/>
        <v>3235910</v>
      </c>
      <c r="H815" s="277">
        <f t="shared" si="22"/>
        <v>546600</v>
      </c>
      <c r="I815" s="277">
        <f t="shared" si="22"/>
        <v>2842302</v>
      </c>
      <c r="J815" s="277">
        <f t="shared" si="22"/>
        <v>3157154</v>
      </c>
      <c r="K815" s="277">
        <f t="shared" si="22"/>
        <v>117832</v>
      </c>
      <c r="L815" s="277">
        <f>SUM(L734:L813)+SUM(U734:U813)</f>
        <v>2026676</v>
      </c>
      <c r="M815" s="277">
        <f>SUM(M734:M813)+SUM(V734:V813)</f>
        <v>752856</v>
      </c>
      <c r="N815" s="277">
        <f t="shared" ref="N815:Y815" si="23">SUM(N734:N813)</f>
        <v>36543953</v>
      </c>
      <c r="O815" s="277">
        <f t="shared" si="23"/>
        <v>9649654</v>
      </c>
      <c r="P815" s="277">
        <f t="shared" si="23"/>
        <v>113541</v>
      </c>
      <c r="Q815" s="277">
        <f t="shared" si="23"/>
        <v>8618</v>
      </c>
      <c r="R815" s="277">
        <f t="shared" si="23"/>
        <v>37931</v>
      </c>
      <c r="S815" s="277">
        <f t="shared" si="23"/>
        <v>2521</v>
      </c>
      <c r="T815" s="281">
        <f t="shared" si="23"/>
        <v>41.57</v>
      </c>
      <c r="U815" s="277">
        <f t="shared" si="23"/>
        <v>790628</v>
      </c>
      <c r="V815" s="277">
        <f t="shared" si="23"/>
        <v>554083</v>
      </c>
      <c r="W815" s="277">
        <f t="shared" si="23"/>
        <v>1006993</v>
      </c>
      <c r="X815" s="277">
        <f t="shared" si="23"/>
        <v>0</v>
      </c>
      <c r="Y815" s="277">
        <f t="shared" si="23"/>
        <v>11282228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" customHeight="1" x14ac:dyDescent="0.25">
      <c r="B816" s="277" t="s">
        <v>1005</v>
      </c>
      <c r="C816" s="281">
        <f>CE60</f>
        <v>149.82666666666668</v>
      </c>
      <c r="D816" s="277">
        <f>CE61</f>
        <v>11009245.319999995</v>
      </c>
      <c r="E816" s="277">
        <f>CE62</f>
        <v>2999715</v>
      </c>
      <c r="F816" s="277">
        <f>CE63</f>
        <v>2367426.3400000003</v>
      </c>
      <c r="G816" s="277">
        <f>CE64</f>
        <v>3235909.1299999985</v>
      </c>
      <c r="H816" s="280">
        <f>CE65</f>
        <v>546602.09</v>
      </c>
      <c r="I816" s="280">
        <f>CE66</f>
        <v>2842300.53</v>
      </c>
      <c r="J816" s="280">
        <f>CE67</f>
        <v>3157154</v>
      </c>
      <c r="K816" s="280">
        <f>CE68</f>
        <v>117832.33000000002</v>
      </c>
      <c r="L816" s="280">
        <f>CE69</f>
        <v>2026678.7900000005</v>
      </c>
      <c r="M816" s="280">
        <f>CE70</f>
        <v>752856.95000000007</v>
      </c>
      <c r="N816" s="277">
        <f>CE75</f>
        <v>36543953.660000004</v>
      </c>
      <c r="O816" s="277">
        <f>CE73</f>
        <v>9649654.1399999987</v>
      </c>
      <c r="P816" s="277">
        <f>CE76</f>
        <v>113541</v>
      </c>
      <c r="Q816" s="277">
        <f>CE77</f>
        <v>8618</v>
      </c>
      <c r="R816" s="277">
        <f>CE78</f>
        <v>37931</v>
      </c>
      <c r="S816" s="277">
        <f>CE79</f>
        <v>2521</v>
      </c>
      <c r="T816" s="281">
        <f>CE80</f>
        <v>41.567575757575753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11282227.979999999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11009245</v>
      </c>
      <c r="E817" s="180">
        <f>C379</f>
        <v>2999715</v>
      </c>
      <c r="F817" s="180">
        <f>C380</f>
        <v>2367426</v>
      </c>
      <c r="G817" s="240">
        <f>C381</f>
        <v>3235909</v>
      </c>
      <c r="H817" s="240">
        <f>C382</f>
        <v>546602</v>
      </c>
      <c r="I817" s="240">
        <f>C383</f>
        <v>2842301</v>
      </c>
      <c r="J817" s="240">
        <f>C384</f>
        <v>3157154</v>
      </c>
      <c r="K817" s="240">
        <f>C385</f>
        <v>117832</v>
      </c>
      <c r="L817" s="240">
        <f>C386+C387+C388+C389</f>
        <v>2026680.04</v>
      </c>
      <c r="M817" s="240">
        <f>C370</f>
        <v>752857</v>
      </c>
      <c r="N817" s="180">
        <f>D361</f>
        <v>36543953.660000004</v>
      </c>
      <c r="O817" s="180">
        <f>C359</f>
        <v>9649654.1399999987</v>
      </c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zoomScale="70" zoomScaleNormal="70" workbookViewId="0">
      <pane ySplit="1" topLeftCell="A2" activePane="bottomLeft" state="frozen"/>
      <selection pane="bottomLeft" activeCell="F85" sqref="F85"/>
    </sheetView>
  </sheetViews>
  <sheetFormatPr defaultColWidth="8.6640625" defaultRowHeight="13.8" x14ac:dyDescent="0.3"/>
  <cols>
    <col min="1" max="1" width="23.75" style="286" bestFit="1" customWidth="1"/>
    <col min="2" max="3" width="7.25" style="286" bestFit="1" customWidth="1"/>
    <col min="4" max="5" width="6.4140625" style="286" bestFit="1" customWidth="1"/>
    <col min="6" max="7" width="6" style="286" bestFit="1" customWidth="1"/>
    <col min="8" max="8" width="5.08203125" style="287" bestFit="1" customWidth="1"/>
    <col min="9" max="16384" width="8.6640625" style="286"/>
  </cols>
  <sheetData>
    <row r="1" spans="1:9" x14ac:dyDescent="0.3">
      <c r="A1" s="286" t="s">
        <v>1268</v>
      </c>
      <c r="B1" s="286" t="s">
        <v>1282</v>
      </c>
      <c r="C1" s="286" t="s">
        <v>1283</v>
      </c>
      <c r="D1" s="286" t="s">
        <v>1282</v>
      </c>
      <c r="E1" s="286" t="s">
        <v>1283</v>
      </c>
      <c r="F1" s="286" t="s">
        <v>1282</v>
      </c>
      <c r="G1" s="286" t="s">
        <v>1283</v>
      </c>
      <c r="I1" s="286" t="s">
        <v>1284</v>
      </c>
    </row>
    <row r="2" spans="1:9" x14ac:dyDescent="0.3">
      <c r="B2" s="286" t="s">
        <v>505</v>
      </c>
      <c r="C2" s="286" t="s">
        <v>505</v>
      </c>
      <c r="D2" s="286" t="s">
        <v>506</v>
      </c>
      <c r="E2" s="286" t="s">
        <v>506</v>
      </c>
      <c r="F2" s="286" t="s">
        <v>507</v>
      </c>
      <c r="G2" s="286" t="s">
        <v>507</v>
      </c>
      <c r="H2" s="287" t="s">
        <v>508</v>
      </c>
    </row>
    <row r="3" spans="1:9" x14ac:dyDescent="0.3">
      <c r="B3" s="286" t="s">
        <v>303</v>
      </c>
      <c r="C3" s="286" t="s">
        <v>303</v>
      </c>
      <c r="D3" s="286" t="s">
        <v>509</v>
      </c>
      <c r="E3" s="286" t="s">
        <v>509</v>
      </c>
      <c r="F3" s="286" t="s">
        <v>510</v>
      </c>
      <c r="G3" s="286" t="s">
        <v>510</v>
      </c>
      <c r="H3" s="287" t="s">
        <v>511</v>
      </c>
    </row>
    <row r="4" spans="1:9" x14ac:dyDescent="0.3">
      <c r="A4" s="286" t="s">
        <v>531</v>
      </c>
      <c r="B4" s="286">
        <v>2212.84</v>
      </c>
      <c r="C4" s="286">
        <v>5155.9400000000005</v>
      </c>
      <c r="D4" s="286">
        <v>1506</v>
      </c>
      <c r="E4" s="286">
        <v>1220</v>
      </c>
      <c r="F4" s="286">
        <v>1.4693492695883135</v>
      </c>
      <c r="G4" s="286">
        <v>4.2261803278688532</v>
      </c>
      <c r="H4" s="287">
        <v>1.8762258336664615</v>
      </c>
      <c r="I4" s="286" t="s">
        <v>1285</v>
      </c>
    </row>
    <row r="5" spans="1:9" x14ac:dyDescent="0.3">
      <c r="A5" s="286" t="s">
        <v>538</v>
      </c>
      <c r="B5" s="286">
        <v>658547.73</v>
      </c>
      <c r="C5" s="286">
        <v>661086.74</v>
      </c>
      <c r="D5" s="286">
        <v>131</v>
      </c>
      <c r="E5" s="286">
        <v>105</v>
      </c>
      <c r="F5" s="286">
        <v>5027.0819083969463</v>
      </c>
      <c r="G5" s="286">
        <v>6296.0641904761906</v>
      </c>
      <c r="H5" s="287">
        <v>0.2524292035026543</v>
      </c>
      <c r="I5" s="286" t="s">
        <v>1286</v>
      </c>
    </row>
    <row r="6" spans="1:9" x14ac:dyDescent="0.3">
      <c r="A6" s="286" t="s">
        <v>547</v>
      </c>
      <c r="B6" s="286">
        <v>63515.47</v>
      </c>
      <c r="C6" s="286">
        <v>48850.670000000013</v>
      </c>
      <c r="D6" s="286">
        <v>632</v>
      </c>
      <c r="E6" s="286">
        <v>816</v>
      </c>
      <c r="F6" s="286">
        <v>100.49916139240507</v>
      </c>
      <c r="G6" s="286">
        <v>59.86601715686276</v>
      </c>
      <c r="H6" s="287">
        <v>-0.40431326662406397</v>
      </c>
      <c r="I6" s="286" t="s">
        <v>1287</v>
      </c>
    </row>
    <row r="7" spans="1:9" x14ac:dyDescent="0.3">
      <c r="A7" s="286" t="s">
        <v>527</v>
      </c>
      <c r="B7" s="286">
        <v>310145.36</v>
      </c>
      <c r="C7" s="286">
        <v>566886.29999999993</v>
      </c>
      <c r="D7" s="286">
        <v>62925</v>
      </c>
      <c r="E7" s="286">
        <v>68408</v>
      </c>
      <c r="F7" s="286">
        <v>4.9288098529996027</v>
      </c>
      <c r="G7" s="286">
        <v>8.2868421822009104</v>
      </c>
      <c r="H7" s="287">
        <v>0.68130693399698861</v>
      </c>
      <c r="I7" s="286" t="s">
        <v>1288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H67" sqref="H67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5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Whitman Hospital and Medical Center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H-153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1200 W. Fairview St.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 t="str">
        <f>+data!C86</f>
        <v>.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Colfax, WA  99111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12/31/2018.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activeCell="G23" sqref="G23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12/31/2018</v>
      </c>
      <c r="C4" s="38"/>
      <c r="D4" s="120"/>
      <c r="E4" s="70"/>
      <c r="F4" s="127" t="str">
        <f>"License Number:  "&amp;"H-"&amp;FIXED(data!C83,0)</f>
        <v>License Number:  H-153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Whitman Hospital and Medical Center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Whitman County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Hank Hanigan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Abby Smith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Cherry Alice Van Tine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509-397-3435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509-397-2563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 xml:space="preserve"> X</v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507</v>
      </c>
      <c r="G23" s="21">
        <f>data!D111</f>
        <v>1886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97</v>
      </c>
      <c r="G24" s="21">
        <f>data!D112</f>
        <v>1025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43</v>
      </c>
      <c r="G26" s="13">
        <f>data!D114</f>
        <v>78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25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25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25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5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zoomScaleNormal="75" workbookViewId="0">
      <selection activeCell="C10" sqref="C10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Whitman Hospital and Medical Center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12/31/2018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332</v>
      </c>
      <c r="C7" s="48">
        <f>data!B139</f>
        <v>1317</v>
      </c>
      <c r="D7" s="48">
        <f>data!B140</f>
        <v>7210</v>
      </c>
      <c r="E7" s="48">
        <f>data!B141</f>
        <v>7123482.4000000004</v>
      </c>
      <c r="F7" s="48">
        <f>data!B142</f>
        <v>14849377.139999999</v>
      </c>
      <c r="G7" s="48">
        <f>data!B141+data!B142</f>
        <v>21972859.539999999</v>
      </c>
    </row>
    <row r="8" spans="1:13" ht="20.100000000000001" customHeight="1" x14ac:dyDescent="0.25">
      <c r="A8" s="23" t="s">
        <v>297</v>
      </c>
      <c r="B8" s="48">
        <f>data!C138</f>
        <v>144</v>
      </c>
      <c r="C8" s="48">
        <f>data!C139</f>
        <v>299</v>
      </c>
      <c r="D8" s="48">
        <f>data!C140</f>
        <v>2538</v>
      </c>
      <c r="E8" s="48">
        <f>data!C141</f>
        <v>1267630.5900000001</v>
      </c>
      <c r="F8" s="48">
        <f>data!C142</f>
        <v>4127726.69</v>
      </c>
      <c r="G8" s="48">
        <f>data!C141+data!C142</f>
        <v>5395357.2800000003</v>
      </c>
    </row>
    <row r="9" spans="1:13" ht="20.100000000000001" customHeight="1" x14ac:dyDescent="0.25">
      <c r="A9" s="23" t="s">
        <v>1058</v>
      </c>
      <c r="B9" s="48">
        <f>data!D138</f>
        <v>31</v>
      </c>
      <c r="C9" s="48">
        <f>data!D139</f>
        <v>270</v>
      </c>
      <c r="D9" s="48">
        <f>data!D140</f>
        <v>11205</v>
      </c>
      <c r="E9" s="48">
        <f>data!D141</f>
        <v>2486896.4299999997</v>
      </c>
      <c r="F9" s="48">
        <f>data!D142</f>
        <v>12716133.350000003</v>
      </c>
      <c r="G9" s="48">
        <f>data!D141+data!D142</f>
        <v>15203029.780000003</v>
      </c>
    </row>
    <row r="10" spans="1:13" ht="20.100000000000001" customHeight="1" x14ac:dyDescent="0.25">
      <c r="A10" s="111" t="s">
        <v>203</v>
      </c>
      <c r="B10" s="48">
        <f>data!E138</f>
        <v>507</v>
      </c>
      <c r="C10" s="48">
        <f>data!E139</f>
        <v>1886</v>
      </c>
      <c r="D10" s="48">
        <f>data!E140</f>
        <v>20953</v>
      </c>
      <c r="E10" s="48">
        <f>data!E141</f>
        <v>10878009.42</v>
      </c>
      <c r="F10" s="48">
        <f>data!E142</f>
        <v>31693237.18</v>
      </c>
      <c r="G10" s="48">
        <f>data!E141+data!E142</f>
        <v>42571246.600000001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90</v>
      </c>
      <c r="C16" s="48">
        <f>data!B145</f>
        <v>944</v>
      </c>
      <c r="D16" s="48">
        <f>data!B146</f>
        <v>0</v>
      </c>
      <c r="E16" s="48">
        <f>data!B147</f>
        <v>598110.5</v>
      </c>
      <c r="F16" s="48">
        <f>data!B148</f>
        <v>0</v>
      </c>
      <c r="G16" s="48">
        <f>data!B147+data!B148</f>
        <v>598110.5</v>
      </c>
    </row>
    <row r="17" spans="1:7" ht="20.100000000000001" customHeight="1" x14ac:dyDescent="0.25">
      <c r="A17" s="23" t="s">
        <v>297</v>
      </c>
      <c r="B17" s="48">
        <f>data!C144</f>
        <v>3</v>
      </c>
      <c r="C17" s="48">
        <f>data!C145</f>
        <v>24</v>
      </c>
      <c r="D17" s="48">
        <f>data!C146</f>
        <v>0</v>
      </c>
      <c r="E17" s="48">
        <f>data!C147</f>
        <v>15193.5</v>
      </c>
      <c r="F17" s="48">
        <f>data!C148</f>
        <v>0</v>
      </c>
      <c r="G17" s="48">
        <f>data!C147+data!C148</f>
        <v>15193.5</v>
      </c>
    </row>
    <row r="18" spans="1:7" ht="20.100000000000001" customHeight="1" x14ac:dyDescent="0.25">
      <c r="A18" s="23" t="s">
        <v>1058</v>
      </c>
      <c r="B18" s="48">
        <f>data!D144</f>
        <v>4</v>
      </c>
      <c r="C18" s="48">
        <f>data!D145</f>
        <v>57</v>
      </c>
      <c r="D18" s="48">
        <f>data!D146</f>
        <v>0</v>
      </c>
      <c r="E18" s="48">
        <f>data!D147</f>
        <v>34536.25</v>
      </c>
      <c r="F18" s="48">
        <f>data!D148</f>
        <v>0</v>
      </c>
      <c r="G18" s="48">
        <f>data!D147+data!D148</f>
        <v>34536.25</v>
      </c>
    </row>
    <row r="19" spans="1:7" ht="20.100000000000001" customHeight="1" x14ac:dyDescent="0.25">
      <c r="A19" s="111" t="s">
        <v>203</v>
      </c>
      <c r="B19" s="48">
        <f>data!E144</f>
        <v>97</v>
      </c>
      <c r="C19" s="48">
        <f>data!E145</f>
        <v>1025</v>
      </c>
      <c r="D19" s="48">
        <f>data!E146</f>
        <v>0</v>
      </c>
      <c r="E19" s="48">
        <f>data!E147</f>
        <v>647840.25</v>
      </c>
      <c r="F19" s="48">
        <f>data!E148</f>
        <v>0</v>
      </c>
      <c r="G19" s="48">
        <f>data!E147+data!E148</f>
        <v>647840.25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2543607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2182933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C32" sqref="C32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Whitman Hospital and Medical Center</v>
      </c>
      <c r="B3" s="30"/>
      <c r="C3" s="31" t="str">
        <f>"FYE: "&amp;data!C82</f>
        <v>FYE: 12/31/2018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842865.68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21637.72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73137.220000000016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1561338.5100000002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15917.19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516498.43000000005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75050.080000000002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5349.85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3111794.6800000006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0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115198.06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115198.06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133158.72999999998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29095.08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162253.81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0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226687.76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226687.76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367716.08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367716.08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C32" sqref="C32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Whitman Hospital and Medical Center</v>
      </c>
      <c r="B3" s="8"/>
      <c r="C3" s="8"/>
      <c r="E3" s="11"/>
      <c r="F3" s="12" t="str">
        <f>" FYE: "&amp;data!C82</f>
        <v xml:space="preserve"> FYE: 12/31/2018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397261.84</v>
      </c>
      <c r="D7" s="21">
        <f>data!C195</f>
        <v>0</v>
      </c>
      <c r="E7" s="21">
        <f>data!D195</f>
        <v>0</v>
      </c>
      <c r="F7" s="21">
        <f>data!E195</f>
        <v>397261.84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464930.73</v>
      </c>
      <c r="D8" s="21">
        <f>data!C196</f>
        <v>0</v>
      </c>
      <c r="E8" s="21">
        <f>data!D196</f>
        <v>13929.85</v>
      </c>
      <c r="F8" s="21">
        <f>data!E196</f>
        <v>451000.88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37341793.129999995</v>
      </c>
      <c r="D9" s="21">
        <f>data!C197</f>
        <v>235703.73</v>
      </c>
      <c r="E9" s="21">
        <f>data!D197</f>
        <v>0</v>
      </c>
      <c r="F9" s="21">
        <f>data!E197</f>
        <v>37577496.859999992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3096622.22</v>
      </c>
      <c r="D11" s="21">
        <f>data!C199</f>
        <v>655876.49</v>
      </c>
      <c r="E11" s="21">
        <f>data!D199</f>
        <v>10520</v>
      </c>
      <c r="F11" s="21">
        <f>data!E199</f>
        <v>3741978.71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11193716.48</v>
      </c>
      <c r="D12" s="21">
        <f>data!C200</f>
        <v>523532.74</v>
      </c>
      <c r="E12" s="21">
        <f>data!D200</f>
        <v>1551198.51</v>
      </c>
      <c r="F12" s="21">
        <f>data!E200</f>
        <v>10166050.710000001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130834.49999999994</v>
      </c>
      <c r="D15" s="21">
        <f>data!C203</f>
        <v>1411075.31</v>
      </c>
      <c r="E15" s="21">
        <f>data!D203</f>
        <v>1447148.98</v>
      </c>
      <c r="F15" s="21">
        <f>data!E203</f>
        <v>94760.830000000075</v>
      </c>
      <c r="M15" s="269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52625158.899999991</v>
      </c>
      <c r="D16" s="21">
        <f>data!C204</f>
        <v>2826188.27</v>
      </c>
      <c r="E16" s="21">
        <f>data!D204</f>
        <v>3022797.34</v>
      </c>
      <c r="F16" s="21">
        <f>data!E204</f>
        <v>52428549.829999991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404444.30999999994</v>
      </c>
      <c r="D24" s="21">
        <f>data!C209</f>
        <v>16490.78</v>
      </c>
      <c r="E24" s="21">
        <f>data!D209</f>
        <v>13929.85</v>
      </c>
      <c r="F24" s="21">
        <f>data!E209</f>
        <v>407005.24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16102659.539999999</v>
      </c>
      <c r="D25" s="21">
        <f>data!C210</f>
        <v>1742827.29</v>
      </c>
      <c r="E25" s="21">
        <f>data!D210</f>
        <v>0</v>
      </c>
      <c r="F25" s="21">
        <f>data!E210</f>
        <v>17845486.829999998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1744166.9500000002</v>
      </c>
      <c r="D27" s="21">
        <f>data!C212</f>
        <v>430472</v>
      </c>
      <c r="E27" s="21">
        <f>data!D212</f>
        <v>10500</v>
      </c>
      <c r="F27" s="21">
        <f>data!E212</f>
        <v>2164138.9500000002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8461762.3100000005</v>
      </c>
      <c r="D28" s="21">
        <f>data!C213</f>
        <v>1045607.93</v>
      </c>
      <c r="E28" s="21">
        <f>data!D213</f>
        <v>1455547.51</v>
      </c>
      <c r="F28" s="21">
        <f>data!E213</f>
        <v>8051822.7300000004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26713033.109999999</v>
      </c>
      <c r="D32" s="21">
        <f>data!C217</f>
        <v>3235398.0000000005</v>
      </c>
      <c r="E32" s="21">
        <f>data!D217</f>
        <v>1479977.36</v>
      </c>
      <c r="F32" s="21">
        <f>data!E217</f>
        <v>28468453.749999996</v>
      </c>
    </row>
  </sheetData>
  <sheetProtection sheet="1" objects="1" scenarios="1"/>
  <phoneticPr fontId="0" type="noConversion"/>
  <printOptions horizontalCentered="1" verticalCentered="1" gridLinesSet="0"/>
  <pageMargins left="0.25" right="0.25" top="0.75" bottom="0.75" header="0.3" footer="0.3"/>
  <pageSetup scale="9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C32" sqref="C32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Whitman Hospital and Medical Center</v>
      </c>
      <c r="B2" s="30"/>
      <c r="C2" s="30"/>
      <c r="D2" s="31" t="str">
        <f>"FYE: "&amp;data!C82</f>
        <v>FYE: 12/31/2018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587616.23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7154831.4299999997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3105758.7800000003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0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0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2699821.46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0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12960411.670000002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65</v>
      </c>
      <c r="M16" s="269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29828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153861.65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183689.65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5">
        <v>20</v>
      </c>
      <c r="B24" s="55">
        <v>5970</v>
      </c>
      <c r="C24" s="14" t="s">
        <v>357</v>
      </c>
      <c r="D24" s="14">
        <f>data!C238</f>
        <v>11993.65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13743711.200000003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43" zoomScale="75" workbookViewId="0">
      <selection activeCell="C32" sqref="C32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Whitman Hospital and Medical Center</v>
      </c>
      <c r="B3" s="30"/>
      <c r="C3" s="31" t="str">
        <f>" FYE: "&amp;data!C82</f>
        <v xml:space="preserve"> FYE: 12/31/2018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17145842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1047156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6840975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2405097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407027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0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952805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373627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9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24362335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0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397261.84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451000.88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37577496.859999992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0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3741978.71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10166050.710000001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0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94760.830000000075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52428549.829999991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28468453.879999995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23960095.949999996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747737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747737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49070167.949999996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Whitman Hospital and Medical Center</v>
      </c>
      <c r="B55" s="30"/>
      <c r="C55" s="31" t="str">
        <f>"FYE: "&amp;data!C82</f>
        <v>FYE: 12/31/2018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652252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1818720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0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385979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36990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1167210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4061151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503710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503710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636145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8698142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0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9334287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1167210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8167077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36338230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36338230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49070168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Whitman Hospital and Medical Center</v>
      </c>
      <c r="B107" s="30"/>
      <c r="C107" s="31" t="str">
        <f>" FYE: "&amp;data!C82</f>
        <v xml:space="preserve"> FYE: 12/31/2018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11525849.67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31693237.180000003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43219086.850000001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4" t="s">
        <v>450</v>
      </c>
      <c r="C115" s="48">
        <f>data!C363</f>
        <v>587616.23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12960411.670000002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183689.65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11993.65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13743711.200000003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29475375.649999999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929157.37999999989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1000736.63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1929894.0099999998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31405269.659999996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12237805.340000004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3111794.6800000011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2178625.9499999997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3328001.28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546325.12000000034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3210454.7399999998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3235399.05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115198.06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162253.81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226687.76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367716.08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1059924.08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29780185.950000003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1625083.7099999934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-744333.63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880750.07999999344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880750.07999999344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.25" right="0.25" top="0.75" bottom="0.75" header="0.3" footer="0.3"/>
  <pageSetup scale="75" fitToHeight="3" orientation="portrait" r:id="rId1"/>
  <headerFooter alignWithMargins="0"/>
  <rowBreaks count="2" manualBreakCount="2">
    <brk id="50" max="65535" man="1"/>
    <brk id="101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data</vt:lpstr>
      <vt:lpstr>Variance Explanations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Whitman Hospital and Medical Center Year End Report</dc:title>
  <dc:subject>2018 Whitman Hospital and Medical Center Year End Report</dc:subject>
  <dc:creator>Washington State Dept of Health - HSQA - Community Health Systems</dc:creator>
  <cp:keywords>hospital financial reports</cp:keywords>
  <cp:lastModifiedBy>Huyck, Randall  (DOH)</cp:lastModifiedBy>
  <cp:lastPrinted>2019-06-28T19:49:35Z</cp:lastPrinted>
  <dcterms:created xsi:type="dcterms:W3CDTF">1999-06-02T22:01:56Z</dcterms:created>
  <dcterms:modified xsi:type="dcterms:W3CDTF">2019-07-02T21:01:24Z</dcterms:modified>
</cp:coreProperties>
</file>