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B9192987-72C4-4191-AE07-F9DA2A5B3486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3" i="1" l="1"/>
  <c r="D493" i="1"/>
  <c r="B493" i="1"/>
  <c r="CD72" i="10" l="1"/>
  <c r="B575" i="1" s="1"/>
  <c r="CE61" i="10"/>
  <c r="BU48" i="10" s="1"/>
  <c r="BU62" i="10" s="1"/>
  <c r="CE77" i="10"/>
  <c r="BY48" i="10"/>
  <c r="BY62" i="10" s="1"/>
  <c r="BS48" i="10"/>
  <c r="BS62" i="10" s="1"/>
  <c r="BS72" i="10" s="1"/>
  <c r="BO48" i="10"/>
  <c r="BO62" i="10" s="1"/>
  <c r="BO72" i="10"/>
  <c r="B560" i="1" s="1"/>
  <c r="BK48" i="10"/>
  <c r="BK62" i="10" s="1"/>
  <c r="BK72" i="10" s="1"/>
  <c r="BI48" i="10"/>
  <c r="BI62" i="10" s="1"/>
  <c r="BG48" i="10"/>
  <c r="BG62" i="10" s="1"/>
  <c r="BG72" i="10" s="1"/>
  <c r="BE48" i="10"/>
  <c r="BE62" i="10" s="1"/>
  <c r="BE72" i="10" s="1"/>
  <c r="B550" i="1" s="1"/>
  <c r="BC48" i="10"/>
  <c r="BC62" i="10" s="1"/>
  <c r="BC72" i="10" s="1"/>
  <c r="BA48" i="10"/>
  <c r="BA62" i="10" s="1"/>
  <c r="AY48" i="10"/>
  <c r="AY62" i="10" s="1"/>
  <c r="AY72" i="10"/>
  <c r="B544" i="1" s="1"/>
  <c r="AW48" i="10"/>
  <c r="AW62" i="10" s="1"/>
  <c r="AU48" i="10"/>
  <c r="AU62" i="10" s="1"/>
  <c r="AU72" i="10"/>
  <c r="B540" i="1" s="1"/>
  <c r="AS48" i="10"/>
  <c r="AS62" i="10" s="1"/>
  <c r="AQ48" i="10"/>
  <c r="AQ62" i="10" s="1"/>
  <c r="AQ72" i="10"/>
  <c r="B536" i="1" s="1"/>
  <c r="AO48" i="10"/>
  <c r="AO62" i="10" s="1"/>
  <c r="AM48" i="10"/>
  <c r="AM62" i="10" s="1"/>
  <c r="AM72" i="10" s="1"/>
  <c r="AK48" i="10"/>
  <c r="AK62" i="10" s="1"/>
  <c r="AI48" i="10"/>
  <c r="AI62" i="10" s="1"/>
  <c r="AI72" i="10"/>
  <c r="B528" i="1" s="1"/>
  <c r="AG48" i="10"/>
  <c r="AG62" i="10" s="1"/>
  <c r="AE48" i="10"/>
  <c r="AE62" i="10" s="1"/>
  <c r="AE72" i="10" s="1"/>
  <c r="AC48" i="10"/>
  <c r="AC62" i="10" s="1"/>
  <c r="AA48" i="10"/>
  <c r="AA62" i="10" s="1"/>
  <c r="AA72" i="10" s="1"/>
  <c r="Y48" i="10"/>
  <c r="Y62" i="10"/>
  <c r="X48" i="10"/>
  <c r="X62" i="10"/>
  <c r="X72" i="10" s="1"/>
  <c r="W48" i="10"/>
  <c r="W62" i="10"/>
  <c r="W72" i="10" s="1"/>
  <c r="B516" i="1" s="1"/>
  <c r="V48" i="10"/>
  <c r="V62" i="10" s="1"/>
  <c r="U48" i="10"/>
  <c r="U62" i="10" s="1"/>
  <c r="T48" i="10"/>
  <c r="T62" i="10" s="1"/>
  <c r="S48" i="10"/>
  <c r="S62" i="10" s="1"/>
  <c r="R48" i="10"/>
  <c r="R62" i="10"/>
  <c r="R72" i="10" s="1"/>
  <c r="Q48" i="10"/>
  <c r="Q62" i="10" s="1"/>
  <c r="P48" i="10"/>
  <c r="P62" i="10" s="1"/>
  <c r="O48" i="10"/>
  <c r="O62" i="10" s="1"/>
  <c r="N48" i="10"/>
  <c r="N62" i="10"/>
  <c r="M48" i="10"/>
  <c r="M62" i="10" s="1"/>
  <c r="L48" i="10"/>
  <c r="L62" i="10" s="1"/>
  <c r="K48" i="10"/>
  <c r="K62" i="10" s="1"/>
  <c r="J48" i="10"/>
  <c r="J62" i="10"/>
  <c r="I48" i="10"/>
  <c r="I62" i="10" s="1"/>
  <c r="H48" i="10"/>
  <c r="H62" i="10" s="1"/>
  <c r="G48" i="10"/>
  <c r="G62" i="10" s="1"/>
  <c r="F48" i="10"/>
  <c r="F62" i="10"/>
  <c r="F72" i="10" s="1"/>
  <c r="E48" i="10"/>
  <c r="E62" i="10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 s="1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T814" i="10" s="1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R814" i="10" s="1"/>
  <c r="Q733" i="10"/>
  <c r="P733" i="10"/>
  <c r="P814" i="10" s="1"/>
  <c r="O733" i="10"/>
  <c r="M733" i="10"/>
  <c r="L733" i="10"/>
  <c r="K733" i="10"/>
  <c r="K814" i="10" s="1"/>
  <c r="I733" i="10"/>
  <c r="H733" i="10"/>
  <c r="H814" i="10" s="1"/>
  <c r="G733" i="10"/>
  <c r="F733" i="10"/>
  <c r="F814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40" i="10" s="1"/>
  <c r="B439" i="10"/>
  <c r="C439" i="10"/>
  <c r="C438" i="10"/>
  <c r="B438" i="10"/>
  <c r="C437" i="10"/>
  <c r="D191" i="10"/>
  <c r="D436" i="10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76" i="10"/>
  <c r="D264" i="10"/>
  <c r="D291" i="10" s="1"/>
  <c r="D340" i="10" s="1"/>
  <c r="C480" i="10" s="1"/>
  <c r="D259" i="10"/>
  <c r="D228" i="10"/>
  <c r="D239" i="10"/>
  <c r="B446" i="10" s="1"/>
  <c r="B444" i="10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D463" i="10" s="1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574" i="10"/>
  <c r="CE71" i="10"/>
  <c r="C457" i="10" s="1"/>
  <c r="CE69" i="10"/>
  <c r="CE68" i="10"/>
  <c r="K815" i="10" s="1"/>
  <c r="CE66" i="10"/>
  <c r="H815" i="10"/>
  <c r="CE64" i="10"/>
  <c r="CE63" i="10"/>
  <c r="F815" i="10" s="1"/>
  <c r="CE60" i="10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93" i="10"/>
  <c r="E757" i="10"/>
  <c r="E753" i="10"/>
  <c r="E769" i="10"/>
  <c r="E801" i="10"/>
  <c r="E761" i="10"/>
  <c r="E789" i="10"/>
  <c r="E777" i="10"/>
  <c r="E773" i="10"/>
  <c r="E754" i="10"/>
  <c r="D815" i="10"/>
  <c r="C426" i="10"/>
  <c r="I815" i="10"/>
  <c r="C431" i="10"/>
  <c r="M815" i="10"/>
  <c r="E765" i="10"/>
  <c r="E781" i="10"/>
  <c r="E797" i="10"/>
  <c r="E787" i="10"/>
  <c r="G815" i="10"/>
  <c r="F611" i="10"/>
  <c r="C815" i="10"/>
  <c r="BI729" i="10"/>
  <c r="R815" i="10"/>
  <c r="I611" i="10"/>
  <c r="F515" i="10"/>
  <c r="F519" i="10"/>
  <c r="F520" i="10"/>
  <c r="F524" i="10"/>
  <c r="F528" i="10"/>
  <c r="F532" i="10"/>
  <c r="F536" i="10"/>
  <c r="F544" i="10"/>
  <c r="S815" i="10"/>
  <c r="J611" i="10"/>
  <c r="F495" i="10"/>
  <c r="F499" i="10"/>
  <c r="F503" i="10"/>
  <c r="F507" i="10"/>
  <c r="F513" i="10"/>
  <c r="F517" i="10"/>
  <c r="F543" i="10"/>
  <c r="F545" i="10"/>
  <c r="C472" i="10"/>
  <c r="D434" i="10"/>
  <c r="F521" i="10"/>
  <c r="F525" i="10"/>
  <c r="F529" i="10"/>
  <c r="F533" i="10"/>
  <c r="F537" i="10"/>
  <c r="H611" i="10"/>
  <c r="CE76" i="10"/>
  <c r="C429" i="10"/>
  <c r="C462" i="10"/>
  <c r="L611" i="10"/>
  <c r="E736" i="10"/>
  <c r="E748" i="10"/>
  <c r="C624" i="10"/>
  <c r="G624" i="10" s="1"/>
  <c r="CE48" i="10"/>
  <c r="C535" i="10"/>
  <c r="G535" i="10" s="1"/>
  <c r="C711" i="10"/>
  <c r="C688" i="10"/>
  <c r="C510" i="10"/>
  <c r="G510" i="10" s="1"/>
  <c r="C498" i="10"/>
  <c r="G498" i="10" s="1"/>
  <c r="H510" i="10"/>
  <c r="A493" i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E197" i="1"/>
  <c r="F9" i="6" s="1"/>
  <c r="E198" i="1"/>
  <c r="E199" i="1"/>
  <c r="F11" i="6" s="1"/>
  <c r="E200" i="1"/>
  <c r="F12" i="6" s="1"/>
  <c r="E201" i="1"/>
  <c r="F13" i="6" s="1"/>
  <c r="E202" i="1"/>
  <c r="C474" i="1" s="1"/>
  <c r="E203" i="1"/>
  <c r="D204" i="1"/>
  <c r="B204" i="1"/>
  <c r="C16" i="6" s="1"/>
  <c r="D190" i="1"/>
  <c r="D437" i="1" s="1"/>
  <c r="D186" i="1"/>
  <c r="D436" i="1" s="1"/>
  <c r="D181" i="1"/>
  <c r="C27" i="5" s="1"/>
  <c r="D177" i="1"/>
  <c r="C20" i="5" s="1"/>
  <c r="E154" i="1"/>
  <c r="E153" i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C469" i="1"/>
  <c r="F8" i="6"/>
  <c r="G122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C575" i="1" s="1"/>
  <c r="C615" i="1"/>
  <c r="E372" i="9"/>
  <c r="C472" i="1" l="1"/>
  <c r="G19" i="4"/>
  <c r="B445" i="1"/>
  <c r="B556" i="1"/>
  <c r="C555" i="10"/>
  <c r="B532" i="1"/>
  <c r="C531" i="10"/>
  <c r="G531" i="10" s="1"/>
  <c r="H72" i="10"/>
  <c r="E738" i="10"/>
  <c r="B520" i="1"/>
  <c r="C691" i="10"/>
  <c r="V72" i="10"/>
  <c r="E752" i="10"/>
  <c r="B564" i="1"/>
  <c r="C563" i="10"/>
  <c r="B524" i="1"/>
  <c r="C523" i="10"/>
  <c r="G523" i="10" s="1"/>
  <c r="B548" i="1"/>
  <c r="C632" i="10"/>
  <c r="D72" i="10"/>
  <c r="E734" i="10"/>
  <c r="E72" i="10"/>
  <c r="B498" i="1" s="1"/>
  <c r="E735" i="10"/>
  <c r="B552" i="1"/>
  <c r="C551" i="10"/>
  <c r="L72" i="10"/>
  <c r="E742" i="10"/>
  <c r="H58" i="9"/>
  <c r="C10" i="4"/>
  <c r="G692" i="10"/>
  <c r="C433" i="10"/>
  <c r="C516" i="10"/>
  <c r="B517" i="1"/>
  <c r="E785" i="10"/>
  <c r="Q815" i="10"/>
  <c r="D462" i="10"/>
  <c r="D464" i="10" s="1"/>
  <c r="D329" i="10"/>
  <c r="BM48" i="10"/>
  <c r="BM62" i="10" s="1"/>
  <c r="BW48" i="10"/>
  <c r="BW62" i="10" s="1"/>
  <c r="G701" i="10"/>
  <c r="C527" i="10"/>
  <c r="G527" i="10" s="1"/>
  <c r="G611" i="10"/>
  <c r="G814" i="10"/>
  <c r="Q814" i="10"/>
  <c r="D814" i="10"/>
  <c r="O814" i="10"/>
  <c r="C670" i="10"/>
  <c r="B499" i="1"/>
  <c r="C682" i="10"/>
  <c r="B511" i="1"/>
  <c r="G693" i="10"/>
  <c r="D330" i="1"/>
  <c r="C86" i="8" s="1"/>
  <c r="G628" i="10"/>
  <c r="G640" i="10"/>
  <c r="G712" i="10"/>
  <c r="C626" i="10"/>
  <c r="BQ48" i="10"/>
  <c r="BQ62" i="10" s="1"/>
  <c r="CA48" i="10"/>
  <c r="CA62" i="10" s="1"/>
  <c r="G681" i="10"/>
  <c r="G642" i="10"/>
  <c r="E218" i="10"/>
  <c r="C477" i="10" s="1"/>
  <c r="G645" i="10"/>
  <c r="G684" i="10"/>
  <c r="G678" i="10"/>
  <c r="B464" i="10"/>
  <c r="G686" i="10"/>
  <c r="C814" i="10"/>
  <c r="M814" i="10"/>
  <c r="L814" i="10"/>
  <c r="I814" i="10"/>
  <c r="S814" i="10"/>
  <c r="G28" i="4"/>
  <c r="E19" i="4"/>
  <c r="I612" i="1"/>
  <c r="D32" i="6"/>
  <c r="C473" i="1"/>
  <c r="B440" i="1"/>
  <c r="I48" i="1"/>
  <c r="I62" i="1" s="1"/>
  <c r="I12" i="9" s="1"/>
  <c r="C33" i="8"/>
  <c r="B476" i="1"/>
  <c r="B441" i="1"/>
  <c r="C34" i="5"/>
  <c r="D435" i="1"/>
  <c r="C14" i="5"/>
  <c r="F10" i="4"/>
  <c r="B10" i="4"/>
  <c r="I362" i="9"/>
  <c r="I381" i="9"/>
  <c r="D5" i="7"/>
  <c r="D186" i="9"/>
  <c r="C464" i="1"/>
  <c r="I90" i="9"/>
  <c r="I372" i="9"/>
  <c r="E373" i="9"/>
  <c r="C440" i="1"/>
  <c r="C434" i="1"/>
  <c r="C432" i="1"/>
  <c r="C430" i="1"/>
  <c r="I366" i="9"/>
  <c r="C429" i="1"/>
  <c r="AD48" i="1"/>
  <c r="AD62" i="1" s="1"/>
  <c r="I108" i="9" s="1"/>
  <c r="BJ48" i="1"/>
  <c r="BJ62" i="1" s="1"/>
  <c r="AO48" i="1"/>
  <c r="AO62" i="1" s="1"/>
  <c r="F172" i="9" s="1"/>
  <c r="BI48" i="1"/>
  <c r="BI62" i="1" s="1"/>
  <c r="E268" i="9" s="1"/>
  <c r="AL48" i="1"/>
  <c r="AL62" i="1" s="1"/>
  <c r="BR48" i="1"/>
  <c r="BR62" i="1" s="1"/>
  <c r="G300" i="9" s="1"/>
  <c r="AT48" i="1"/>
  <c r="AT62" i="1" s="1"/>
  <c r="D204" i="9" s="1"/>
  <c r="BY48" i="1"/>
  <c r="BY62" i="1" s="1"/>
  <c r="AA48" i="1"/>
  <c r="AA62" i="1" s="1"/>
  <c r="F108" i="9" s="1"/>
  <c r="BU48" i="1"/>
  <c r="BU62" i="1" s="1"/>
  <c r="C332" i="9" s="1"/>
  <c r="AE48" i="1"/>
  <c r="AE62" i="1" s="1"/>
  <c r="L48" i="1"/>
  <c r="L62" i="1" s="1"/>
  <c r="N48" i="1"/>
  <c r="N62" i="1" s="1"/>
  <c r="G44" i="9" s="1"/>
  <c r="BB48" i="1"/>
  <c r="BB62" i="1" s="1"/>
  <c r="E236" i="9" s="1"/>
  <c r="BG48" i="1"/>
  <c r="BG62" i="1" s="1"/>
  <c r="BA48" i="1"/>
  <c r="BA62" i="1" s="1"/>
  <c r="AC48" i="1"/>
  <c r="AC62" i="1" s="1"/>
  <c r="H108" i="9" s="1"/>
  <c r="AB48" i="1"/>
  <c r="AB62" i="1" s="1"/>
  <c r="AF48" i="1"/>
  <c r="AF62" i="1" s="1"/>
  <c r="AV48" i="1"/>
  <c r="AV62" i="1" s="1"/>
  <c r="F204" i="9" s="1"/>
  <c r="BD48" i="1"/>
  <c r="BD62" i="1" s="1"/>
  <c r="BT48" i="1"/>
  <c r="BT62" i="1" s="1"/>
  <c r="I300" i="9" s="1"/>
  <c r="CA48" i="1"/>
  <c r="CA62" i="1" s="1"/>
  <c r="I332" i="9" s="1"/>
  <c r="CB48" i="1"/>
  <c r="CB62" i="1" s="1"/>
  <c r="C364" i="9" s="1"/>
  <c r="AI48" i="1"/>
  <c r="AI62" i="1" s="1"/>
  <c r="BO48" i="1"/>
  <c r="BO62" i="1" s="1"/>
  <c r="D300" i="9" s="1"/>
  <c r="Q48" i="1"/>
  <c r="Q62" i="1" s="1"/>
  <c r="AW48" i="1"/>
  <c r="AW62" i="1" s="1"/>
  <c r="G204" i="9" s="1"/>
  <c r="E48" i="1"/>
  <c r="E62" i="1" s="1"/>
  <c r="E12" i="9" s="1"/>
  <c r="BQ48" i="1"/>
  <c r="BQ62" i="1" s="1"/>
  <c r="AM48" i="1"/>
  <c r="AM62" i="1" s="1"/>
  <c r="M48" i="1"/>
  <c r="M62" i="1" s="1"/>
  <c r="F44" i="9" s="1"/>
  <c r="G48" i="1"/>
  <c r="G62" i="1" s="1"/>
  <c r="G12" i="9" s="1"/>
  <c r="P48" i="1"/>
  <c r="P62" i="1" s="1"/>
  <c r="I363" i="9"/>
  <c r="F48" i="1"/>
  <c r="F62" i="1" s="1"/>
  <c r="V48" i="1"/>
  <c r="V62" i="1" s="1"/>
  <c r="H76" i="9" s="1"/>
  <c r="AH48" i="1"/>
  <c r="AH62" i="1" s="1"/>
  <c r="AP48" i="1"/>
  <c r="AP62" i="1" s="1"/>
  <c r="G172" i="9" s="1"/>
  <c r="AX48" i="1"/>
  <c r="AX62" i="1" s="1"/>
  <c r="BF48" i="1"/>
  <c r="BF62" i="1" s="1"/>
  <c r="BN48" i="1"/>
  <c r="BN62" i="1" s="1"/>
  <c r="BV48" i="1"/>
  <c r="BV62" i="1" s="1"/>
  <c r="C48" i="1"/>
  <c r="C62" i="1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O48" i="1"/>
  <c r="O62" i="1" s="1"/>
  <c r="BS48" i="1"/>
  <c r="BS62" i="1" s="1"/>
  <c r="BZ48" i="1"/>
  <c r="BZ62" i="1" s="1"/>
  <c r="H332" i="9" s="1"/>
  <c r="D48" i="1"/>
  <c r="D62" i="1" s="1"/>
  <c r="D12" i="9" s="1"/>
  <c r="T48" i="1"/>
  <c r="T62" i="1" s="1"/>
  <c r="AS48" i="1"/>
  <c r="AS62" i="1" s="1"/>
  <c r="R48" i="1"/>
  <c r="R62" i="1" s="1"/>
  <c r="AN48" i="1"/>
  <c r="AN62" i="1" s="1"/>
  <c r="BL48" i="1"/>
  <c r="BL62" i="1" s="1"/>
  <c r="H268" i="9" s="1"/>
  <c r="J48" i="1"/>
  <c r="J62" i="1" s="1"/>
  <c r="Z48" i="1"/>
  <c r="Z62" i="1" s="1"/>
  <c r="AJ48" i="1"/>
  <c r="AJ62" i="1" s="1"/>
  <c r="AR48" i="1"/>
  <c r="AR62" i="1" s="1"/>
  <c r="AZ48" i="1"/>
  <c r="AZ62" i="1" s="1"/>
  <c r="BH48" i="1"/>
  <c r="BH62" i="1" s="1"/>
  <c r="BP48" i="1"/>
  <c r="BP62" i="1" s="1"/>
  <c r="BX48" i="1"/>
  <c r="BX62" i="1" s="1"/>
  <c r="F332" i="9" s="1"/>
  <c r="S48" i="1"/>
  <c r="S62" i="1" s="1"/>
  <c r="E76" i="9" s="1"/>
  <c r="AY48" i="1"/>
  <c r="AY62" i="1" s="1"/>
  <c r="CC48" i="1"/>
  <c r="CC62" i="1" s="1"/>
  <c r="AG48" i="1"/>
  <c r="AG62" i="1" s="1"/>
  <c r="E140" i="9" s="1"/>
  <c r="BM48" i="1"/>
  <c r="BM62" i="1" s="1"/>
  <c r="I268" i="9" s="1"/>
  <c r="AK48" i="1"/>
  <c r="AK62" i="1" s="1"/>
  <c r="I140" i="9" s="1"/>
  <c r="C427" i="1"/>
  <c r="BC48" i="1"/>
  <c r="BC62" i="1" s="1"/>
  <c r="AU48" i="1"/>
  <c r="AU62" i="1" s="1"/>
  <c r="H48" i="1"/>
  <c r="H62" i="1" s="1"/>
  <c r="X48" i="1"/>
  <c r="X62" i="1" s="1"/>
  <c r="W48" i="1"/>
  <c r="W62" i="1" s="1"/>
  <c r="G612" i="1"/>
  <c r="CF77" i="1"/>
  <c r="D612" i="1"/>
  <c r="CF76" i="1"/>
  <c r="BJ52" i="1" s="1"/>
  <c r="BJ67" i="1" s="1"/>
  <c r="C172" i="9"/>
  <c r="B446" i="1"/>
  <c r="D242" i="1"/>
  <c r="AW72" i="10"/>
  <c r="B542" i="1" s="1"/>
  <c r="E779" i="10"/>
  <c r="BM72" i="10"/>
  <c r="B558" i="1" s="1"/>
  <c r="E795" i="10"/>
  <c r="C418" i="1"/>
  <c r="D438" i="1"/>
  <c r="F14" i="6"/>
  <c r="C471" i="1"/>
  <c r="F10" i="6"/>
  <c r="D339" i="1"/>
  <c r="D26" i="9"/>
  <c r="CE75" i="1"/>
  <c r="CF77" i="10"/>
  <c r="CA52" i="10" s="1"/>
  <c r="CA67" i="10" s="1"/>
  <c r="J809" i="10" s="1"/>
  <c r="P815" i="10"/>
  <c r="BV52" i="10"/>
  <c r="BV67" i="10" s="1"/>
  <c r="J804" i="10" s="1"/>
  <c r="D611" i="10"/>
  <c r="F7" i="6"/>
  <c r="E204" i="1"/>
  <c r="C468" i="1"/>
  <c r="I383" i="9"/>
  <c r="D22" i="7"/>
  <c r="C40" i="5"/>
  <c r="K611" i="10"/>
  <c r="C464" i="10"/>
  <c r="N815" i="10"/>
  <c r="C420" i="1"/>
  <c r="B28" i="4"/>
  <c r="F186" i="9"/>
  <c r="AG72" i="10"/>
  <c r="B526" i="1" s="1"/>
  <c r="E763" i="10"/>
  <c r="I376" i="9"/>
  <c r="C463" i="1"/>
  <c r="D58" i="9"/>
  <c r="G26" i="9"/>
  <c r="E217" i="1"/>
  <c r="I384" i="9"/>
  <c r="L612" i="1"/>
  <c r="F218" i="9"/>
  <c r="D90" i="9"/>
  <c r="Y72" i="10"/>
  <c r="B518" i="1" s="1"/>
  <c r="E755" i="10"/>
  <c r="AC72" i="10"/>
  <c r="B522" i="1" s="1"/>
  <c r="E759" i="10"/>
  <c r="E775" i="10"/>
  <c r="AS72" i="10"/>
  <c r="B538" i="1" s="1"/>
  <c r="BI72" i="10"/>
  <c r="B554" i="1" s="1"/>
  <c r="E791" i="10"/>
  <c r="E807" i="10"/>
  <c r="BY72" i="10"/>
  <c r="B570" i="1" s="1"/>
  <c r="D464" i="1"/>
  <c r="D465" i="1" s="1"/>
  <c r="H154" i="9"/>
  <c r="I367" i="9"/>
  <c r="C72" i="10"/>
  <c r="B496" i="1" s="1"/>
  <c r="E733" i="10"/>
  <c r="E814" i="10" s="1"/>
  <c r="CE62" i="10"/>
  <c r="D373" i="1"/>
  <c r="D434" i="1"/>
  <c r="D292" i="1"/>
  <c r="C58" i="9"/>
  <c r="C468" i="10"/>
  <c r="E205" i="10"/>
  <c r="C475" i="10" s="1"/>
  <c r="C440" i="10"/>
  <c r="L815" i="10"/>
  <c r="Q72" i="10"/>
  <c r="B510" i="1" s="1"/>
  <c r="E747" i="10"/>
  <c r="I72" i="10"/>
  <c r="B502" i="1" s="1"/>
  <c r="E739" i="10"/>
  <c r="K72" i="10"/>
  <c r="B504" i="1" s="1"/>
  <c r="E741" i="10"/>
  <c r="S72" i="10"/>
  <c r="B512" i="1" s="1"/>
  <c r="E749" i="10"/>
  <c r="G705" i="10"/>
  <c r="G689" i="10"/>
  <c r="G706" i="10"/>
  <c r="G682" i="10"/>
  <c r="G643" i="10"/>
  <c r="G639" i="10"/>
  <c r="G635" i="10"/>
  <c r="G631" i="10"/>
  <c r="G704" i="10"/>
  <c r="G673" i="10"/>
  <c r="G698" i="10"/>
  <c r="G667" i="10"/>
  <c r="G696" i="10"/>
  <c r="G688" i="10"/>
  <c r="G675" i="10"/>
  <c r="G679" i="10"/>
  <c r="G627" i="10"/>
  <c r="G711" i="10"/>
  <c r="G697" i="10"/>
  <c r="G708" i="10"/>
  <c r="G691" i="10"/>
  <c r="G674" i="10"/>
  <c r="G641" i="10"/>
  <c r="G637" i="10"/>
  <c r="G633" i="10"/>
  <c r="G629" i="10"/>
  <c r="G695" i="10"/>
  <c r="G671" i="10"/>
  <c r="G669" i="10"/>
  <c r="G644" i="10"/>
  <c r="G710" i="10"/>
  <c r="G677" i="10"/>
  <c r="G683" i="10"/>
  <c r="G626" i="10"/>
  <c r="N814" i="10"/>
  <c r="D435" i="10"/>
  <c r="D437" i="10"/>
  <c r="C669" i="10"/>
  <c r="C497" i="10"/>
  <c r="M72" i="10"/>
  <c r="B506" i="1" s="1"/>
  <c r="E743" i="10"/>
  <c r="U72" i="10"/>
  <c r="B514" i="1" s="1"/>
  <c r="E751" i="10"/>
  <c r="AO72" i="10"/>
  <c r="B534" i="1" s="1"/>
  <c r="E771" i="10"/>
  <c r="C549" i="10"/>
  <c r="C613" i="10"/>
  <c r="BU72" i="10"/>
  <c r="B566" i="1" s="1"/>
  <c r="E803" i="10"/>
  <c r="G680" i="10"/>
  <c r="G676" i="10"/>
  <c r="G703" i="10"/>
  <c r="G700" i="10"/>
  <c r="G715" i="10"/>
  <c r="G636" i="10"/>
  <c r="G670" i="10"/>
  <c r="G707" i="10"/>
  <c r="G709" i="10"/>
  <c r="G72" i="10"/>
  <c r="B500" i="1" s="1"/>
  <c r="E737" i="10"/>
  <c r="O72" i="10"/>
  <c r="B508" i="1" s="1"/>
  <c r="E745" i="10"/>
  <c r="C515" i="10"/>
  <c r="C687" i="10"/>
  <c r="AK72" i="10"/>
  <c r="B530" i="1" s="1"/>
  <c r="E767" i="10"/>
  <c r="BA72" i="10"/>
  <c r="B546" i="1" s="1"/>
  <c r="E783" i="10"/>
  <c r="BQ72" i="10"/>
  <c r="B562" i="1" s="1"/>
  <c r="E799" i="10"/>
  <c r="C428" i="10"/>
  <c r="C447" i="10"/>
  <c r="D366" i="10"/>
  <c r="D371" i="10" s="1"/>
  <c r="D390" i="10" s="1"/>
  <c r="D392" i="10" s="1"/>
  <c r="D395" i="10" s="1"/>
  <c r="J72" i="10"/>
  <c r="B503" i="1" s="1"/>
  <c r="E740" i="10"/>
  <c r="N72" i="10"/>
  <c r="B507" i="1" s="1"/>
  <c r="E744" i="10"/>
  <c r="C519" i="10"/>
  <c r="C695" i="10"/>
  <c r="C699" i="10"/>
  <c r="C703" i="10"/>
  <c r="C707" i="10"/>
  <c r="C539" i="10"/>
  <c r="G539" i="10" s="1"/>
  <c r="C543" i="10"/>
  <c r="C547" i="10"/>
  <c r="C617" i="10"/>
  <c r="C634" i="10"/>
  <c r="C559" i="10"/>
  <c r="C638" i="10"/>
  <c r="D338" i="10"/>
  <c r="C481" i="10" s="1"/>
  <c r="P72" i="10"/>
  <c r="B509" i="1" s="1"/>
  <c r="E746" i="10"/>
  <c r="T72" i="10"/>
  <c r="B513" i="1" s="1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F499" i="1" l="1"/>
  <c r="H499" i="1"/>
  <c r="H523" i="10"/>
  <c r="BX52" i="10"/>
  <c r="BX67" i="10" s="1"/>
  <c r="J806" i="10" s="1"/>
  <c r="Y52" i="10"/>
  <c r="Y67" i="10" s="1"/>
  <c r="J755" i="10" s="1"/>
  <c r="F511" i="1"/>
  <c r="H511" i="1"/>
  <c r="G634" i="10"/>
  <c r="G646" i="10"/>
  <c r="G516" i="10"/>
  <c r="H516" i="10"/>
  <c r="C676" i="10"/>
  <c r="B505" i="1"/>
  <c r="C504" i="10"/>
  <c r="G504" i="10" s="1"/>
  <c r="AP52" i="10"/>
  <c r="AP67" i="10" s="1"/>
  <c r="J772" i="10" s="1"/>
  <c r="J52" i="10"/>
  <c r="J67" i="10" s="1"/>
  <c r="J740" i="10" s="1"/>
  <c r="G702" i="10"/>
  <c r="G672" i="10"/>
  <c r="G687" i="10"/>
  <c r="G638" i="10"/>
  <c r="G630" i="10"/>
  <c r="C500" i="10"/>
  <c r="B501" i="1"/>
  <c r="C672" i="10"/>
  <c r="AT52" i="10"/>
  <c r="AT67" i="10" s="1"/>
  <c r="J776" i="10" s="1"/>
  <c r="G668" i="10"/>
  <c r="G685" i="10"/>
  <c r="G699" i="10"/>
  <c r="AB52" i="10"/>
  <c r="AB67" i="10" s="1"/>
  <c r="J758" i="10" s="1"/>
  <c r="BZ52" i="10"/>
  <c r="BZ67" i="10" s="1"/>
  <c r="J808" i="10" s="1"/>
  <c r="G625" i="10"/>
  <c r="G714" i="10" s="1"/>
  <c r="G632" i="10"/>
  <c r="G690" i="10"/>
  <c r="AR52" i="10"/>
  <c r="AR67" i="10" s="1"/>
  <c r="J774" i="10" s="1"/>
  <c r="I52" i="10"/>
  <c r="I67" i="10" s="1"/>
  <c r="J739" i="10" s="1"/>
  <c r="E809" i="10"/>
  <c r="CA72" i="10"/>
  <c r="E805" i="10"/>
  <c r="BW72" i="10"/>
  <c r="G694" i="10"/>
  <c r="BH52" i="10"/>
  <c r="BH67" i="10" s="1"/>
  <c r="J790" i="10" s="1"/>
  <c r="Q52" i="10"/>
  <c r="Q67" i="10" s="1"/>
  <c r="J747" i="10" s="1"/>
  <c r="F517" i="1"/>
  <c r="H517" i="1"/>
  <c r="C496" i="10"/>
  <c r="G496" i="10" s="1"/>
  <c r="B497" i="1"/>
  <c r="C668" i="10"/>
  <c r="C514" i="10"/>
  <c r="B515" i="1"/>
  <c r="C686" i="10"/>
  <c r="BJ71" i="1"/>
  <c r="F277" i="9" s="1"/>
  <c r="F268" i="9"/>
  <c r="D364" i="9"/>
  <c r="G332" i="9"/>
  <c r="H140" i="9"/>
  <c r="G236" i="9"/>
  <c r="H204" i="9"/>
  <c r="D108" i="9"/>
  <c r="E172" i="9"/>
  <c r="E332" i="9"/>
  <c r="H44" i="9"/>
  <c r="G108" i="9"/>
  <c r="F12" i="9"/>
  <c r="F76" i="9"/>
  <c r="D76" i="9"/>
  <c r="D172" i="9"/>
  <c r="E300" i="9"/>
  <c r="H172" i="9"/>
  <c r="C140" i="9"/>
  <c r="D268" i="9"/>
  <c r="I76" i="9"/>
  <c r="D236" i="9"/>
  <c r="I172" i="9"/>
  <c r="D332" i="9"/>
  <c r="C76" i="9"/>
  <c r="C236" i="9"/>
  <c r="G76" i="9"/>
  <c r="I204" i="9"/>
  <c r="C300" i="9"/>
  <c r="F140" i="9"/>
  <c r="C12" i="9"/>
  <c r="D140" i="9"/>
  <c r="I236" i="9"/>
  <c r="E108" i="9"/>
  <c r="E44" i="9"/>
  <c r="C268" i="9"/>
  <c r="E204" i="9"/>
  <c r="C108" i="9"/>
  <c r="G140" i="9"/>
  <c r="CE62" i="1"/>
  <c r="I364" i="9" s="1"/>
  <c r="CE48" i="1"/>
  <c r="H300" i="9"/>
  <c r="C44" i="9"/>
  <c r="F236" i="9"/>
  <c r="H12" i="9"/>
  <c r="C204" i="9"/>
  <c r="D44" i="9"/>
  <c r="I44" i="9"/>
  <c r="F300" i="9"/>
  <c r="BN52" i="1"/>
  <c r="BN67" i="1" s="1"/>
  <c r="BN71" i="1" s="1"/>
  <c r="BM52" i="1"/>
  <c r="BM67" i="1" s="1"/>
  <c r="I273" i="9" s="1"/>
  <c r="G52" i="1"/>
  <c r="G67" i="1" s="1"/>
  <c r="BQ52" i="1"/>
  <c r="BQ67" i="1" s="1"/>
  <c r="D52" i="1"/>
  <c r="D67" i="1" s="1"/>
  <c r="D17" i="9" s="1"/>
  <c r="AX52" i="1"/>
  <c r="AX67" i="1" s="1"/>
  <c r="BV52" i="1"/>
  <c r="BV67" i="1" s="1"/>
  <c r="D337" i="9" s="1"/>
  <c r="T52" i="1"/>
  <c r="T67" i="1" s="1"/>
  <c r="AY52" i="1"/>
  <c r="AY67" i="1" s="1"/>
  <c r="I209" i="9" s="1"/>
  <c r="BF52" i="1"/>
  <c r="BF67" i="1" s="1"/>
  <c r="I241" i="9" s="1"/>
  <c r="CA52" i="1"/>
  <c r="CA67" i="1" s="1"/>
  <c r="BK52" i="1"/>
  <c r="BK67" i="1" s="1"/>
  <c r="BE52" i="1"/>
  <c r="BE67" i="1" s="1"/>
  <c r="AK52" i="1"/>
  <c r="AK67" i="1" s="1"/>
  <c r="I145" i="9" s="1"/>
  <c r="AW52" i="1"/>
  <c r="AW67" i="1" s="1"/>
  <c r="G209" i="9" s="1"/>
  <c r="BY52" i="1"/>
  <c r="BY67" i="1" s="1"/>
  <c r="AM52" i="1"/>
  <c r="AM67" i="1" s="1"/>
  <c r="D177" i="9" s="1"/>
  <c r="BC52" i="1"/>
  <c r="BC67" i="1" s="1"/>
  <c r="AJ52" i="1"/>
  <c r="AJ67" i="1" s="1"/>
  <c r="H145" i="9" s="1"/>
  <c r="O52" i="1"/>
  <c r="O67" i="1" s="1"/>
  <c r="BR52" i="1"/>
  <c r="BR67" i="1" s="1"/>
  <c r="G305" i="9" s="1"/>
  <c r="AA52" i="1"/>
  <c r="AA67" i="1" s="1"/>
  <c r="F113" i="9" s="1"/>
  <c r="M52" i="1"/>
  <c r="M67" i="1" s="1"/>
  <c r="F49" i="9" s="1"/>
  <c r="CB52" i="1"/>
  <c r="CB67" i="1" s="1"/>
  <c r="F52" i="1"/>
  <c r="F67" i="1" s="1"/>
  <c r="F17" i="9" s="1"/>
  <c r="BD52" i="1"/>
  <c r="BD67" i="1" s="1"/>
  <c r="G241" i="9" s="1"/>
  <c r="AD52" i="1"/>
  <c r="AD67" i="1" s="1"/>
  <c r="AD71" i="1" s="1"/>
  <c r="C695" i="1" s="1"/>
  <c r="AP52" i="1"/>
  <c r="AP67" i="1" s="1"/>
  <c r="AP71" i="1" s="1"/>
  <c r="C535" i="1" s="1"/>
  <c r="G535" i="1" s="1"/>
  <c r="AB52" i="1"/>
  <c r="AB67" i="1" s="1"/>
  <c r="G113" i="9" s="1"/>
  <c r="BH52" i="1"/>
  <c r="BH67" i="1" s="1"/>
  <c r="BH71" i="1" s="1"/>
  <c r="BI52" i="1"/>
  <c r="BI67" i="1" s="1"/>
  <c r="AI52" i="1"/>
  <c r="AI67" i="1" s="1"/>
  <c r="G145" i="9" s="1"/>
  <c r="AV52" i="1"/>
  <c r="AV67" i="1" s="1"/>
  <c r="AV71" i="1" s="1"/>
  <c r="F213" i="9" s="1"/>
  <c r="AG52" i="1"/>
  <c r="AG67" i="1" s="1"/>
  <c r="AG71" i="1" s="1"/>
  <c r="C526" i="1" s="1"/>
  <c r="G526" i="1" s="1"/>
  <c r="BS52" i="1"/>
  <c r="BS67" i="1" s="1"/>
  <c r="BS71" i="1" s="1"/>
  <c r="C639" i="1" s="1"/>
  <c r="BZ52" i="1"/>
  <c r="BZ67" i="1" s="1"/>
  <c r="BZ71" i="1" s="1"/>
  <c r="C646" i="1" s="1"/>
  <c r="AT52" i="1"/>
  <c r="AT67" i="1" s="1"/>
  <c r="AT71" i="1" s="1"/>
  <c r="C711" i="1" s="1"/>
  <c r="Z52" i="1"/>
  <c r="Z67" i="1" s="1"/>
  <c r="Z71" i="1" s="1"/>
  <c r="AE52" i="1"/>
  <c r="AE67" i="1" s="1"/>
  <c r="AE71" i="1" s="1"/>
  <c r="L52" i="1"/>
  <c r="L67" i="1" s="1"/>
  <c r="L71" i="1" s="1"/>
  <c r="AF52" i="1"/>
  <c r="AF67" i="1" s="1"/>
  <c r="AF71" i="1" s="1"/>
  <c r="AO52" i="1"/>
  <c r="AO67" i="1" s="1"/>
  <c r="AO71" i="1" s="1"/>
  <c r="F181" i="9" s="1"/>
  <c r="X52" i="1"/>
  <c r="X67" i="1" s="1"/>
  <c r="X71" i="1" s="1"/>
  <c r="CC52" i="1"/>
  <c r="CC67" i="1" s="1"/>
  <c r="CC71" i="1" s="1"/>
  <c r="C574" i="1" s="1"/>
  <c r="W52" i="1"/>
  <c r="W67" i="1" s="1"/>
  <c r="W71" i="1" s="1"/>
  <c r="C516" i="1" s="1"/>
  <c r="G516" i="1" s="1"/>
  <c r="BB52" i="1"/>
  <c r="BB67" i="1" s="1"/>
  <c r="BB71" i="1" s="1"/>
  <c r="E245" i="9" s="1"/>
  <c r="AR52" i="1"/>
  <c r="AR67" i="1" s="1"/>
  <c r="AR71" i="1" s="1"/>
  <c r="BA52" i="1"/>
  <c r="BA67" i="1" s="1"/>
  <c r="BA71" i="1" s="1"/>
  <c r="D245" i="9" s="1"/>
  <c r="AQ52" i="1"/>
  <c r="AQ67" i="1" s="1"/>
  <c r="AQ71" i="1" s="1"/>
  <c r="C708" i="1" s="1"/>
  <c r="S52" i="1"/>
  <c r="S67" i="1" s="1"/>
  <c r="S71" i="1" s="1"/>
  <c r="C512" i="1" s="1"/>
  <c r="G512" i="1" s="1"/>
  <c r="R52" i="1"/>
  <c r="R67" i="1" s="1"/>
  <c r="R71" i="1" s="1"/>
  <c r="C511" i="1" s="1"/>
  <c r="G511" i="1" s="1"/>
  <c r="U52" i="1"/>
  <c r="U67" i="1" s="1"/>
  <c r="U71" i="1" s="1"/>
  <c r="G85" i="9" s="1"/>
  <c r="P52" i="1"/>
  <c r="P67" i="1" s="1"/>
  <c r="P71" i="1" s="1"/>
  <c r="I52" i="1"/>
  <c r="I67" i="1" s="1"/>
  <c r="I71" i="1" s="1"/>
  <c r="Q52" i="1"/>
  <c r="Q67" i="1" s="1"/>
  <c r="Q71" i="1" s="1"/>
  <c r="C682" i="1" s="1"/>
  <c r="BO52" i="1"/>
  <c r="BO67" i="1" s="1"/>
  <c r="BO71" i="1" s="1"/>
  <c r="C560" i="1" s="1"/>
  <c r="Y52" i="1"/>
  <c r="Y67" i="1" s="1"/>
  <c r="Y71" i="1" s="1"/>
  <c r="AS52" i="1"/>
  <c r="AS67" i="1" s="1"/>
  <c r="AS71" i="1" s="1"/>
  <c r="BU52" i="1"/>
  <c r="BU67" i="1" s="1"/>
  <c r="BU71" i="1" s="1"/>
  <c r="AU52" i="1"/>
  <c r="AU67" i="1" s="1"/>
  <c r="AU71" i="1" s="1"/>
  <c r="BP52" i="1"/>
  <c r="BP67" i="1" s="1"/>
  <c r="BP71" i="1" s="1"/>
  <c r="E309" i="9" s="1"/>
  <c r="C52" i="1"/>
  <c r="H52" i="1"/>
  <c r="H67" i="1" s="1"/>
  <c r="H71" i="1" s="1"/>
  <c r="BX52" i="1"/>
  <c r="BX67" i="1" s="1"/>
  <c r="BX71" i="1" s="1"/>
  <c r="C644" i="1" s="1"/>
  <c r="BW52" i="1"/>
  <c r="BW67" i="1" s="1"/>
  <c r="BW71" i="1" s="1"/>
  <c r="E52" i="1"/>
  <c r="E67" i="1" s="1"/>
  <c r="E71" i="1" s="1"/>
  <c r="C498" i="1" s="1"/>
  <c r="G498" i="1" s="1"/>
  <c r="J52" i="1"/>
  <c r="J67" i="1" s="1"/>
  <c r="J71" i="1" s="1"/>
  <c r="AL52" i="1"/>
  <c r="AL67" i="1" s="1"/>
  <c r="AL71" i="1" s="1"/>
  <c r="C181" i="9" s="1"/>
  <c r="AC52" i="1"/>
  <c r="AC67" i="1" s="1"/>
  <c r="AC71" i="1" s="1"/>
  <c r="H117" i="9" s="1"/>
  <c r="BG52" i="1"/>
  <c r="BG67" i="1" s="1"/>
  <c r="BG71" i="1" s="1"/>
  <c r="F273" i="9"/>
  <c r="BL52" i="1"/>
  <c r="BL67" i="1" s="1"/>
  <c r="BL71" i="1" s="1"/>
  <c r="C557" i="1" s="1"/>
  <c r="K52" i="1"/>
  <c r="K67" i="1" s="1"/>
  <c r="K71" i="1" s="1"/>
  <c r="N52" i="1"/>
  <c r="N67" i="1" s="1"/>
  <c r="N71" i="1" s="1"/>
  <c r="C507" i="1" s="1"/>
  <c r="G507" i="1" s="1"/>
  <c r="AH52" i="1"/>
  <c r="AH67" i="1" s="1"/>
  <c r="AH71" i="1" s="1"/>
  <c r="AN52" i="1"/>
  <c r="AN67" i="1" s="1"/>
  <c r="AN71" i="1" s="1"/>
  <c r="E181" i="9" s="1"/>
  <c r="V52" i="1"/>
  <c r="V67" i="1" s="1"/>
  <c r="V71" i="1" s="1"/>
  <c r="C687" i="1" s="1"/>
  <c r="AZ52" i="1"/>
  <c r="AZ67" i="1" s="1"/>
  <c r="AZ71" i="1" s="1"/>
  <c r="C245" i="9" s="1"/>
  <c r="BT52" i="1"/>
  <c r="BT67" i="1" s="1"/>
  <c r="BT71" i="1" s="1"/>
  <c r="I309" i="9" s="1"/>
  <c r="AB72" i="10"/>
  <c r="B521" i="1" s="1"/>
  <c r="E758" i="10"/>
  <c r="AR72" i="10"/>
  <c r="B537" i="1" s="1"/>
  <c r="E774" i="10"/>
  <c r="BP72" i="10"/>
  <c r="B561" i="1" s="1"/>
  <c r="E798" i="10"/>
  <c r="C508" i="10"/>
  <c r="C680" i="10"/>
  <c r="H543" i="10"/>
  <c r="G543" i="10"/>
  <c r="H519" i="10"/>
  <c r="G519" i="10"/>
  <c r="AW52" i="10"/>
  <c r="AW67" i="10" s="1"/>
  <c r="J779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AL72" i="10"/>
  <c r="B531" i="1" s="1"/>
  <c r="E768" i="10"/>
  <c r="AT72" i="10"/>
  <c r="B539" i="1" s="1"/>
  <c r="E776" i="10"/>
  <c r="BB72" i="10"/>
  <c r="B547" i="1" s="1"/>
  <c r="E784" i="10"/>
  <c r="BJ72" i="10"/>
  <c r="B555" i="1" s="1"/>
  <c r="E792" i="10"/>
  <c r="BR72" i="10"/>
  <c r="B563" i="1" s="1"/>
  <c r="E800" i="10"/>
  <c r="BZ72" i="10"/>
  <c r="B571" i="1" s="1"/>
  <c r="E808" i="10"/>
  <c r="F544" i="1"/>
  <c r="H544" i="1"/>
  <c r="H536" i="1"/>
  <c r="F536" i="1"/>
  <c r="F528" i="1"/>
  <c r="H528" i="1"/>
  <c r="F520" i="1"/>
  <c r="H520" i="1"/>
  <c r="C674" i="10"/>
  <c r="C502" i="10"/>
  <c r="G502" i="10" s="1"/>
  <c r="H515" i="10"/>
  <c r="G515" i="10"/>
  <c r="C499" i="10"/>
  <c r="G499" i="10" s="1"/>
  <c r="C671" i="10"/>
  <c r="D614" i="10"/>
  <c r="C647" i="10"/>
  <c r="M715" i="10" s="1"/>
  <c r="Z815" i="10" s="1"/>
  <c r="C705" i="10"/>
  <c r="C533" i="10"/>
  <c r="G533" i="10" s="1"/>
  <c r="C505" i="10"/>
  <c r="G505" i="10" s="1"/>
  <c r="C677" i="10"/>
  <c r="D341" i="1"/>
  <c r="C481" i="1" s="1"/>
  <c r="C50" i="8"/>
  <c r="C495" i="10"/>
  <c r="C667" i="10"/>
  <c r="C714" i="10" s="1"/>
  <c r="C697" i="10"/>
  <c r="C525" i="10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J741" i="10" s="1"/>
  <c r="S52" i="10"/>
  <c r="S67" i="10" s="1"/>
  <c r="J749" i="10" s="1"/>
  <c r="D52" i="10"/>
  <c r="D67" i="10" s="1"/>
  <c r="J734" i="10" s="1"/>
  <c r="L52" i="10"/>
  <c r="L67" i="10" s="1"/>
  <c r="J742" i="10" s="1"/>
  <c r="T52" i="10"/>
  <c r="T67" i="10" s="1"/>
  <c r="J750" i="10" s="1"/>
  <c r="AA52" i="10"/>
  <c r="AA67" i="10" s="1"/>
  <c r="J75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C637" i="10"/>
  <c r="C557" i="10"/>
  <c r="AJ72" i="10"/>
  <c r="B529" i="1" s="1"/>
  <c r="E766" i="10"/>
  <c r="BH72" i="10"/>
  <c r="B553" i="1" s="1"/>
  <c r="E790" i="10"/>
  <c r="C545" i="10"/>
  <c r="C629" i="10"/>
  <c r="J629" i="10" s="1"/>
  <c r="C565" i="10"/>
  <c r="C640" i="10"/>
  <c r="C511" i="10"/>
  <c r="C683" i="10"/>
  <c r="C126" i="8"/>
  <c r="D391" i="1"/>
  <c r="C517" i="10"/>
  <c r="C689" i="10"/>
  <c r="F32" i="6"/>
  <c r="C478" i="1"/>
  <c r="C305" i="9"/>
  <c r="R52" i="10"/>
  <c r="R67" i="10" s="1"/>
  <c r="J748" i="10" s="1"/>
  <c r="AG52" i="10"/>
  <c r="AG67" i="10" s="1"/>
  <c r="J763" i="10" s="1"/>
  <c r="BM52" i="10"/>
  <c r="BM67" i="10" s="1"/>
  <c r="J795" i="10" s="1"/>
  <c r="C102" i="8"/>
  <c r="C482" i="1"/>
  <c r="AD72" i="10"/>
  <c r="B523" i="1" s="1"/>
  <c r="E760" i="10"/>
  <c r="AN72" i="10"/>
  <c r="B533" i="1" s="1"/>
  <c r="E770" i="10"/>
  <c r="BD72" i="10"/>
  <c r="B549" i="1" s="1"/>
  <c r="E786" i="10"/>
  <c r="BT72" i="10"/>
  <c r="B565" i="1" s="1"/>
  <c r="E802" i="10"/>
  <c r="CB72" i="10"/>
  <c r="B573" i="1" s="1"/>
  <c r="E810" i="10"/>
  <c r="C684" i="10"/>
  <c r="C512" i="10"/>
  <c r="C561" i="10"/>
  <c r="C622" i="10"/>
  <c r="C701" i="10"/>
  <c r="C529" i="10"/>
  <c r="H549" i="10"/>
  <c r="G549" i="10"/>
  <c r="H498" i="1"/>
  <c r="F498" i="1"/>
  <c r="C675" i="10"/>
  <c r="C503" i="10"/>
  <c r="G503" i="10" s="1"/>
  <c r="C681" i="10"/>
  <c r="C509" i="10"/>
  <c r="C633" i="10"/>
  <c r="C553" i="10"/>
  <c r="C521" i="10"/>
  <c r="C693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J735" i="10" s="1"/>
  <c r="M52" i="10"/>
  <c r="M67" i="10" s="1"/>
  <c r="J743" i="10" s="1"/>
  <c r="U52" i="10"/>
  <c r="U67" i="10" s="1"/>
  <c r="J751" i="10" s="1"/>
  <c r="F52" i="10"/>
  <c r="F67" i="10" s="1"/>
  <c r="J736" i="10" s="1"/>
  <c r="N52" i="10"/>
  <c r="N67" i="10" s="1"/>
  <c r="J744" i="10" s="1"/>
  <c r="V52" i="10"/>
  <c r="V67" i="10" s="1"/>
  <c r="J752" i="10" s="1"/>
  <c r="AC52" i="10"/>
  <c r="AC67" i="10" s="1"/>
  <c r="J759" i="10" s="1"/>
  <c r="AK52" i="10"/>
  <c r="AK67" i="10" s="1"/>
  <c r="J767" i="10" s="1"/>
  <c r="AS52" i="10"/>
  <c r="AS67" i="10" s="1"/>
  <c r="J775" i="10" s="1"/>
  <c r="BA52" i="10"/>
  <c r="BA67" i="10" s="1"/>
  <c r="J783" i="10" s="1"/>
  <c r="BI52" i="10"/>
  <c r="BI67" i="10" s="1"/>
  <c r="J791" i="10" s="1"/>
  <c r="BQ52" i="10"/>
  <c r="BQ67" i="10" s="1"/>
  <c r="J799" i="10" s="1"/>
  <c r="BY52" i="10"/>
  <c r="BY67" i="10" s="1"/>
  <c r="J807" i="10" s="1"/>
  <c r="AZ72" i="10"/>
  <c r="B545" i="1" s="1"/>
  <c r="E782" i="10"/>
  <c r="BX72" i="10"/>
  <c r="B569" i="1" s="1"/>
  <c r="E806" i="10"/>
  <c r="F516" i="1"/>
  <c r="H516" i="1"/>
  <c r="C673" i="10"/>
  <c r="C501" i="10"/>
  <c r="G501" i="10" s="1"/>
  <c r="AO52" i="10"/>
  <c r="AO67" i="10" s="1"/>
  <c r="J771" i="10" s="1"/>
  <c r="AF72" i="10"/>
  <c r="B525" i="1" s="1"/>
  <c r="E762" i="10"/>
  <c r="AV72" i="10"/>
  <c r="B541" i="1" s="1"/>
  <c r="E778" i="10"/>
  <c r="BL72" i="10"/>
  <c r="B557" i="1" s="1"/>
  <c r="E794" i="10"/>
  <c r="Z72" i="10"/>
  <c r="B519" i="1" s="1"/>
  <c r="E756" i="10"/>
  <c r="AH72" i="10"/>
  <c r="B527" i="1" s="1"/>
  <c r="E764" i="10"/>
  <c r="AP72" i="10"/>
  <c r="B535" i="1" s="1"/>
  <c r="E772" i="10"/>
  <c r="AX72" i="10"/>
  <c r="B543" i="1" s="1"/>
  <c r="E780" i="10"/>
  <c r="BF72" i="10"/>
  <c r="B551" i="1" s="1"/>
  <c r="E788" i="10"/>
  <c r="BN72" i="10"/>
  <c r="B559" i="1" s="1"/>
  <c r="E796" i="10"/>
  <c r="BV72" i="10"/>
  <c r="B567" i="1" s="1"/>
  <c r="E804" i="10"/>
  <c r="CC72" i="10"/>
  <c r="B574" i="1" s="1"/>
  <c r="E811" i="10"/>
  <c r="F540" i="1"/>
  <c r="H540" i="1"/>
  <c r="F532" i="1"/>
  <c r="H532" i="1"/>
  <c r="H524" i="1"/>
  <c r="F524" i="1"/>
  <c r="C506" i="10"/>
  <c r="G506" i="10" s="1"/>
  <c r="C678" i="10"/>
  <c r="C507" i="10"/>
  <c r="C679" i="10"/>
  <c r="F550" i="1"/>
  <c r="H550" i="1"/>
  <c r="C513" i="10"/>
  <c r="C685" i="10"/>
  <c r="G497" i="10"/>
  <c r="H497" i="10"/>
  <c r="C427" i="10"/>
  <c r="C441" i="10" s="1"/>
  <c r="E815" i="10"/>
  <c r="CE72" i="10"/>
  <c r="C715" i="10" s="1"/>
  <c r="C569" i="10"/>
  <c r="C644" i="10"/>
  <c r="L646" i="10" s="1"/>
  <c r="C709" i="10"/>
  <c r="C537" i="10"/>
  <c r="G537" i="10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J737" i="10" s="1"/>
  <c r="O52" i="10"/>
  <c r="O67" i="10" s="1"/>
  <c r="J745" i="10" s="1"/>
  <c r="W52" i="10"/>
  <c r="W67" i="10" s="1"/>
  <c r="J753" i="10" s="1"/>
  <c r="H52" i="10"/>
  <c r="H67" i="10" s="1"/>
  <c r="J738" i="10" s="1"/>
  <c r="P52" i="10"/>
  <c r="P67" i="10" s="1"/>
  <c r="J746" i="10" s="1"/>
  <c r="X52" i="10"/>
  <c r="X67" i="10" s="1"/>
  <c r="J754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630" i="10"/>
  <c r="K643" i="10" s="1"/>
  <c r="C541" i="10"/>
  <c r="C555" i="1"/>
  <c r="C617" i="1"/>
  <c r="B568" i="1" l="1"/>
  <c r="C567" i="10"/>
  <c r="C642" i="10"/>
  <c r="F501" i="1"/>
  <c r="H501" i="1"/>
  <c r="B572" i="1"/>
  <c r="C571" i="10"/>
  <c r="C646" i="10"/>
  <c r="H497" i="1"/>
  <c r="F497" i="1"/>
  <c r="G500" i="10"/>
  <c r="H500" i="10"/>
  <c r="H505" i="1"/>
  <c r="F505" i="1"/>
  <c r="F515" i="1"/>
  <c r="H515" i="1"/>
  <c r="G514" i="10"/>
  <c r="H514" i="10"/>
  <c r="I337" i="9"/>
  <c r="D71" i="1"/>
  <c r="C497" i="1" s="1"/>
  <c r="G497" i="1" s="1"/>
  <c r="C619" i="1"/>
  <c r="C309" i="9"/>
  <c r="BR71" i="1"/>
  <c r="C626" i="1" s="1"/>
  <c r="BI71" i="1"/>
  <c r="C554" i="1" s="1"/>
  <c r="O71" i="1"/>
  <c r="H53" i="9" s="1"/>
  <c r="CB71" i="1"/>
  <c r="C573" i="1" s="1"/>
  <c r="M71" i="1"/>
  <c r="C678" i="1" s="1"/>
  <c r="C540" i="1"/>
  <c r="G540" i="1" s="1"/>
  <c r="E213" i="9"/>
  <c r="C712" i="1"/>
  <c r="C677" i="1"/>
  <c r="E53" i="9"/>
  <c r="C505" i="1"/>
  <c r="G505" i="1" s="1"/>
  <c r="C699" i="1"/>
  <c r="C527" i="1"/>
  <c r="G527" i="1" s="1"/>
  <c r="F149" i="9"/>
  <c r="C53" i="9"/>
  <c r="C675" i="1"/>
  <c r="C503" i="1"/>
  <c r="G503" i="1" s="1"/>
  <c r="H21" i="9"/>
  <c r="C673" i="1"/>
  <c r="C501" i="1"/>
  <c r="G501" i="1" s="1"/>
  <c r="I181" i="9"/>
  <c r="C709" i="1"/>
  <c r="C537" i="1"/>
  <c r="G537" i="1" s="1"/>
  <c r="C117" i="9"/>
  <c r="C517" i="1"/>
  <c r="G517" i="1" s="1"/>
  <c r="C689" i="1"/>
  <c r="C524" i="1"/>
  <c r="G524" i="1" s="1"/>
  <c r="C149" i="9"/>
  <c r="C696" i="1"/>
  <c r="E117" i="9"/>
  <c r="C519" i="1"/>
  <c r="G519" i="1" s="1"/>
  <c r="C691" i="1"/>
  <c r="C553" i="1"/>
  <c r="C636" i="1"/>
  <c r="D277" i="9"/>
  <c r="C643" i="1"/>
  <c r="C568" i="1"/>
  <c r="E341" i="9"/>
  <c r="C518" i="1"/>
  <c r="G518" i="1" s="1"/>
  <c r="D117" i="9"/>
  <c r="C690" i="1"/>
  <c r="C697" i="1"/>
  <c r="D149" i="9"/>
  <c r="C525" i="1"/>
  <c r="G525" i="1" s="1"/>
  <c r="BD71" i="1"/>
  <c r="C559" i="1"/>
  <c r="BY71" i="1"/>
  <c r="C645" i="1" s="1"/>
  <c r="AA71" i="1"/>
  <c r="F117" i="9" s="1"/>
  <c r="T71" i="1"/>
  <c r="F71" i="1"/>
  <c r="AB71" i="1"/>
  <c r="C693" i="1" s="1"/>
  <c r="G273" i="9"/>
  <c r="BK71" i="1"/>
  <c r="AK71" i="1"/>
  <c r="I149" i="9" s="1"/>
  <c r="AW71" i="1"/>
  <c r="C542" i="1" s="1"/>
  <c r="G71" i="1"/>
  <c r="G21" i="9" s="1"/>
  <c r="AY71" i="1"/>
  <c r="C544" i="1" s="1"/>
  <c r="G544" i="1" s="1"/>
  <c r="AM71" i="1"/>
  <c r="C532" i="1" s="1"/>
  <c r="G532" i="1" s="1"/>
  <c r="BF71" i="1"/>
  <c r="C551" i="1" s="1"/>
  <c r="AJ71" i="1"/>
  <c r="BC71" i="1"/>
  <c r="F245" i="9" s="1"/>
  <c r="I21" i="9"/>
  <c r="C674" i="1"/>
  <c r="C502" i="1"/>
  <c r="G502" i="1" s="1"/>
  <c r="BQ71" i="1"/>
  <c r="C623" i="1" s="1"/>
  <c r="BM71" i="1"/>
  <c r="C638" i="1" s="1"/>
  <c r="AI71" i="1"/>
  <c r="C700" i="1" s="1"/>
  <c r="BV71" i="1"/>
  <c r="C642" i="1" s="1"/>
  <c r="CA71" i="1"/>
  <c r="C647" i="1" s="1"/>
  <c r="BE71" i="1"/>
  <c r="C614" i="1" s="1"/>
  <c r="D615" i="1" s="1"/>
  <c r="AX71" i="1"/>
  <c r="H213" i="9" s="1"/>
  <c r="G53" i="9"/>
  <c r="I117" i="9"/>
  <c r="C679" i="1"/>
  <c r="C523" i="1"/>
  <c r="G523" i="1" s="1"/>
  <c r="C698" i="1"/>
  <c r="E149" i="9"/>
  <c r="C565" i="1"/>
  <c r="C546" i="1"/>
  <c r="G546" i="1" s="1"/>
  <c r="G181" i="9"/>
  <c r="C630" i="1"/>
  <c r="D373" i="9"/>
  <c r="C620" i="1"/>
  <c r="C707" i="1"/>
  <c r="C621" i="1"/>
  <c r="C640" i="1"/>
  <c r="C561" i="1"/>
  <c r="H85" i="9"/>
  <c r="C531" i="1"/>
  <c r="G531" i="1" s="1"/>
  <c r="C703" i="1"/>
  <c r="C515" i="1"/>
  <c r="G515" i="1" s="1"/>
  <c r="C694" i="1"/>
  <c r="C539" i="1"/>
  <c r="G539" i="1" s="1"/>
  <c r="C522" i="1"/>
  <c r="G522" i="1" s="1"/>
  <c r="C713" i="1"/>
  <c r="H181" i="9"/>
  <c r="C547" i="1"/>
  <c r="D309" i="9"/>
  <c r="C706" i="1"/>
  <c r="C571" i="1"/>
  <c r="C564" i="1"/>
  <c r="C534" i="1"/>
  <c r="G534" i="1" s="1"/>
  <c r="C632" i="1"/>
  <c r="F341" i="9"/>
  <c r="C686" i="1"/>
  <c r="C428" i="1"/>
  <c r="C569" i="1"/>
  <c r="C510" i="1"/>
  <c r="G510" i="1" s="1"/>
  <c r="C514" i="1"/>
  <c r="G514" i="1" s="1"/>
  <c r="C627" i="1"/>
  <c r="C683" i="1"/>
  <c r="C541" i="1"/>
  <c r="D85" i="9"/>
  <c r="D213" i="9"/>
  <c r="C684" i="1"/>
  <c r="C85" i="9"/>
  <c r="C536" i="1"/>
  <c r="G536" i="1" s="1"/>
  <c r="C688" i="1"/>
  <c r="E85" i="9"/>
  <c r="C533" i="1"/>
  <c r="G533" i="1" s="1"/>
  <c r="I85" i="9"/>
  <c r="C705" i="1"/>
  <c r="C545" i="1"/>
  <c r="G545" i="1" s="1"/>
  <c r="C670" i="1"/>
  <c r="C641" i="1"/>
  <c r="C341" i="9"/>
  <c r="C566" i="1"/>
  <c r="E21" i="9"/>
  <c r="H341" i="9"/>
  <c r="H309" i="9"/>
  <c r="C618" i="1"/>
  <c r="C277" i="9"/>
  <c r="C552" i="1"/>
  <c r="C628" i="1"/>
  <c r="C637" i="1"/>
  <c r="C710" i="1"/>
  <c r="C538" i="1"/>
  <c r="G538" i="1" s="1"/>
  <c r="C213" i="9"/>
  <c r="H277" i="9"/>
  <c r="I53" i="9"/>
  <c r="C681" i="1"/>
  <c r="C509" i="1"/>
  <c r="G509" i="1" s="1"/>
  <c r="D53" i="9"/>
  <c r="C504" i="1"/>
  <c r="G504" i="1" s="1"/>
  <c r="C676" i="1"/>
  <c r="H209" i="9"/>
  <c r="F241" i="9"/>
  <c r="G17" i="9"/>
  <c r="C369" i="9"/>
  <c r="G337" i="9"/>
  <c r="F305" i="9"/>
  <c r="H49" i="9"/>
  <c r="F81" i="9"/>
  <c r="H241" i="9"/>
  <c r="F209" i="9"/>
  <c r="D273" i="9"/>
  <c r="I113" i="9"/>
  <c r="E273" i="9"/>
  <c r="G177" i="9"/>
  <c r="E145" i="9"/>
  <c r="C273" i="9"/>
  <c r="E17" i="9"/>
  <c r="C67" i="1"/>
  <c r="C71" i="1" s="1"/>
  <c r="C496" i="1" s="1"/>
  <c r="G496" i="1" s="1"/>
  <c r="CE52" i="1"/>
  <c r="C209" i="9"/>
  <c r="E241" i="9"/>
  <c r="F177" i="9"/>
  <c r="E113" i="9"/>
  <c r="I305" i="9"/>
  <c r="F145" i="9"/>
  <c r="H113" i="9"/>
  <c r="E337" i="9"/>
  <c r="E305" i="9"/>
  <c r="D113" i="9"/>
  <c r="I49" i="9"/>
  <c r="H177" i="9"/>
  <c r="I81" i="9"/>
  <c r="D145" i="9"/>
  <c r="D209" i="9"/>
  <c r="H273" i="9"/>
  <c r="E81" i="9"/>
  <c r="C241" i="9"/>
  <c r="G49" i="9"/>
  <c r="C177" i="9"/>
  <c r="F337" i="9"/>
  <c r="E209" i="9"/>
  <c r="D305" i="9"/>
  <c r="G81" i="9"/>
  <c r="D241" i="9"/>
  <c r="D369" i="9"/>
  <c r="E49" i="9"/>
  <c r="H337" i="9"/>
  <c r="E177" i="9"/>
  <c r="I17" i="9"/>
  <c r="H81" i="9"/>
  <c r="D49" i="9"/>
  <c r="C49" i="9"/>
  <c r="H17" i="9"/>
  <c r="C337" i="9"/>
  <c r="C81" i="9"/>
  <c r="D81" i="9"/>
  <c r="I177" i="9"/>
  <c r="C113" i="9"/>
  <c r="C145" i="9"/>
  <c r="H305" i="9"/>
  <c r="F522" i="1"/>
  <c r="H522" i="1"/>
  <c r="F510" i="1"/>
  <c r="H510" i="1"/>
  <c r="F513" i="1"/>
  <c r="H513" i="1"/>
  <c r="C142" i="8"/>
  <c r="D393" i="1"/>
  <c r="H511" i="10"/>
  <c r="G511" i="10"/>
  <c r="J708" i="10"/>
  <c r="J692" i="10"/>
  <c r="J699" i="10"/>
  <c r="J681" i="10"/>
  <c r="J646" i="10"/>
  <c r="J705" i="10"/>
  <c r="J700" i="10"/>
  <c r="J684" i="10"/>
  <c r="J697" i="10"/>
  <c r="J673" i="10"/>
  <c r="J644" i="10"/>
  <c r="J687" i="10"/>
  <c r="J678" i="10"/>
  <c r="J701" i="10"/>
  <c r="J674" i="10"/>
  <c r="J686" i="10"/>
  <c r="J689" i="10"/>
  <c r="J642" i="10"/>
  <c r="J634" i="10"/>
  <c r="J641" i="10"/>
  <c r="J670" i="10"/>
  <c r="J631" i="10"/>
  <c r="J696" i="10"/>
  <c r="J683" i="10"/>
  <c r="J707" i="10"/>
  <c r="J679" i="10"/>
  <c r="J690" i="10"/>
  <c r="J695" i="10"/>
  <c r="J691" i="10"/>
  <c r="J640" i="10"/>
  <c r="J630" i="10"/>
  <c r="J672" i="10"/>
  <c r="J688" i="10"/>
  <c r="J677" i="10"/>
  <c r="J694" i="10"/>
  <c r="J711" i="10"/>
  <c r="J715" i="10"/>
  <c r="J685" i="10"/>
  <c r="J676" i="10"/>
  <c r="J709" i="10"/>
  <c r="J667" i="10"/>
  <c r="J671" i="10"/>
  <c r="J639" i="10"/>
  <c r="J698" i="10"/>
  <c r="J680" i="10"/>
  <c r="J675" i="10"/>
  <c r="J702" i="10"/>
  <c r="J638" i="10"/>
  <c r="J637" i="10"/>
  <c r="J635" i="10"/>
  <c r="J645" i="10"/>
  <c r="J693" i="10"/>
  <c r="J632" i="10"/>
  <c r="J712" i="10"/>
  <c r="J710" i="10"/>
  <c r="J682" i="10"/>
  <c r="J633" i="10"/>
  <c r="J704" i="10"/>
  <c r="J703" i="10"/>
  <c r="J668" i="10"/>
  <c r="J643" i="10"/>
  <c r="J636" i="10"/>
  <c r="J669" i="10"/>
  <c r="J706" i="10"/>
  <c r="C552" i="10"/>
  <c r="C635" i="10"/>
  <c r="C625" i="10"/>
  <c r="H627" i="10" s="1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D706" i="10"/>
  <c r="M706" i="10" s="1"/>
  <c r="Z772" i="10" s="1"/>
  <c r="D690" i="10"/>
  <c r="M690" i="10" s="1"/>
  <c r="Z756" i="10" s="1"/>
  <c r="D700" i="10"/>
  <c r="M700" i="10" s="1"/>
  <c r="Z766" i="10" s="1"/>
  <c r="D683" i="10"/>
  <c r="M683" i="10" s="1"/>
  <c r="Z749" i="10" s="1"/>
  <c r="D667" i="10"/>
  <c r="M667" i="10" s="1"/>
  <c r="D617" i="10"/>
  <c r="D692" i="10"/>
  <c r="M692" i="10" s="1"/>
  <c r="Z758" i="10" s="1"/>
  <c r="D642" i="10"/>
  <c r="D634" i="10"/>
  <c r="D708" i="10"/>
  <c r="M708" i="10" s="1"/>
  <c r="Z774" i="10" s="1"/>
  <c r="D678" i="10"/>
  <c r="M678" i="10" s="1"/>
  <c r="Z744" i="10" s="1"/>
  <c r="D704" i="10"/>
  <c r="M704" i="10" s="1"/>
  <c r="Z770" i="10" s="1"/>
  <c r="D709" i="10"/>
  <c r="M709" i="10" s="1"/>
  <c r="Z775" i="10" s="1"/>
  <c r="D687" i="10"/>
  <c r="M687" i="10" s="1"/>
  <c r="Z753" i="10" s="1"/>
  <c r="D715" i="10"/>
  <c r="D698" i="10"/>
  <c r="M698" i="10" s="1"/>
  <c r="Z764" i="10" s="1"/>
  <c r="D712" i="10"/>
  <c r="M712" i="10" s="1"/>
  <c r="Z778" i="10" s="1"/>
  <c r="D685" i="10"/>
  <c r="M685" i="10" s="1"/>
  <c r="Z751" i="10" s="1"/>
  <c r="D675" i="10"/>
  <c r="M675" i="10" s="1"/>
  <c r="Z741" i="10" s="1"/>
  <c r="D621" i="10"/>
  <c r="D705" i="10"/>
  <c r="M705" i="10" s="1"/>
  <c r="Z771" i="10" s="1"/>
  <c r="D681" i="10"/>
  <c r="M681" i="10" s="1"/>
  <c r="Z747" i="10" s="1"/>
  <c r="D638" i="10"/>
  <c r="D630" i="10"/>
  <c r="D695" i="10"/>
  <c r="M695" i="10" s="1"/>
  <c r="Z761" i="10" s="1"/>
  <c r="D676" i="10"/>
  <c r="M676" i="10" s="1"/>
  <c r="Z742" i="10" s="1"/>
  <c r="D691" i="10"/>
  <c r="M691" i="10" s="1"/>
  <c r="Z757" i="10" s="1"/>
  <c r="D696" i="10"/>
  <c r="M696" i="10" s="1"/>
  <c r="Z762" i="10" s="1"/>
  <c r="D702" i="10"/>
  <c r="M702" i="10" s="1"/>
  <c r="Z768" i="10" s="1"/>
  <c r="D699" i="10"/>
  <c r="M699" i="10" s="1"/>
  <c r="Z765" i="10" s="1"/>
  <c r="D627" i="10"/>
  <c r="D682" i="10"/>
  <c r="M682" i="10" s="1"/>
  <c r="Z748" i="10" s="1"/>
  <c r="D632" i="10"/>
  <c r="D677" i="10"/>
  <c r="M677" i="10" s="1"/>
  <c r="Z743" i="10" s="1"/>
  <c r="D707" i="10"/>
  <c r="M707" i="10" s="1"/>
  <c r="Z773" i="10" s="1"/>
  <c r="D668" i="10"/>
  <c r="M668" i="10" s="1"/>
  <c r="Z734" i="10" s="1"/>
  <c r="D626" i="10"/>
  <c r="D641" i="10"/>
  <c r="D623" i="10"/>
  <c r="D643" i="10"/>
  <c r="D686" i="10"/>
  <c r="M686" i="10" s="1"/>
  <c r="Z752" i="10" s="1"/>
  <c r="D679" i="10"/>
  <c r="M679" i="10" s="1"/>
  <c r="Z745" i="10" s="1"/>
  <c r="D615" i="10"/>
  <c r="D714" i="10" s="1"/>
  <c r="D640" i="10"/>
  <c r="D697" i="10"/>
  <c r="M697" i="10" s="1"/>
  <c r="Z763" i="10" s="1"/>
  <c r="D693" i="10"/>
  <c r="M693" i="10" s="1"/>
  <c r="Z759" i="10" s="1"/>
  <c r="D670" i="10"/>
  <c r="M670" i="10" s="1"/>
  <c r="Z736" i="10" s="1"/>
  <c r="D644" i="10"/>
  <c r="D624" i="10"/>
  <c r="D633" i="10"/>
  <c r="D635" i="10"/>
  <c r="D673" i="10"/>
  <c r="M673" i="10" s="1"/>
  <c r="Z739" i="10" s="1"/>
  <c r="D616" i="10"/>
  <c r="D701" i="10"/>
  <c r="M701" i="10" s="1"/>
  <c r="Z767" i="10" s="1"/>
  <c r="D703" i="10"/>
  <c r="M703" i="10" s="1"/>
  <c r="Z769" i="10" s="1"/>
  <c r="D688" i="10"/>
  <c r="M688" i="10" s="1"/>
  <c r="Z754" i="10" s="1"/>
  <c r="D669" i="10"/>
  <c r="M669" i="10" s="1"/>
  <c r="Z735" i="10" s="1"/>
  <c r="D620" i="10"/>
  <c r="D639" i="10"/>
  <c r="D684" i="10"/>
  <c r="M684" i="10" s="1"/>
  <c r="Z750" i="10" s="1"/>
  <c r="D680" i="10"/>
  <c r="M680" i="10" s="1"/>
  <c r="Z746" i="10" s="1"/>
  <c r="D645" i="10"/>
  <c r="D646" i="10"/>
  <c r="D637" i="10"/>
  <c r="D672" i="10"/>
  <c r="M672" i="10" s="1"/>
  <c r="Z738" i="10" s="1"/>
  <c r="D710" i="10"/>
  <c r="M710" i="10" s="1"/>
  <c r="Z776" i="10" s="1"/>
  <c r="D636" i="10"/>
  <c r="D628" i="10"/>
  <c r="D674" i="10"/>
  <c r="M674" i="10" s="1"/>
  <c r="Z740" i="10" s="1"/>
  <c r="D694" i="10"/>
  <c r="M694" i="10" s="1"/>
  <c r="Z760" i="10" s="1"/>
  <c r="D622" i="10"/>
  <c r="D625" i="10"/>
  <c r="D618" i="10"/>
  <c r="D671" i="10"/>
  <c r="M671" i="10" s="1"/>
  <c r="Z737" i="10" s="1"/>
  <c r="D629" i="10"/>
  <c r="D619" i="10"/>
  <c r="D631" i="10"/>
  <c r="D711" i="10"/>
  <c r="M711" i="10" s="1"/>
  <c r="Z777" i="10" s="1"/>
  <c r="D689" i="10"/>
  <c r="M689" i="10" s="1"/>
  <c r="Z755" i="10" s="1"/>
  <c r="C619" i="10"/>
  <c r="C573" i="10"/>
  <c r="C615" i="10"/>
  <c r="E622" i="10" s="1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/>
  <c r="F503" i="1"/>
  <c r="H503" i="1"/>
  <c r="K671" i="10"/>
  <c r="K689" i="10"/>
  <c r="K715" i="10"/>
  <c r="K693" i="10"/>
  <c r="K694" i="10"/>
  <c r="K711" i="10"/>
  <c r="K683" i="10"/>
  <c r="K706" i="10"/>
  <c r="K672" i="10"/>
  <c r="K700" i="10"/>
  <c r="K669" i="10"/>
  <c r="K681" i="10"/>
  <c r="K701" i="10"/>
  <c r="K695" i="10"/>
  <c r="K703" i="10"/>
  <c r="K675" i="10"/>
  <c r="K673" i="10"/>
  <c r="K687" i="10"/>
  <c r="K684" i="10"/>
  <c r="K710" i="10"/>
  <c r="K692" i="10"/>
  <c r="K699" i="10"/>
  <c r="K707" i="10"/>
  <c r="K668" i="10"/>
  <c r="K712" i="10"/>
  <c r="K698" i="10"/>
  <c r="K709" i="10"/>
  <c r="K705" i="10"/>
  <c r="K682" i="10"/>
  <c r="K690" i="10"/>
  <c r="K686" i="10"/>
  <c r="K680" i="10"/>
  <c r="K704" i="10"/>
  <c r="K677" i="10"/>
  <c r="K685" i="10"/>
  <c r="K708" i="10"/>
  <c r="K667" i="10"/>
  <c r="K714" i="10" s="1"/>
  <c r="K678" i="10"/>
  <c r="K702" i="10"/>
  <c r="K688" i="10"/>
  <c r="K670" i="10"/>
  <c r="K696" i="10"/>
  <c r="K674" i="10"/>
  <c r="K691" i="10"/>
  <c r="K679" i="10"/>
  <c r="K676" i="10"/>
  <c r="K697" i="10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L715" i="10"/>
  <c r="L702" i="10"/>
  <c r="L709" i="10"/>
  <c r="L708" i="10"/>
  <c r="L691" i="10"/>
  <c r="L701" i="10"/>
  <c r="L672" i="10"/>
  <c r="L670" i="10"/>
  <c r="L669" i="10"/>
  <c r="L705" i="10"/>
  <c r="L678" i="10"/>
  <c r="L681" i="10"/>
  <c r="L712" i="10"/>
  <c r="L706" i="10"/>
  <c r="L694" i="10"/>
  <c r="L692" i="10"/>
  <c r="L688" i="10"/>
  <c r="L673" i="10"/>
  <c r="L697" i="10"/>
  <c r="L689" i="10"/>
  <c r="L703" i="10"/>
  <c r="L685" i="10"/>
  <c r="L710" i="10"/>
  <c r="L698" i="10"/>
  <c r="L686" i="10"/>
  <c r="L693" i="10"/>
  <c r="L676" i="10"/>
  <c r="L679" i="10"/>
  <c r="L667" i="10"/>
  <c r="L714" i="10" s="1"/>
  <c r="L674" i="10"/>
  <c r="L695" i="10"/>
  <c r="L668" i="10"/>
  <c r="L687" i="10"/>
  <c r="L683" i="10"/>
  <c r="L682" i="10"/>
  <c r="L690" i="10"/>
  <c r="L671" i="10"/>
  <c r="L699" i="10"/>
  <c r="L684" i="10"/>
  <c r="L696" i="10"/>
  <c r="L680" i="10"/>
  <c r="L711" i="10"/>
  <c r="L707" i="10"/>
  <c r="L700" i="10"/>
  <c r="L677" i="10"/>
  <c r="L675" i="10"/>
  <c r="L704" i="10"/>
  <c r="F514" i="1"/>
  <c r="H514" i="1"/>
  <c r="H507" i="1"/>
  <c r="F507" i="1"/>
  <c r="C641" i="10"/>
  <c r="C566" i="10"/>
  <c r="C550" i="10"/>
  <c r="C628" i="10"/>
  <c r="I628" i="10" s="1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C67" i="10"/>
  <c r="CE52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/>
  <c r="C560" i="10"/>
  <c r="C620" i="10"/>
  <c r="C520" i="10"/>
  <c r="C692" i="10"/>
  <c r="D181" i="9" l="1"/>
  <c r="C500" i="1"/>
  <c r="G500" i="1" s="1"/>
  <c r="C692" i="1"/>
  <c r="C520" i="1"/>
  <c r="G520" i="1" s="1"/>
  <c r="C672" i="1"/>
  <c r="D341" i="9"/>
  <c r="C634" i="1"/>
  <c r="E277" i="9"/>
  <c r="I277" i="9"/>
  <c r="C543" i="1"/>
  <c r="C562" i="1"/>
  <c r="C631" i="1"/>
  <c r="C563" i="1"/>
  <c r="G149" i="9"/>
  <c r="C570" i="1"/>
  <c r="F53" i="9"/>
  <c r="C625" i="1"/>
  <c r="C633" i="1"/>
  <c r="G309" i="9"/>
  <c r="I341" i="9"/>
  <c r="C506" i="1"/>
  <c r="G506" i="1" s="1"/>
  <c r="C669" i="1"/>
  <c r="C567" i="1"/>
  <c r="D21" i="9"/>
  <c r="C629" i="1"/>
  <c r="C548" i="1"/>
  <c r="C373" i="9"/>
  <c r="C680" i="1"/>
  <c r="F309" i="9"/>
  <c r="C521" i="1"/>
  <c r="G521" i="1" s="1"/>
  <c r="C508" i="1"/>
  <c r="G508" i="1" s="1"/>
  <c r="C702" i="1"/>
  <c r="C622" i="1"/>
  <c r="C550" i="1"/>
  <c r="G550" i="1" s="1"/>
  <c r="H245" i="9"/>
  <c r="G117" i="9"/>
  <c r="G341" i="9"/>
  <c r="C530" i="1"/>
  <c r="G530" i="1" s="1"/>
  <c r="C558" i="1"/>
  <c r="C704" i="1"/>
  <c r="C624" i="1"/>
  <c r="G245" i="9"/>
  <c r="C549" i="1"/>
  <c r="G213" i="9"/>
  <c r="I213" i="9"/>
  <c r="C668" i="1"/>
  <c r="C572" i="1"/>
  <c r="C21" i="9"/>
  <c r="C528" i="1"/>
  <c r="G528" i="1" s="1"/>
  <c r="C616" i="1"/>
  <c r="G277" i="9"/>
  <c r="C556" i="1"/>
  <c r="C635" i="1"/>
  <c r="F21" i="9"/>
  <c r="C499" i="1"/>
  <c r="G499" i="1" s="1"/>
  <c r="C671" i="1"/>
  <c r="I245" i="9"/>
  <c r="H149" i="9"/>
  <c r="C529" i="1"/>
  <c r="G529" i="1" s="1"/>
  <c r="C701" i="1"/>
  <c r="F85" i="9"/>
  <c r="C685" i="1"/>
  <c r="C513" i="1"/>
  <c r="G513" i="1" s="1"/>
  <c r="CE67" i="1"/>
  <c r="CE71" i="1" s="1"/>
  <c r="C17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H715" i="10"/>
  <c r="H698" i="10"/>
  <c r="H711" i="10"/>
  <c r="H689" i="10"/>
  <c r="H675" i="10"/>
  <c r="H693" i="10"/>
  <c r="H668" i="10"/>
  <c r="H712" i="10"/>
  <c r="H685" i="10"/>
  <c r="H680" i="10"/>
  <c r="H708" i="10"/>
  <c r="H674" i="10"/>
  <c r="H641" i="10"/>
  <c r="H633" i="10"/>
  <c r="H645" i="10"/>
  <c r="H678" i="10"/>
  <c r="H634" i="10"/>
  <c r="H706" i="10"/>
  <c r="H690" i="10"/>
  <c r="H704" i="10"/>
  <c r="H687" i="10"/>
  <c r="H667" i="10"/>
  <c r="H670" i="10"/>
  <c r="H644" i="10"/>
  <c r="H707" i="10"/>
  <c r="H682" i="10"/>
  <c r="H699" i="10"/>
  <c r="H695" i="10"/>
  <c r="H672" i="10"/>
  <c r="H637" i="10"/>
  <c r="H629" i="10"/>
  <c r="H636" i="10"/>
  <c r="H642" i="10"/>
  <c r="H702" i="10"/>
  <c r="H703" i="10"/>
  <c r="H700" i="10"/>
  <c r="H628" i="10"/>
  <c r="H714" i="10" s="1"/>
  <c r="H681" i="10"/>
  <c r="H684" i="10"/>
  <c r="H635" i="10"/>
  <c r="H632" i="10"/>
  <c r="H694" i="10"/>
  <c r="H688" i="10"/>
  <c r="H691" i="10"/>
  <c r="H709" i="10"/>
  <c r="H701" i="10"/>
  <c r="H673" i="10"/>
  <c r="H631" i="10"/>
  <c r="H676" i="10"/>
  <c r="H679" i="10"/>
  <c r="H696" i="10"/>
  <c r="H643" i="10"/>
  <c r="H638" i="10"/>
  <c r="H710" i="10"/>
  <c r="H671" i="10"/>
  <c r="H683" i="10"/>
  <c r="H639" i="10"/>
  <c r="H630" i="10"/>
  <c r="H646" i="10"/>
  <c r="H640" i="10"/>
  <c r="H686" i="10"/>
  <c r="H692" i="10"/>
  <c r="H705" i="10"/>
  <c r="H697" i="10"/>
  <c r="H669" i="10"/>
  <c r="H677" i="10"/>
  <c r="J733" i="10"/>
  <c r="J814" i="10" s="1"/>
  <c r="CE67" i="10"/>
  <c r="H545" i="1"/>
  <c r="F545" i="1"/>
  <c r="G534" i="10"/>
  <c r="H534" i="10"/>
  <c r="H525" i="1"/>
  <c r="F525" i="1"/>
  <c r="E715" i="10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M714" i="10"/>
  <c r="Z733" i="10"/>
  <c r="Z814" i="10" s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I711" i="10"/>
  <c r="I695" i="10"/>
  <c r="I702" i="10"/>
  <c r="I685" i="10"/>
  <c r="I672" i="10"/>
  <c r="I698" i="10"/>
  <c r="I681" i="10"/>
  <c r="I638" i="10"/>
  <c r="I630" i="10"/>
  <c r="I679" i="10"/>
  <c r="I710" i="10"/>
  <c r="I688" i="10"/>
  <c r="I693" i="10"/>
  <c r="I646" i="10"/>
  <c r="I643" i="10"/>
  <c r="I674" i="10"/>
  <c r="I629" i="10"/>
  <c r="I703" i="10"/>
  <c r="I687" i="10"/>
  <c r="I700" i="10"/>
  <c r="I680" i="10"/>
  <c r="I712" i="10"/>
  <c r="I689" i="10"/>
  <c r="I642" i="10"/>
  <c r="I634" i="10"/>
  <c r="I694" i="10"/>
  <c r="I677" i="10"/>
  <c r="I697" i="10"/>
  <c r="I706" i="10"/>
  <c r="I670" i="10"/>
  <c r="I675" i="10"/>
  <c r="I635" i="10"/>
  <c r="I637" i="10"/>
  <c r="I683" i="10"/>
  <c r="I676" i="10"/>
  <c r="I682" i="10"/>
  <c r="I632" i="10"/>
  <c r="I645" i="10"/>
  <c r="I704" i="10"/>
  <c r="I673" i="10"/>
  <c r="I633" i="10"/>
  <c r="I707" i="10"/>
  <c r="I701" i="10"/>
  <c r="I668" i="10"/>
  <c r="I667" i="10"/>
  <c r="I705" i="10"/>
  <c r="I708" i="10"/>
  <c r="I671" i="10"/>
  <c r="I639" i="10"/>
  <c r="I686" i="10"/>
  <c r="I640" i="10"/>
  <c r="I690" i="10"/>
  <c r="I631" i="10"/>
  <c r="I684" i="10"/>
  <c r="I636" i="10"/>
  <c r="I715" i="10"/>
  <c r="I641" i="10"/>
  <c r="I696" i="10"/>
  <c r="I644" i="10"/>
  <c r="I699" i="10"/>
  <c r="I692" i="10"/>
  <c r="I691" i="10"/>
  <c r="I678" i="10"/>
  <c r="I669" i="10"/>
  <c r="I709" i="10"/>
  <c r="H524" i="10"/>
  <c r="G524" i="10"/>
  <c r="E611" i="10"/>
  <c r="E691" i="10" s="1"/>
  <c r="F623" i="10"/>
  <c r="F523" i="1"/>
  <c r="H523" i="1"/>
  <c r="F537" i="1"/>
  <c r="H537" i="1"/>
  <c r="F531" i="1"/>
  <c r="H531" i="1"/>
  <c r="J714" i="10"/>
  <c r="C715" i="1" l="1"/>
  <c r="I373" i="9"/>
  <c r="C716" i="1"/>
  <c r="C648" i="1"/>
  <c r="M716" i="1" s="1"/>
  <c r="E612" i="1"/>
  <c r="E623" i="1"/>
  <c r="D715" i="1"/>
  <c r="C433" i="1"/>
  <c r="C441" i="1" s="1"/>
  <c r="I369" i="9"/>
  <c r="E638" i="10"/>
  <c r="E689" i="10"/>
  <c r="E681" i="10"/>
  <c r="E682" i="10"/>
  <c r="E680" i="10"/>
  <c r="E673" i="10"/>
  <c r="E698" i="10"/>
  <c r="E669" i="10"/>
  <c r="E674" i="10"/>
  <c r="E685" i="10"/>
  <c r="E628" i="10"/>
  <c r="E684" i="10"/>
  <c r="E633" i="10"/>
  <c r="E702" i="10"/>
  <c r="E695" i="10"/>
  <c r="E671" i="10"/>
  <c r="E705" i="10"/>
  <c r="E677" i="10"/>
  <c r="E683" i="10"/>
  <c r="E644" i="10"/>
  <c r="E667" i="10"/>
  <c r="E686" i="10"/>
  <c r="E672" i="10"/>
  <c r="E694" i="10"/>
  <c r="E623" i="10"/>
  <c r="E676" i="10"/>
  <c r="E704" i="10"/>
  <c r="E636" i="10"/>
  <c r="E707" i="10"/>
  <c r="E701" i="10"/>
  <c r="E641" i="10"/>
  <c r="E645" i="10"/>
  <c r="E710" i="10"/>
  <c r="E706" i="10"/>
  <c r="E625" i="10"/>
  <c r="E678" i="10"/>
  <c r="E631" i="10"/>
  <c r="E693" i="10"/>
  <c r="E637" i="10"/>
  <c r="E632" i="10"/>
  <c r="E709" i="10"/>
  <c r="E690" i="10"/>
  <c r="E699" i="10"/>
  <c r="E643" i="10"/>
  <c r="E692" i="10"/>
  <c r="E697" i="10"/>
  <c r="E703" i="10"/>
  <c r="E639" i="10"/>
  <c r="E687" i="10"/>
  <c r="E635" i="10"/>
  <c r="E646" i="10"/>
  <c r="E708" i="10"/>
  <c r="J815" i="10"/>
  <c r="C432" i="10"/>
  <c r="F712" i="10"/>
  <c r="F700" i="10"/>
  <c r="F684" i="10"/>
  <c r="F694" i="10"/>
  <c r="F673" i="10"/>
  <c r="F644" i="10"/>
  <c r="F699" i="10"/>
  <c r="F675" i="10"/>
  <c r="F639" i="10"/>
  <c r="F631" i="10"/>
  <c r="F689" i="10"/>
  <c r="F711" i="10"/>
  <c r="F687" i="10"/>
  <c r="F690" i="10"/>
  <c r="F678" i="10"/>
  <c r="F630" i="10"/>
  <c r="F682" i="10"/>
  <c r="F626" i="10"/>
  <c r="F708" i="10"/>
  <c r="F692" i="10"/>
  <c r="F709" i="10"/>
  <c r="F681" i="10"/>
  <c r="F646" i="10"/>
  <c r="F625" i="10"/>
  <c r="F686" i="10"/>
  <c r="F643" i="10"/>
  <c r="F635" i="10"/>
  <c r="F702" i="10"/>
  <c r="F671" i="10"/>
  <c r="F705" i="10"/>
  <c r="F703" i="10"/>
  <c r="F680" i="10"/>
  <c r="F638" i="10"/>
  <c r="F667" i="10"/>
  <c r="F636" i="10"/>
  <c r="F704" i="10"/>
  <c r="F695" i="10"/>
  <c r="F645" i="10"/>
  <c r="F676" i="10"/>
  <c r="F633" i="10"/>
  <c r="F670" i="10"/>
  <c r="F701" i="10"/>
  <c r="F634" i="10"/>
  <c r="F632" i="10"/>
  <c r="F696" i="10"/>
  <c r="F693" i="10"/>
  <c r="F628" i="10"/>
  <c r="F674" i="10"/>
  <c r="F629" i="10"/>
  <c r="F707" i="10"/>
  <c r="F683" i="10"/>
  <c r="F627" i="10"/>
  <c r="F668" i="10"/>
  <c r="F715" i="10"/>
  <c r="F669" i="10"/>
  <c r="F637" i="10"/>
  <c r="F685" i="10"/>
  <c r="F640" i="10"/>
  <c r="F688" i="10"/>
  <c r="F706" i="10"/>
  <c r="F691" i="10"/>
  <c r="F679" i="10"/>
  <c r="F677" i="10"/>
  <c r="F698" i="10"/>
  <c r="F697" i="10"/>
  <c r="F642" i="10"/>
  <c r="F641" i="10"/>
  <c r="F624" i="10"/>
  <c r="F710" i="10"/>
  <c r="F672" i="10"/>
  <c r="I714" i="10"/>
  <c r="E634" i="10"/>
  <c r="E712" i="10"/>
  <c r="E670" i="10"/>
  <c r="E711" i="10"/>
  <c r="E696" i="10"/>
  <c r="E642" i="10"/>
  <c r="E668" i="10"/>
  <c r="E630" i="10"/>
  <c r="E688" i="10"/>
  <c r="E624" i="10"/>
  <c r="E640" i="10"/>
  <c r="E675" i="10"/>
  <c r="E626" i="10"/>
  <c r="E629" i="10"/>
  <c r="E627" i="10"/>
  <c r="E700" i="10"/>
  <c r="E679" i="10"/>
  <c r="E714" i="10" l="1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39" i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93" i="1"/>
  <c r="E673" i="1"/>
  <c r="E679" i="1"/>
  <c r="E628" i="1"/>
  <c r="E629" i="1"/>
  <c r="E694" i="1"/>
  <c r="E695" i="1"/>
  <c r="E703" i="1"/>
  <c r="E692" i="1"/>
  <c r="E680" i="1"/>
  <c r="E632" i="1"/>
  <c r="E677" i="1"/>
  <c r="E633" i="1"/>
  <c r="E709" i="1"/>
  <c r="E716" i="1"/>
  <c r="E636" i="1"/>
  <c r="E668" i="1"/>
  <c r="E670" i="1"/>
  <c r="E631" i="1"/>
  <c r="E678" i="1"/>
  <c r="E701" i="1"/>
  <c r="E642" i="1"/>
  <c r="E624" i="1"/>
  <c r="E712" i="1"/>
  <c r="E707" i="1"/>
  <c r="E646" i="1"/>
  <c r="E711" i="1"/>
  <c r="E635" i="1"/>
  <c r="E697" i="1"/>
  <c r="E643" i="1"/>
  <c r="E684" i="1"/>
  <c r="E645" i="1"/>
  <c r="E627" i="1"/>
  <c r="E630" i="1"/>
  <c r="E640" i="1"/>
  <c r="F714" i="10"/>
  <c r="E715" i="1" l="1"/>
  <c r="F624" i="1"/>
  <c r="F629" i="1" l="1"/>
  <c r="F699" i="1"/>
  <c r="F628" i="1"/>
  <c r="F681" i="1"/>
  <c r="F703" i="1"/>
  <c r="F678" i="1"/>
  <c r="F646" i="1"/>
  <c r="F705" i="1"/>
  <c r="F690" i="1"/>
  <c r="F676" i="1"/>
  <c r="F647" i="1"/>
  <c r="F698" i="1"/>
  <c r="F689" i="1"/>
  <c r="F630" i="1"/>
  <c r="F701" i="1"/>
  <c r="F700" i="1"/>
  <c r="F691" i="1"/>
  <c r="F638" i="1"/>
  <c r="F710" i="1"/>
  <c r="F693" i="1"/>
  <c r="F685" i="1"/>
  <c r="F688" i="1"/>
  <c r="F640" i="1"/>
  <c r="F702" i="1"/>
  <c r="F687" i="1"/>
  <c r="F634" i="1"/>
  <c r="F684" i="1"/>
  <c r="F626" i="1"/>
  <c r="F713" i="1"/>
  <c r="F672" i="1"/>
  <c r="F674" i="1"/>
  <c r="F706" i="1"/>
  <c r="F636" i="1"/>
  <c r="F686" i="1"/>
  <c r="F637" i="1"/>
  <c r="F682" i="1"/>
  <c r="F673" i="1"/>
  <c r="F708" i="1"/>
  <c r="F632" i="1"/>
  <c r="F669" i="1"/>
  <c r="F671" i="1"/>
  <c r="F696" i="1"/>
  <c r="F697" i="1"/>
  <c r="F631" i="1"/>
  <c r="F711" i="1"/>
  <c r="F643" i="1"/>
  <c r="F694" i="1"/>
  <c r="F642" i="1"/>
  <c r="F625" i="1"/>
  <c r="F627" i="1"/>
  <c r="F670" i="1"/>
  <c r="F712" i="1"/>
  <c r="F692" i="1"/>
  <c r="F677" i="1"/>
  <c r="F633" i="1"/>
  <c r="F641" i="1"/>
  <c r="F716" i="1"/>
  <c r="F679" i="1"/>
  <c r="F668" i="1"/>
  <c r="F707" i="1"/>
  <c r="F680" i="1"/>
  <c r="F704" i="1"/>
  <c r="F635" i="1"/>
  <c r="F675" i="1"/>
  <c r="F645" i="1"/>
  <c r="F695" i="1"/>
  <c r="F639" i="1"/>
  <c r="F644" i="1"/>
  <c r="F709" i="1"/>
  <c r="F683" i="1"/>
  <c r="F715" i="1" l="1"/>
  <c r="G625" i="1"/>
  <c r="G628" i="1" l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44" i="1"/>
  <c r="G638" i="1"/>
  <c r="G702" i="1"/>
  <c r="G669" i="1"/>
  <c r="G645" i="1"/>
  <c r="G640" i="1"/>
  <c r="G626" i="1"/>
  <c r="G689" i="1"/>
  <c r="G688" i="1"/>
  <c r="G711" i="1"/>
  <c r="G690" i="1"/>
  <c r="G695" i="1"/>
  <c r="G710" i="1"/>
  <c r="G646" i="1"/>
  <c r="G636" i="1"/>
  <c r="G634" i="1"/>
  <c r="G706" i="1"/>
  <c r="G680" i="1"/>
  <c r="G698" i="1"/>
  <c r="G703" i="1"/>
  <c r="G627" i="1"/>
  <c r="G712" i="1"/>
  <c r="G691" i="1"/>
  <c r="G692" i="1"/>
  <c r="G679" i="1"/>
  <c r="G670" i="1"/>
  <c r="G631" i="1"/>
  <c r="G701" i="1"/>
  <c r="G642" i="1"/>
  <c r="G630" i="1"/>
  <c r="G673" i="1"/>
  <c r="G677" i="1"/>
  <c r="G693" i="1"/>
  <c r="G683" i="1"/>
  <c r="H628" i="1" l="1"/>
  <c r="H679" i="1" s="1"/>
  <c r="G715" i="1"/>
  <c r="H690" i="1" l="1"/>
  <c r="H645" i="1"/>
  <c r="H694" i="1"/>
  <c r="H673" i="1"/>
  <c r="H635" i="1"/>
  <c r="H682" i="1"/>
  <c r="H696" i="1"/>
  <c r="H685" i="1"/>
  <c r="H713" i="1"/>
  <c r="H629" i="1"/>
  <c r="H709" i="1"/>
  <c r="H684" i="1"/>
  <c r="H698" i="1"/>
  <c r="H704" i="1"/>
  <c r="H675" i="1"/>
  <c r="H671" i="1"/>
  <c r="H710" i="1"/>
  <c r="H672" i="1"/>
  <c r="H670" i="1"/>
  <c r="H695" i="1"/>
  <c r="H706" i="1"/>
  <c r="H707" i="1"/>
  <c r="H703" i="1"/>
  <c r="H680" i="1"/>
  <c r="H642" i="1"/>
  <c r="H674" i="1"/>
  <c r="H681" i="1"/>
  <c r="H678" i="1"/>
  <c r="H637" i="1"/>
  <c r="H689" i="1"/>
  <c r="H712" i="1"/>
  <c r="H638" i="1"/>
  <c r="H633" i="1"/>
  <c r="H691" i="1"/>
  <c r="H687" i="1"/>
  <c r="H711" i="1"/>
  <c r="H700" i="1"/>
  <c r="H716" i="1"/>
  <c r="H688" i="1"/>
  <c r="H676" i="1"/>
  <c r="H630" i="1"/>
  <c r="H693" i="1"/>
  <c r="H669" i="1"/>
  <c r="H686" i="1"/>
  <c r="H697" i="1"/>
  <c r="H677" i="1"/>
  <c r="H640" i="1"/>
  <c r="H692" i="1"/>
  <c r="H708" i="1"/>
  <c r="H643" i="1"/>
  <c r="H699" i="1"/>
  <c r="H644" i="1"/>
  <c r="H705" i="1"/>
  <c r="H634" i="1"/>
  <c r="H636" i="1"/>
  <c r="H701" i="1"/>
  <c r="H647" i="1"/>
  <c r="H683" i="1"/>
  <c r="H641" i="1"/>
  <c r="H631" i="1"/>
  <c r="H702" i="1"/>
  <c r="H639" i="1"/>
  <c r="H646" i="1"/>
  <c r="H668" i="1"/>
  <c r="H632" i="1"/>
  <c r="I629" i="1"/>
  <c r="H715" i="1" l="1"/>
  <c r="I636" i="1"/>
  <c r="I669" i="1"/>
  <c r="I716" i="1"/>
  <c r="I705" i="1"/>
  <c r="I677" i="1"/>
  <c r="I674" i="1"/>
  <c r="I683" i="1"/>
  <c r="I635" i="1"/>
  <c r="I668" i="1"/>
  <c r="I696" i="1"/>
  <c r="I703" i="1"/>
  <c r="I644" i="1"/>
  <c r="I700" i="1"/>
  <c r="I699" i="1"/>
  <c r="I647" i="1"/>
  <c r="I690" i="1"/>
  <c r="I688" i="1"/>
  <c r="I686" i="1"/>
  <c r="I698" i="1"/>
  <c r="I639" i="1"/>
  <c r="I701" i="1"/>
  <c r="I631" i="1"/>
  <c r="I679" i="1"/>
  <c r="I638" i="1"/>
  <c r="I632" i="1"/>
  <c r="I646" i="1"/>
  <c r="I685" i="1"/>
  <c r="I675" i="1"/>
  <c r="I680" i="1"/>
  <c r="I676" i="1"/>
  <c r="I684" i="1"/>
  <c r="I672" i="1"/>
  <c r="I711" i="1"/>
  <c r="I640" i="1"/>
  <c r="I693" i="1"/>
  <c r="I709" i="1"/>
  <c r="I634" i="1"/>
  <c r="I630" i="1"/>
  <c r="I645" i="1"/>
  <c r="I642" i="1"/>
  <c r="I687" i="1"/>
  <c r="I710" i="1"/>
  <c r="I671" i="1"/>
  <c r="I706" i="1"/>
  <c r="I707" i="1"/>
  <c r="I689" i="1"/>
  <c r="I694" i="1"/>
  <c r="I673" i="1"/>
  <c r="I670" i="1"/>
  <c r="I691" i="1"/>
  <c r="I695" i="1"/>
  <c r="I713" i="1"/>
  <c r="I643" i="1"/>
  <c r="I678" i="1"/>
  <c r="I633" i="1"/>
  <c r="I692" i="1"/>
  <c r="I681" i="1"/>
  <c r="I697" i="1"/>
  <c r="I704" i="1"/>
  <c r="I712" i="1"/>
  <c r="I708" i="1"/>
  <c r="I637" i="1"/>
  <c r="I682" i="1"/>
  <c r="I641" i="1"/>
  <c r="I702" i="1"/>
  <c r="I715" i="1" l="1"/>
  <c r="J630" i="1"/>
  <c r="J693" i="1" l="1"/>
  <c r="J685" i="1"/>
  <c r="J669" i="1"/>
  <c r="J700" i="1"/>
  <c r="J644" i="1"/>
  <c r="J670" i="1"/>
  <c r="J682" i="1"/>
  <c r="J668" i="1"/>
  <c r="J636" i="1"/>
  <c r="J702" i="1"/>
  <c r="J711" i="1"/>
  <c r="J697" i="1"/>
  <c r="J671" i="1"/>
  <c r="J680" i="1"/>
  <c r="J642" i="1"/>
  <c r="J689" i="1"/>
  <c r="J634" i="1"/>
  <c r="J638" i="1"/>
  <c r="J643" i="1"/>
  <c r="J704" i="1"/>
  <c r="J632" i="1"/>
  <c r="J708" i="1"/>
  <c r="J676" i="1"/>
  <c r="J691" i="1"/>
  <c r="J672" i="1"/>
  <c r="J688" i="1"/>
  <c r="J633" i="1"/>
  <c r="J677" i="1"/>
  <c r="J705" i="1"/>
  <c r="J710" i="1"/>
  <c r="J645" i="1"/>
  <c r="J690" i="1"/>
  <c r="J707" i="1"/>
  <c r="J694" i="1"/>
  <c r="J678" i="1"/>
  <c r="J716" i="1"/>
  <c r="J637" i="1"/>
  <c r="J681" i="1"/>
  <c r="J712" i="1"/>
  <c r="J679" i="1"/>
  <c r="J675" i="1"/>
  <c r="J646" i="1"/>
  <c r="J698" i="1"/>
  <c r="J687" i="1"/>
  <c r="J647" i="1"/>
  <c r="J703" i="1"/>
  <c r="J686" i="1"/>
  <c r="J635" i="1"/>
  <c r="J701" i="1"/>
  <c r="J706" i="1"/>
  <c r="J696" i="1"/>
  <c r="J674" i="1"/>
  <c r="J684" i="1"/>
  <c r="J631" i="1"/>
  <c r="J641" i="1"/>
  <c r="J713" i="1"/>
  <c r="J709" i="1"/>
  <c r="J683" i="1"/>
  <c r="J695" i="1"/>
  <c r="J640" i="1"/>
  <c r="J639" i="1"/>
  <c r="J673" i="1"/>
  <c r="J699" i="1"/>
  <c r="J692" i="1"/>
  <c r="L647" i="1" l="1"/>
  <c r="L686" i="1" s="1"/>
  <c r="K644" i="1"/>
  <c r="K685" i="1" s="1"/>
  <c r="J715" i="1"/>
  <c r="L685" i="1" l="1"/>
  <c r="M685" i="1" s="1"/>
  <c r="F87" i="9" s="1"/>
  <c r="L672" i="1"/>
  <c r="L707" i="1"/>
  <c r="L700" i="1"/>
  <c r="L693" i="1"/>
  <c r="L691" i="1"/>
  <c r="K688" i="1"/>
  <c r="L688" i="1"/>
  <c r="L668" i="1"/>
  <c r="L671" i="1"/>
  <c r="L716" i="1"/>
  <c r="L698" i="1"/>
  <c r="L687" i="1"/>
  <c r="K669" i="1"/>
  <c r="L692" i="1"/>
  <c r="L709" i="1"/>
  <c r="L704" i="1"/>
  <c r="L683" i="1"/>
  <c r="L710" i="1"/>
  <c r="L696" i="1"/>
  <c r="K693" i="1"/>
  <c r="M693" i="1" s="1"/>
  <c r="L674" i="1"/>
  <c r="L702" i="1"/>
  <c r="L699" i="1"/>
  <c r="L670" i="1"/>
  <c r="L675" i="1"/>
  <c r="L706" i="1"/>
  <c r="K678" i="1"/>
  <c r="K677" i="1"/>
  <c r="L673" i="1"/>
  <c r="L676" i="1"/>
  <c r="L705" i="1"/>
  <c r="L694" i="1"/>
  <c r="L682" i="1"/>
  <c r="L712" i="1"/>
  <c r="L669" i="1"/>
  <c r="L678" i="1"/>
  <c r="L708" i="1"/>
  <c r="L681" i="1"/>
  <c r="L701" i="1"/>
  <c r="K681" i="1"/>
  <c r="L711" i="1"/>
  <c r="L689" i="1"/>
  <c r="L679" i="1"/>
  <c r="L703" i="1"/>
  <c r="L684" i="1"/>
  <c r="L690" i="1"/>
  <c r="L695" i="1"/>
  <c r="L713" i="1"/>
  <c r="L680" i="1"/>
  <c r="L677" i="1"/>
  <c r="L697" i="1"/>
  <c r="K710" i="1"/>
  <c r="K679" i="1"/>
  <c r="K689" i="1"/>
  <c r="M689" i="1" s="1"/>
  <c r="K699" i="1"/>
  <c r="M699" i="1" s="1"/>
  <c r="K684" i="1"/>
  <c r="K687" i="1"/>
  <c r="K708" i="1"/>
  <c r="K716" i="1"/>
  <c r="K695" i="1"/>
  <c r="K700" i="1"/>
  <c r="K691" i="1"/>
  <c r="K702" i="1"/>
  <c r="K673" i="1"/>
  <c r="K674" i="1"/>
  <c r="K697" i="1"/>
  <c r="K680" i="1"/>
  <c r="K711" i="1"/>
  <c r="K713" i="1"/>
  <c r="K682" i="1"/>
  <c r="K675" i="1"/>
  <c r="K704" i="1"/>
  <c r="M704" i="1" s="1"/>
  <c r="K698" i="1"/>
  <c r="K696" i="1"/>
  <c r="K676" i="1"/>
  <c r="K668" i="1"/>
  <c r="K707" i="1"/>
  <c r="K670" i="1"/>
  <c r="K671" i="1"/>
  <c r="K701" i="1"/>
  <c r="K683" i="1"/>
  <c r="M683" i="1" s="1"/>
  <c r="K690" i="1"/>
  <c r="K705" i="1"/>
  <c r="K694" i="1"/>
  <c r="M694" i="1" s="1"/>
  <c r="K672" i="1"/>
  <c r="K703" i="1"/>
  <c r="K692" i="1"/>
  <c r="K712" i="1"/>
  <c r="K686" i="1"/>
  <c r="M686" i="1" s="1"/>
  <c r="K709" i="1"/>
  <c r="K706" i="1"/>
  <c r="M690" i="1" l="1"/>
  <c r="M674" i="1"/>
  <c r="M705" i="1"/>
  <c r="M707" i="1"/>
  <c r="G183" i="9" s="1"/>
  <c r="M703" i="1"/>
  <c r="C183" i="9" s="1"/>
  <c r="M670" i="1"/>
  <c r="E23" i="9" s="1"/>
  <c r="M713" i="1"/>
  <c r="M687" i="1"/>
  <c r="H87" i="9" s="1"/>
  <c r="M698" i="1"/>
  <c r="E151" i="9" s="1"/>
  <c r="M700" i="1"/>
  <c r="M679" i="1"/>
  <c r="M669" i="1"/>
  <c r="M701" i="1"/>
  <c r="H151" i="9" s="1"/>
  <c r="M695" i="1"/>
  <c r="M709" i="1"/>
  <c r="I183" i="9" s="1"/>
  <c r="M696" i="1"/>
  <c r="C151" i="9" s="1"/>
  <c r="M697" i="1"/>
  <c r="M688" i="1"/>
  <c r="I87" i="9" s="1"/>
  <c r="M672" i="1"/>
  <c r="M712" i="1"/>
  <c r="E215" i="9" s="1"/>
  <c r="M706" i="1"/>
  <c r="F183" i="9" s="1"/>
  <c r="M692" i="1"/>
  <c r="F119" i="9" s="1"/>
  <c r="M676" i="1"/>
  <c r="G87" i="9"/>
  <c r="I23" i="9"/>
  <c r="H119" i="9"/>
  <c r="K715" i="1"/>
  <c r="M668" i="1"/>
  <c r="D183" i="9"/>
  <c r="M711" i="1"/>
  <c r="M673" i="1"/>
  <c r="M684" i="1"/>
  <c r="M710" i="1"/>
  <c r="M681" i="1"/>
  <c r="M677" i="1"/>
  <c r="G119" i="9"/>
  <c r="L715" i="1"/>
  <c r="E183" i="9"/>
  <c r="M671" i="1"/>
  <c r="M675" i="1"/>
  <c r="M680" i="1"/>
  <c r="M702" i="1"/>
  <c r="F151" i="9"/>
  <c r="M678" i="1"/>
  <c r="D87" i="9"/>
  <c r="D119" i="9"/>
  <c r="M682" i="1"/>
  <c r="M691" i="1"/>
  <c r="M708" i="1"/>
  <c r="C119" i="9"/>
  <c r="D151" i="9" l="1"/>
  <c r="G151" i="9"/>
  <c r="G55" i="9"/>
  <c r="F215" i="9"/>
  <c r="D23" i="9"/>
  <c r="I119" i="9"/>
  <c r="D55" i="9"/>
  <c r="G23" i="9"/>
  <c r="C87" i="9"/>
  <c r="I151" i="9"/>
  <c r="E87" i="9"/>
  <c r="D215" i="9"/>
  <c r="H55" i="9"/>
  <c r="E55" i="9"/>
  <c r="C215" i="9"/>
  <c r="H23" i="9"/>
  <c r="C23" i="9"/>
  <c r="M715" i="1"/>
  <c r="H183" i="9"/>
  <c r="E119" i="9"/>
  <c r="F55" i="9"/>
  <c r="F23" i="9"/>
  <c r="C55" i="9"/>
  <c r="I55" i="9"/>
</calcChain>
</file>

<file path=xl/sharedStrings.xml><?xml version="1.0" encoding="utf-8"?>
<sst xmlns="http://schemas.openxmlformats.org/spreadsheetml/2006/main" count="4679" uniqueCount="1282">
  <si>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</si>
  <si>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</si>
  <si>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</si>
  <si>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</si>
  <si>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</si>
  <si>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</si>
  <si>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</si>
  <si>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</si>
  <si>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</si>
  <si>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</si>
  <si>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</si>
  <si>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</si>
  <si>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</si>
  <si>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</si>
  <si>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</si>
  <si>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</si>
  <si>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</si>
  <si>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</si>
  <si>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</si>
  <si>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</si>
  <si>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</si>
  <si>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</si>
  <si>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</si>
  <si>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</si>
  <si>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</si>
  <si>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</si>
  <si>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</si>
  <si>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</si>
  <si>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</si>
  <si>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</si>
  <si>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</si>
  <si>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</si>
  <si>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</si>
  <si>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</si>
  <si>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</si>
  <si>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</si>
  <si>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</si>
  <si>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</si>
  <si>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</si>
  <si>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</si>
  <si>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</si>
  <si>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</si>
  <si>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</si>
  <si>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</si>
  <si>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</si>
  <si>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</si>
  <si>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</si>
  <si>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</si>
  <si>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</si>
  <si>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</si>
  <si>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</si>
  <si>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</si>
  <si>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</si>
  <si>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</si>
  <si>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</si>
  <si>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</si>
  <si>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</si>
  <si>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</si>
  <si>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</si>
  <si>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</si>
  <si>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</si>
  <si>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</si>
  <si>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</si>
  <si>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</si>
  <si>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</si>
  <si>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</si>
  <si>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</si>
  <si>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</si>
  <si>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</si>
  <si>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</si>
  <si>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</si>
  <si>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</si>
  <si>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</si>
  <si>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</si>
  <si>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</si>
  <si>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</si>
  <si>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</si>
  <si>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</si>
  <si>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</si>
  <si>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</si>
  <si>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</si>
  <si>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</si>
  <si>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</si>
  <si>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</si>
  <si>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</si>
  <si>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</si>
  <si>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</si>
  <si>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</si>
  <si>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</si>
  <si>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</si>
  <si>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</si>
  <si>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</si>
  <si>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</si>
  <si>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</si>
  <si>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</si>
  <si>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</si>
  <si>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</si>
  <si>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</si>
  <si>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</si>
  <si>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</si>
  <si>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</si>
  <si>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</si>
  <si>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</si>
  <si>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</si>
  <si>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</si>
  <si>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</si>
  <si>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</si>
  <si>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</si>
  <si>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</si>
  <si>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</si>
  <si>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</si>
  <si>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</si>
  <si>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</si>
  <si>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</si>
  <si>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</si>
  <si>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</si>
  <si>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</si>
  <si>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</si>
  <si>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</si>
  <si>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</si>
  <si>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</si>
  <si>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</si>
  <si>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</si>
  <si>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</si>
  <si>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</si>
  <si>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</si>
  <si>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</si>
  <si>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</si>
  <si>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</si>
  <si>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</si>
  <si>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</si>
  <si>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</si>
  <si>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</si>
  <si>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</si>
  <si>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</si>
  <si>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</si>
  <si>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</si>
  <si>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</si>
  <si>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</si>
  <si>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</si>
  <si>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</si>
  <si>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</si>
  <si>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</si>
  <si>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</si>
  <si>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</si>
  <si>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</si>
  <si>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</si>
  <si>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</si>
  <si>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</si>
  <si>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</si>
  <si>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</si>
  <si>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</si>
  <si>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</si>
  <si>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</si>
  <si>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</si>
  <si>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</si>
  <si>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</si>
  <si>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</si>
  <si>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</si>
  <si>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</si>
  <si>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</si>
  <si>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</si>
  <si>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</si>
  <si>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</si>
  <si>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</si>
  <si>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</si>
  <si>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</si>
  <si>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</si>
  <si>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</si>
  <si>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</si>
  <si>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</si>
  <si>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</si>
  <si>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</si>
  <si>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</si>
  <si>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</si>
  <si>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</si>
  <si>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</si>
  <si>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</si>
  <si>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</si>
  <si>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</si>
  <si>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</si>
  <si>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</si>
  <si>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</si>
  <si>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</si>
  <si>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</si>
  <si>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</si>
  <si>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</si>
  <si>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</si>
  <si>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</si>
  <si>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</si>
  <si>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</si>
  <si>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</si>
  <si>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</si>
  <si>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</si>
  <si>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</si>
  <si>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</si>
  <si>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</si>
  <si>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</si>
  <si>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</si>
  <si>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</si>
  <si>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</si>
  <si>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</si>
  <si>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</si>
  <si>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</si>
  <si>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</si>
  <si>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</si>
  <si>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</si>
  <si>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</si>
  <si>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</si>
  <si>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</si>
  <si>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</si>
  <si>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</si>
  <si>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</si>
  <si>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</si>
  <si>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</si>
  <si>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</si>
  <si>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</si>
  <si>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</si>
  <si>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</si>
  <si>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</si>
  <si>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</si>
  <si>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</si>
  <si>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</si>
  <si>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</si>
  <si>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</si>
  <si>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</si>
  <si>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</si>
  <si>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</si>
  <si>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</si>
  <si>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</si>
  <si>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</si>
  <si>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</si>
  <si>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</si>
  <si>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</si>
  <si>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</si>
  <si>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</si>
  <si>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</si>
  <si>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</si>
  <si>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</si>
  <si>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</si>
  <si>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</si>
  <si>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</si>
  <si>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</si>
  <si>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</si>
  <si>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</si>
  <si>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</si>
  <si>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</si>
  <si>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</si>
  <si>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</si>
  <si>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</si>
  <si>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</si>
  <si>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</si>
  <si>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</si>
  <si>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</si>
  <si>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</si>
  <si>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</si>
  <si>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</si>
  <si>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</si>
  <si>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</si>
  <si>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</si>
  <si>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</si>
  <si>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</si>
  <si>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</si>
  <si>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</si>
  <si>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</si>
  <si>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</si>
  <si>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</si>
  <si>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</si>
  <si>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</si>
  <si>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</si>
  <si>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</si>
  <si>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</si>
  <si>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</si>
  <si>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</si>
  <si>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</si>
  <si>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</si>
  <si>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</si>
  <si>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</si>
  <si>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</si>
  <si>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</si>
  <si>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</si>
  <si>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</si>
  <si>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</si>
  <si>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</si>
  <si>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</si>
  <si>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</si>
  <si>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</si>
  <si>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</si>
  <si>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</si>
  <si>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</si>
  <si>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</si>
  <si>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</si>
  <si>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</si>
  <si>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</si>
  <si>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</si>
  <si>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</si>
  <si>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</si>
  <si>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</si>
  <si>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</si>
  <si>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</si>
  <si>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</si>
  <si>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</si>
  <si>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</si>
  <si>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</si>
  <si>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</si>
  <si>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</si>
  <si>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</si>
  <si>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</si>
  <si>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</si>
  <si>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</si>
  <si>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</si>
  <si>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</si>
  <si>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</si>
  <si>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</si>
  <si>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</si>
  <si>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</si>
  <si>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</si>
  <si>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</si>
  <si>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</si>
  <si>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</si>
  <si>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</si>
  <si>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</si>
  <si>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</si>
  <si>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</si>
  <si>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</si>
  <si>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</si>
  <si>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</si>
  <si>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</si>
  <si>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</si>
  <si>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</si>
  <si>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</si>
  <si>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</si>
  <si>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</si>
  <si>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</si>
  <si>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</si>
  <si>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</si>
  <si>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</si>
  <si>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</si>
  <si>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</si>
  <si>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</si>
  <si>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</si>
  <si>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</si>
  <si>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</si>
  <si>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</si>
  <si>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</si>
  <si>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</si>
  <si>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</si>
  <si>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</si>
  <si>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</si>
  <si>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</si>
  <si>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</si>
  <si>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</si>
  <si>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</si>
  <si>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</si>
  <si>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</si>
  <si>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</si>
  <si>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</si>
  <si>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</si>
  <si>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</si>
  <si>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</si>
  <si>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</si>
  <si>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</si>
  <si>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</si>
  <si>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</si>
  <si>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</si>
  <si>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</si>
  <si>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</si>
  <si>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</si>
  <si>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</si>
  <si>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</si>
  <si>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</si>
  <si>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</si>
  <si>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</si>
  <si>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</si>
  <si>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</si>
  <si>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</si>
  <si>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</si>
  <si>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</si>
  <si>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</si>
  <si>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</si>
  <si>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</si>
  <si>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</si>
  <si>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</si>
  <si>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</si>
  <si>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</si>
  <si>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</si>
  <si>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</si>
  <si>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</si>
  <si>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</si>
  <si>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</si>
  <si>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</si>
  <si>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</si>
  <si>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</si>
  <si>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</si>
  <si>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</si>
  <si>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</si>
  <si>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</si>
  <si>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</si>
  <si>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</si>
  <si>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</si>
  <si>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</si>
  <si>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</si>
  <si>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</si>
  <si>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</si>
  <si>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</si>
  <si>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</si>
  <si>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</si>
  <si>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</si>
  <si>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</si>
  <si>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</si>
  <si>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</si>
  <si>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</si>
  <si>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</si>
  <si>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</si>
  <si>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</si>
  <si>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</si>
  <si>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</si>
  <si>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</si>
  <si>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</si>
  <si>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</si>
  <si>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</si>
  <si>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</si>
  <si>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</si>
  <si>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</si>
  <si>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</si>
  <si>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</si>
  <si>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</si>
  <si>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</si>
  <si>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</si>
  <si>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</si>
  <si>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</si>
  <si>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</si>
  <si>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</si>
  <si>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</si>
  <si>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</si>
  <si>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</si>
  <si>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</si>
  <si>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</si>
  <si>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</si>
  <si>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</si>
  <si>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</si>
  <si>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</si>
  <si>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</si>
  <si>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</si>
  <si>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</si>
  <si>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</si>
  <si>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</si>
  <si>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</si>
  <si>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</si>
  <si>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</si>
  <si>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</si>
  <si>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</si>
  <si>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</si>
  <si>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</si>
  <si>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</si>
  <si>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</si>
  <si>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</si>
  <si>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</si>
  <si>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</si>
  <si>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</si>
  <si>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</si>
  <si>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</si>
  <si>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</si>
  <si>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</si>
  <si>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</si>
  <si>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</si>
  <si>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</si>
  <si>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</si>
  <si>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</si>
  <si>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</si>
  <si>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</si>
  <si>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</si>
  <si>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</si>
  <si>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</si>
  <si>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</si>
  <si>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</si>
  <si>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</si>
  <si>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</si>
  <si>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</si>
  <si>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</si>
  <si>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</si>
  <si>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</si>
  <si>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</si>
  <si>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</si>
  <si>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</si>
  <si>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</si>
  <si>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</si>
  <si>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</si>
  <si>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</si>
  <si>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</si>
  <si>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</si>
  <si>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</si>
  <si>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</si>
  <si>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</si>
  <si>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</si>
  <si>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</si>
  <si>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</si>
  <si>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</si>
  <si>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</si>
  <si>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</si>
  <si>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</si>
  <si>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</si>
  <si>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</si>
  <si>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</si>
  <si>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</si>
  <si>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</si>
  <si>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</si>
  <si>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</si>
  <si>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</si>
  <si>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</si>
  <si>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</si>
  <si>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</si>
  <si>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</si>
  <si>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</si>
  <si>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</si>
  <si>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</si>
  <si>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</si>
  <si>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</si>
  <si>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</si>
  <si>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</si>
  <si>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</si>
  <si>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</si>
  <si>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</si>
  <si>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</si>
  <si>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</si>
  <si>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</si>
  <si>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</si>
  <si>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</si>
  <si>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</si>
  <si>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</si>
  <si>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</si>
  <si>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</si>
  <si>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</si>
  <si>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</si>
  <si>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</si>
  <si>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</si>
  <si>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</si>
  <si>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</si>
  <si>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</si>
  <si>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</si>
  <si>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</si>
  <si>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</si>
  <si>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</si>
  <si>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</si>
  <si>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</si>
  <si>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</si>
  <si>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</si>
  <si>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</si>
  <si>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</si>
  <si>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</si>
  <si>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</si>
  <si>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</si>
  <si>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</si>
  <si>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</si>
  <si>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</si>
  <si>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</si>
  <si>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</si>
  <si>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</si>
  <si>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</si>
  <si>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</si>
  <si>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</si>
  <si>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</si>
  <si>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</si>
  <si>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</si>
  <si>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</si>
  <si>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</si>
  <si>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</si>
  <si>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</si>
  <si>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</si>
  <si>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</si>
  <si>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</si>
  <si>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</si>
  <si>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</si>
  <si>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</si>
  <si>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</si>
  <si>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</si>
  <si>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</si>
  <si>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</si>
  <si>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</si>
  <si>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</si>
  <si>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</si>
  <si>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</si>
  <si>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</si>
  <si>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</si>
  <si>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</si>
  <si>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</si>
  <si>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</si>
  <si>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</si>
  <si>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</si>
  <si>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</si>
  <si>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</si>
  <si>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</si>
  <si>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</si>
  <si>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</si>
  <si>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</si>
  <si>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</si>
  <si>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</si>
  <si>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</si>
  <si>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</si>
  <si>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</si>
  <si>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</si>
  <si>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</si>
  <si>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</si>
  <si>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</si>
  <si>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</si>
  <si>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</si>
  <si>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</si>
  <si>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</si>
  <si>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</si>
  <si>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</si>
  <si>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</si>
  <si>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</si>
  <si>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</si>
  <si>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</si>
  <si>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</si>
  <si>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</si>
  <si>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</si>
  <si>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</si>
  <si>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</si>
  <si>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</si>
  <si>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</si>
  <si>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</si>
  <si>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</si>
  <si>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</si>
  <si>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</si>
  <si>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</si>
  <si>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</si>
  <si>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</si>
  <si>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</si>
  <si>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</si>
  <si>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</si>
  <si>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</si>
  <si>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</si>
  <si>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</si>
  <si>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</si>
  <si>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</si>
  <si>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</si>
  <si>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</si>
  <si>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</si>
  <si>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</si>
  <si>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</si>
  <si>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</si>
  <si>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</si>
  <si>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</si>
  <si>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</si>
  <si>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</si>
  <si>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</si>
  <si>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</si>
  <si>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</si>
  <si>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</si>
  <si>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</si>
  <si>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</si>
  <si>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</si>
  <si>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</si>
  <si>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</si>
  <si>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</si>
  <si>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</si>
  <si>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</si>
  <si>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</si>
  <si>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</si>
  <si>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</si>
  <si>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</si>
  <si>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</si>
  <si>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</si>
  <si>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</si>
  <si>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</si>
  <si>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</si>
  <si>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</si>
  <si>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</si>
  <si>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</si>
  <si>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</si>
  <si>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</si>
  <si>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</si>
  <si>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</si>
  <si>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</si>
  <si>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</si>
  <si>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</si>
  <si>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</si>
  <si>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</si>
  <si>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</si>
  <si>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</si>
  <si>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</si>
  <si>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</si>
  <si>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</si>
  <si>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</si>
  <si>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</si>
  <si>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</si>
  <si>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</si>
  <si>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</si>
  <si>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</si>
  <si>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</si>
  <si>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</si>
  <si>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</si>
  <si>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</si>
  <si>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</si>
  <si>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</si>
  <si>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</si>
  <si>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</si>
  <si>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</si>
  <si>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</si>
  <si>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</si>
  <si>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</si>
  <si>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</si>
  <si>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</si>
  <si>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</si>
  <si>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</si>
  <si>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</si>
  <si>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</si>
  <si>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</si>
  <si>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</si>
  <si>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</si>
  <si>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</si>
  <si>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</si>
  <si>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</si>
  <si>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</si>
  <si>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</si>
  <si>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</si>
  <si>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</si>
  <si>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</si>
  <si>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</si>
  <si>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</si>
  <si>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</si>
  <si>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</si>
  <si>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</si>
  <si>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</si>
  <si>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</si>
  <si>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</si>
  <si>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</si>
  <si>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</si>
  <si>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</si>
  <si>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</si>
  <si>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</si>
  <si>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</si>
  <si>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</si>
  <si>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</si>
  <si>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</si>
  <si>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</si>
  <si>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</si>
  <si>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</si>
  <si>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</si>
  <si>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</si>
  <si>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</si>
  <si>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</si>
  <si>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</si>
  <si>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</si>
  <si>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</si>
  <si>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</si>
  <si>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</si>
  <si>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</si>
  <si>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</si>
  <si>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</si>
  <si>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</si>
  <si>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</si>
  <si>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</si>
  <si>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</si>
  <si>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</si>
  <si>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</si>
  <si>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</si>
  <si>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</si>
  <si>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</si>
  <si>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</si>
  <si>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</si>
  <si>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</si>
  <si>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</si>
  <si>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</si>
  <si>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</si>
  <si>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</si>
  <si>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</si>
  <si>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</si>
  <si>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</si>
  <si>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</si>
  <si>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</si>
  <si>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</si>
  <si>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</si>
  <si>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</si>
  <si>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</si>
  <si>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</si>
  <si>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</si>
  <si>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</si>
  <si>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</si>
  <si>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</si>
  <si>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</si>
  <si>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</si>
  <si>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</si>
  <si>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</si>
  <si>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</si>
  <si>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</si>
  <si>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</si>
  <si>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</si>
  <si>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</si>
  <si>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</si>
  <si>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</si>
  <si>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</si>
  <si>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</si>
  <si>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</si>
  <si>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</si>
  <si>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</si>
  <si>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</si>
  <si>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</si>
  <si>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</si>
  <si>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</si>
  <si>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</si>
  <si>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</si>
  <si>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</si>
  <si>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</si>
  <si>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</si>
  <si>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</si>
  <si>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</si>
  <si>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</si>
  <si>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</si>
  <si>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</si>
  <si>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</si>
  <si>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</si>
  <si>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</si>
  <si>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</si>
  <si>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</si>
  <si>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</si>
  <si>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</si>
  <si>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</si>
  <si>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</si>
  <si>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</si>
  <si>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</si>
  <si>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</si>
  <si>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</si>
  <si>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</si>
  <si>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</si>
  <si>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</si>
  <si>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</si>
  <si>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</si>
  <si>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</si>
  <si>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</si>
  <si>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</si>
  <si>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</si>
  <si>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</si>
  <si>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</si>
  <si>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</si>
  <si>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</si>
  <si>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</si>
  <si>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</si>
  <si>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</si>
  <si>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</si>
  <si>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</si>
  <si>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</si>
  <si>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</si>
  <si>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</si>
  <si>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</si>
  <si>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</si>
  <si>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</si>
  <si>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</si>
  <si>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</si>
  <si>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</si>
  <si>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</si>
  <si>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</si>
  <si>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</si>
  <si>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</si>
  <si>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</si>
  <si>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</si>
  <si>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</si>
  <si>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</si>
  <si>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</si>
  <si>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</si>
  <si>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</si>
  <si>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</si>
  <si>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</si>
  <si>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</si>
  <si>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</si>
  <si>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</si>
  <si>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</si>
  <si>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</si>
  <si>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</si>
  <si>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</si>
  <si>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</si>
  <si>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</si>
  <si>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</si>
  <si>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</si>
  <si>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</si>
  <si>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</si>
  <si>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</si>
  <si>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</si>
  <si>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</si>
  <si>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</si>
  <si>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</si>
  <si>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</si>
  <si>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</si>
  <si>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</si>
  <si>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</si>
  <si>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</si>
  <si>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</si>
  <si>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</si>
  <si>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</si>
  <si>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</si>
  <si>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</si>
  <si>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</si>
  <si>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</si>
  <si>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</si>
  <si>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</si>
  <si>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</si>
  <si>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</si>
  <si>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</si>
  <si>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</si>
  <si>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</si>
  <si>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</si>
  <si>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</si>
  <si>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</si>
  <si>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</si>
  <si>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</si>
  <si>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</si>
  <si>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</si>
  <si>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</si>
  <si>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</si>
  <si>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</si>
  <si>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</si>
  <si>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</si>
  <si>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</si>
  <si>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</si>
  <si>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</si>
  <si>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</si>
  <si>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</si>
  <si>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</si>
  <si>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</si>
  <si>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</si>
  <si>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</si>
  <si>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</si>
  <si>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</si>
  <si>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</si>
  <si>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</si>
  <si>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</si>
  <si>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</si>
  <si>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</si>
  <si>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</si>
  <si>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</si>
  <si>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</si>
  <si>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</si>
  <si>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</si>
  <si>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</si>
  <si>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</si>
  <si>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</si>
  <si>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</si>
  <si>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</si>
  <si>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</si>
  <si>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</si>
  <si>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</si>
  <si>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</si>
  <si>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</si>
  <si>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</si>
  <si>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</si>
  <si>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</si>
  <si>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</si>
  <si>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</si>
  <si>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</si>
  <si>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</si>
  <si>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</si>
  <si>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</si>
  <si>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</si>
  <si>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</si>
  <si>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</si>
  <si>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</si>
  <si>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</si>
  <si>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</si>
  <si>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</si>
  <si>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</si>
  <si>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</si>
  <si>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</si>
  <si>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</si>
  <si>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</si>
  <si>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</si>
  <si>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</si>
  <si>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</si>
  <si>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</si>
  <si>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</si>
  <si>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</si>
  <si>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</si>
  <si>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</si>
  <si>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</si>
  <si>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</si>
  <si>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</si>
  <si>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</si>
  <si>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</si>
  <si>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</si>
  <si>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</si>
  <si>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</si>
  <si>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</si>
  <si>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</si>
  <si>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</si>
  <si>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</si>
  <si>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</si>
  <si>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</si>
  <si>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</si>
  <si>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</si>
  <si>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</si>
  <si>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</si>
  <si>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</si>
  <si>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</si>
  <si>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</si>
  <si>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</si>
  <si>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</si>
  <si>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</si>
  <si>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</si>
  <si>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</si>
  <si>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</si>
  <si>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</si>
  <si>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</si>
  <si>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</si>
  <si>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</si>
  <si>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</si>
  <si>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</si>
  <si>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</si>
  <si>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</si>
  <si>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</si>
  <si>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</si>
  <si>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</si>
  <si>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</si>
  <si>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</si>
  <si>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</si>
  <si>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</si>
  <si>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</si>
  <si>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</si>
  <si>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</si>
  <si>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</si>
  <si>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</si>
  <si>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</si>
  <si>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</si>
  <si>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</si>
  <si>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</si>
  <si>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</si>
  <si>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</si>
  <si>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</si>
  <si>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</si>
  <si>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</si>
  <si>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</si>
  <si>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</si>
  <si>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</si>
  <si>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</si>
  <si>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</si>
  <si>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</si>
  <si>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</si>
  <si>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</si>
  <si>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</si>
  <si>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</si>
  <si>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</si>
  <si>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</si>
  <si>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</si>
  <si>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</si>
  <si>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</si>
  <si>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</si>
  <si>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</si>
  <si>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</si>
  <si>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</si>
  <si>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</si>
  <si>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</si>
  <si>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</si>
  <si>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</si>
  <si>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</si>
  <si>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</si>
  <si>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</si>
  <si>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</si>
  <si>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</si>
  <si>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</si>
  <si>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</si>
  <si>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</si>
  <si>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</si>
  <si>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</si>
  <si>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</si>
  <si>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</si>
  <si>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</si>
  <si>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</si>
  <si>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</si>
  <si>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</si>
  <si>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</si>
  <si>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</si>
  <si>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</si>
  <si>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</si>
  <si>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</si>
  <si>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</si>
  <si>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</si>
  <si>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</si>
  <si>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</si>
  <si>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</si>
  <si>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</si>
  <si>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</si>
  <si>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</si>
  <si>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</si>
  <si>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</si>
  <si>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</si>
  <si>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</si>
  <si>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</si>
  <si>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</si>
  <si>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</si>
  <si>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</si>
  <si>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</si>
  <si>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</si>
  <si>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</si>
  <si>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</si>
  <si>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</si>
  <si>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</si>
  <si>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</si>
  <si>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</si>
  <si>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</si>
  <si>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</si>
  <si>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</si>
  <si>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</si>
  <si>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</si>
  <si>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</si>
  <si>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</si>
  <si>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</si>
  <si>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</si>
  <si>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</si>
  <si>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</si>
  <si>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</si>
  <si>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</si>
  <si>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</si>
  <si>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</si>
  <si>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</si>
  <si>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</si>
  <si>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</si>
  <si>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</si>
  <si>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</si>
  <si>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</si>
  <si>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</si>
  <si>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</si>
  <si>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</si>
  <si>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</si>
  <si>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</si>
  <si>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</si>
  <si>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</si>
  <si>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</si>
  <si>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</si>
  <si>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</si>
  <si>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</si>
  <si>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</si>
  <si>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</si>
  <si>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</si>
  <si>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</si>
  <si>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</si>
  <si>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</si>
  <si>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</si>
  <si>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</si>
  <si>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</si>
  <si>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</si>
  <si>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</si>
  <si>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</si>
  <si>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</si>
  <si>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</si>
  <si>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</si>
  <si>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</si>
  <si>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</si>
  <si>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</si>
  <si>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</si>
  <si>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</si>
  <si>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</si>
  <si>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</si>
  <si>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</si>
  <si>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</si>
  <si>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</si>
  <si>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</si>
  <si>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</si>
  <si>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</si>
  <si>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</si>
  <si>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</si>
  <si>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</si>
  <si>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</si>
  <si>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</si>
  <si>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</si>
  <si>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</si>
  <si>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</si>
  <si>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</si>
  <si>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</si>
  <si>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</si>
  <si>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</si>
  <si>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</si>
  <si>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</si>
  <si>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</si>
  <si>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</si>
  <si>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</si>
  <si>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</si>
  <si>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</si>
  <si>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</si>
  <si>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</si>
  <si>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</si>
  <si>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</si>
  <si>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</si>
  <si>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</si>
  <si>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</si>
  <si>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</si>
  <si>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</si>
  <si>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</si>
  <si>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</si>
  <si>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</si>
  <si>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</si>
  <si>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</si>
  <si>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</si>
  <si>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</si>
  <si>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</si>
  <si>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</si>
  <si>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</si>
  <si>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</si>
  <si>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</si>
  <si>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</si>
  <si>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</si>
  <si>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</si>
  <si>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</si>
  <si>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</si>
  <si>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</si>
  <si>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</si>
  <si>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</si>
  <si>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</si>
  <si>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</si>
  <si>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</si>
  <si>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</si>
  <si>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</si>
  <si>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</si>
  <si>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</si>
  <si>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</si>
  <si>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</si>
  <si>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</si>
  <si>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</si>
  <si>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</si>
  <si>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</si>
  <si>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</si>
  <si>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</si>
  <si>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</si>
  <si>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</si>
  <si>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</si>
  <si>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</si>
  <si>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</si>
  <si>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</si>
  <si>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</si>
  <si>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</si>
  <si>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</si>
  <si>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</si>
  <si>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</si>
  <si>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</si>
  <si>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</si>
  <si>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</si>
  <si>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</si>
  <si>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</si>
  <si>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</si>
  <si>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</si>
  <si>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</si>
  <si>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</si>
  <si>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</si>
  <si>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</si>
  <si>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</si>
  <si>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</si>
  <si>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</si>
  <si>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</si>
  <si>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</si>
  <si>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</si>
  <si>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</si>
  <si>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</si>
  <si>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</si>
  <si>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</si>
  <si>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</si>
  <si>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</si>
  <si>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</si>
  <si>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</si>
  <si>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</si>
  <si>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</si>
  <si>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</si>
  <si>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</si>
  <si>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</si>
  <si>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</si>
  <si>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</si>
  <si>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</si>
  <si>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</si>
  <si>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</si>
  <si>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043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</si>
  <si>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</si>
  <si>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</si>
  <si>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</si>
  <si>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</si>
  <si>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</si>
  <si>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Whidbey Island Public Hospital District</t>
  </si>
  <si>
    <t>101 North Main Street</t>
  </si>
  <si>
    <t>Coupeville, WA, 98239</t>
  </si>
  <si>
    <t>Island</t>
  </si>
  <si>
    <t>RONALD TELLES</t>
  </si>
  <si>
    <t xml:space="preserve"> 360-678-5151</t>
  </si>
  <si>
    <t xml:space="preserve"> 360-678-0945</t>
  </si>
  <si>
    <t>RON WALLIN</t>
  </si>
  <si>
    <t>12/31/2018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</si>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</sst>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Tahoma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Segoe UI"/>
      <family val="2"/>
    </font>
    <font>
      <sz val="11"/>
      <name val="Calibri"/>
      <family val="2"/>
    </font>
    <font>
      <sz val="12"/>
      <name val="Courie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00">
    <xf numFmtId="37" fontId="0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36" applyNumberFormat="0" applyAlignment="0" applyProtection="0"/>
    <xf numFmtId="0" fontId="33" fillId="14" borderId="37" applyNumberFormat="0" applyAlignment="0" applyProtection="0"/>
    <xf numFmtId="0" fontId="34" fillId="14" borderId="36" applyNumberFormat="0" applyAlignment="0" applyProtection="0"/>
    <xf numFmtId="0" fontId="35" fillId="0" borderId="38" applyNumberFormat="0" applyFill="0" applyAlignment="0" applyProtection="0"/>
    <xf numFmtId="0" fontId="36" fillId="15" borderId="3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4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40" fillId="40" borderId="0" applyNumberFormat="0" applyBorder="0" applyAlignment="0" applyProtection="0"/>
    <xf numFmtId="0" fontId="11" fillId="0" borderId="0"/>
    <xf numFmtId="37" fontId="16" fillId="0" borderId="0"/>
    <xf numFmtId="0" fontId="15" fillId="0" borderId="0"/>
    <xf numFmtId="37" fontId="24" fillId="0" borderId="0"/>
    <xf numFmtId="0" fontId="10" fillId="0" borderId="0"/>
    <xf numFmtId="0" fontId="10" fillId="16" borderId="40" applyNumberFormat="0" applyFont="0" applyAlignment="0" applyProtection="0"/>
    <xf numFmtId="37" fontId="16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7" fontId="16" fillId="0" borderId="0"/>
    <xf numFmtId="43" fontId="10" fillId="0" borderId="0" applyFont="0" applyFill="0" applyBorder="0" applyAlignment="0" applyProtection="0"/>
    <xf numFmtId="0" fontId="4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16" borderId="40" applyNumberFormat="0" applyFont="0" applyAlignment="0" applyProtection="0"/>
    <xf numFmtId="0" fontId="43" fillId="0" borderId="0"/>
    <xf numFmtId="0" fontId="41" fillId="0" borderId="0"/>
    <xf numFmtId="9" fontId="10" fillId="0" borderId="0" applyFont="0" applyFill="0" applyBorder="0" applyAlignment="0" applyProtection="0"/>
    <xf numFmtId="0" fontId="10" fillId="0" borderId="0"/>
    <xf numFmtId="0" fontId="10" fillId="16" borderId="40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44" fillId="0" borderId="0">
      <alignment vertical="top"/>
    </xf>
    <xf numFmtId="43" fontId="10" fillId="0" borderId="0" applyFont="0" applyFill="0" applyBorder="0" applyAlignment="0" applyProtection="0"/>
    <xf numFmtId="37" fontId="16" fillId="0" borderId="0"/>
    <xf numFmtId="0" fontId="10" fillId="0" borderId="0"/>
    <xf numFmtId="0" fontId="10" fillId="16" borderId="40" applyNumberFormat="0" applyFont="0" applyAlignment="0" applyProtection="0"/>
    <xf numFmtId="9" fontId="10" fillId="0" borderId="0" applyFont="0" applyFill="0" applyBorder="0" applyAlignment="0" applyProtection="0"/>
    <xf numFmtId="37" fontId="24" fillId="0" borderId="0"/>
    <xf numFmtId="37" fontId="24" fillId="0" borderId="0"/>
    <xf numFmtId="0" fontId="10" fillId="0" borderId="0"/>
    <xf numFmtId="0" fontId="10" fillId="16" borderId="40" applyNumberFormat="0" applyFont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4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  <xf numFmtId="0" fontId="44" fillId="0" borderId="0">
      <alignment vertical="top"/>
    </xf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top"/>
    </xf>
    <xf numFmtId="43" fontId="44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top"/>
    </xf>
    <xf numFmtId="0" fontId="10" fillId="0" borderId="0"/>
    <xf numFmtId="0" fontId="44" fillId="0" borderId="0">
      <alignment vertical="top"/>
    </xf>
    <xf numFmtId="0" fontId="10" fillId="0" borderId="0"/>
    <xf numFmtId="0" fontId="10" fillId="0" borderId="0"/>
    <xf numFmtId="0" fontId="11" fillId="0" borderId="0"/>
    <xf numFmtId="0" fontId="44" fillId="0" borderId="0">
      <alignment vertical="top"/>
    </xf>
    <xf numFmtId="0" fontId="46" fillId="0" borderId="0"/>
    <xf numFmtId="0" fontId="46" fillId="0" borderId="0"/>
    <xf numFmtId="37" fontId="16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0"/>
    <xf numFmtId="0" fontId="11" fillId="0" borderId="0">
      <protection locked="0"/>
    </xf>
    <xf numFmtId="40" fontId="11" fillId="0" borderId="0">
      <alignment horizontal="right"/>
    </xf>
    <xf numFmtId="0" fontId="11" fillId="0" borderId="0">
      <alignment horizontal="left"/>
    </xf>
    <xf numFmtId="0" fontId="11" fillId="0" borderId="0">
      <alignment horizontal="left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</xf>
    <xf numFmtId="0" fontId="44" fillId="0" borderId="0">
      <alignment vertical="top"/>
    </xf>
    <xf numFmtId="0" fontId="10" fillId="0" borderId="0"/>
    <xf numFmtId="0" fontId="11" fillId="0" borderId="0"/>
    <xf numFmtId="0" fontId="11" fillId="0" borderId="0"/>
    <xf numFmtId="0" fontId="10" fillId="0" borderId="0"/>
    <xf numFmtId="0" fontId="44" fillId="0" borderId="0">
      <alignment vertical="top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top"/>
    </xf>
    <xf numFmtId="43" fontId="44" fillId="0" borderId="0" applyFont="0" applyFill="0" applyBorder="0" applyAlignment="0" applyProtection="0">
      <alignment vertical="top"/>
    </xf>
    <xf numFmtId="43" fontId="44" fillId="0" borderId="0" applyFont="0" applyFill="0" applyBorder="0" applyAlignment="0" applyProtection="0">
      <alignment vertical="top"/>
    </xf>
    <xf numFmtId="0" fontId="44" fillId="0" borderId="0">
      <alignment vertical="top"/>
    </xf>
    <xf numFmtId="0" fontId="11" fillId="0" borderId="0"/>
    <xf numFmtId="0" fontId="44" fillId="0" borderId="0">
      <alignment vertical="top"/>
    </xf>
    <xf numFmtId="0" fontId="11" fillId="0" borderId="0"/>
    <xf numFmtId="0" fontId="46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>
      <alignment vertical="top"/>
    </xf>
    <xf numFmtId="0" fontId="11" fillId="0" borderId="0"/>
    <xf numFmtId="9" fontId="11" fillId="0" borderId="0" applyFont="0" applyFill="0" applyBorder="0" applyAlignment="0" applyProtection="0"/>
    <xf numFmtId="37" fontId="16" fillId="0" borderId="0"/>
    <xf numFmtId="37" fontId="16" fillId="0" borderId="0"/>
    <xf numFmtId="0" fontId="11" fillId="0" borderId="0"/>
    <xf numFmtId="0" fontId="11" fillId="0" borderId="0"/>
    <xf numFmtId="0" fontId="9" fillId="0" borderId="0"/>
    <xf numFmtId="0" fontId="9" fillId="16" borderId="40" applyNumberFormat="0" applyFon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7" fillId="0" borderId="0"/>
    <xf numFmtId="43" fontId="47" fillId="0" borderId="0" applyFont="0" applyFill="0" applyBorder="0" applyAlignment="0" applyProtection="0"/>
    <xf numFmtId="0" fontId="9" fillId="0" borderId="0"/>
    <xf numFmtId="0" fontId="9" fillId="16" borderId="40" applyNumberFormat="0" applyFont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6" borderId="40" applyNumberFormat="0" applyFont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16" borderId="40" applyNumberFormat="0" applyFont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6" borderId="40" applyNumberFormat="0" applyFont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6" borderId="40" applyNumberFormat="0" applyFon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16" borderId="40" applyNumberFormat="0" applyFon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6" borderId="40" applyNumberFormat="0" applyFon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6" borderId="40" applyNumberFormat="0" applyFon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16" borderId="40" applyNumberFormat="0" applyFon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6" borderId="40" applyNumberFormat="0" applyFon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0" fontId="5" fillId="0" borderId="0"/>
    <xf numFmtId="0" fontId="5" fillId="16" borderId="40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16" borderId="40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6" borderId="40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8" fillId="0" borderId="0"/>
    <xf numFmtId="0" fontId="49" fillId="0" borderId="0"/>
    <xf numFmtId="37" fontId="16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40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40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16" fillId="0" borderId="0"/>
    <xf numFmtId="37" fontId="16" fillId="0" borderId="0"/>
    <xf numFmtId="44" fontId="3" fillId="0" borderId="0" applyFont="0" applyFill="0" applyBorder="0" applyAlignment="0" applyProtection="0"/>
    <xf numFmtId="37" fontId="16" fillId="0" borderId="0"/>
    <xf numFmtId="37" fontId="48" fillId="0" borderId="0"/>
    <xf numFmtId="37" fontId="48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6">
    <xf numFmtId="37" fontId="0" fillId="0" borderId="0" xfId="0"/>
    <xf numFmtId="37" fontId="13" fillId="0" borderId="0" xfId="0" applyFont="1" applyBorder="1"/>
    <xf numFmtId="37" fontId="13" fillId="0" borderId="0" xfId="0" applyFont="1"/>
    <xf numFmtId="37" fontId="12" fillId="0" borderId="0" xfId="0" applyFont="1" applyFill="1" applyBorder="1"/>
    <xf numFmtId="37" fontId="14" fillId="0" borderId="0" xfId="0" applyNumberFormat="1" applyFont="1" applyFill="1" applyBorder="1" applyAlignment="1" applyProtection="1">
      <alignment horizontal="centerContinuous"/>
    </xf>
    <xf numFmtId="37" fontId="15" fillId="0" borderId="0" xfId="0" applyFont="1" applyBorder="1" applyAlignment="1">
      <alignment horizontal="centerContinuous"/>
    </xf>
    <xf numFmtId="37" fontId="15" fillId="0" borderId="0" xfId="0" applyFont="1" applyAlignment="1">
      <alignment horizontal="centerContinuous"/>
    </xf>
    <xf numFmtId="37" fontId="15" fillId="0" borderId="0" xfId="0" applyFont="1"/>
    <xf numFmtId="37" fontId="15" fillId="0" borderId="0" xfId="0" applyFont="1" applyBorder="1"/>
    <xf numFmtId="37" fontId="14" fillId="0" borderId="0" xfId="0" applyNumberFormat="1" applyFont="1" applyFill="1" applyBorder="1" applyAlignment="1" applyProtection="1">
      <alignment horizontal="center"/>
    </xf>
    <xf numFmtId="37" fontId="15" fillId="0" borderId="0" xfId="0" quotePrefix="1" applyNumberFormat="1" applyFont="1" applyBorder="1" applyAlignment="1" applyProtection="1">
      <alignment horizontal="left"/>
    </xf>
    <xf numFmtId="37" fontId="16" fillId="0" borderId="0" xfId="0" applyFont="1"/>
    <xf numFmtId="37" fontId="15" fillId="0" borderId="0" xfId="0" quotePrefix="1" applyNumberFormat="1" applyFont="1" applyBorder="1" applyAlignment="1" applyProtection="1">
      <alignment horizontal="center"/>
    </xf>
    <xf numFmtId="37" fontId="14" fillId="0" borderId="1" xfId="0" applyNumberFormat="1" applyFont="1" applyFill="1" applyBorder="1" applyProtection="1"/>
    <xf numFmtId="37" fontId="14" fillId="0" borderId="2" xfId="0" applyNumberFormat="1" applyFont="1" applyFill="1" applyBorder="1" applyAlignment="1" applyProtection="1"/>
    <xf numFmtId="37" fontId="14" fillId="0" borderId="2" xfId="0" applyNumberFormat="1" applyFont="1" applyFill="1" applyBorder="1" applyAlignment="1" applyProtection="1">
      <alignment horizontal="center"/>
    </xf>
    <xf numFmtId="37" fontId="14" fillId="0" borderId="3" xfId="0" applyNumberFormat="1" applyFont="1" applyFill="1" applyBorder="1" applyProtection="1"/>
    <xf numFmtId="37" fontId="14" fillId="0" borderId="4" xfId="0" applyNumberFormat="1" applyFont="1" applyFill="1" applyBorder="1" applyAlignment="1" applyProtection="1"/>
    <xf numFmtId="37" fontId="14" fillId="0" borderId="4" xfId="0" applyNumberFormat="1" applyFont="1" applyFill="1" applyBorder="1" applyAlignment="1" applyProtection="1">
      <alignment horizontal="center"/>
    </xf>
    <xf numFmtId="37" fontId="14" fillId="0" borderId="3" xfId="0" applyFont="1" applyFill="1" applyBorder="1"/>
    <xf numFmtId="37" fontId="14" fillId="0" borderId="4" xfId="0" applyFont="1" applyFill="1" applyBorder="1"/>
    <xf numFmtId="37" fontId="14" fillId="0" borderId="2" xfId="0" applyNumberFormat="1" applyFont="1" applyFill="1" applyBorder="1" applyProtection="1"/>
    <xf numFmtId="37" fontId="14" fillId="0" borderId="2" xfId="0" quotePrefix="1" applyNumberFormat="1" applyFont="1" applyFill="1" applyBorder="1" applyAlignment="1" applyProtection="1">
      <alignment horizontal="left"/>
    </xf>
    <xf numFmtId="37" fontId="14" fillId="0" borderId="1" xfId="0" applyNumberFormat="1" applyFont="1" applyFill="1" applyBorder="1" applyAlignment="1" applyProtection="1"/>
    <xf numFmtId="37" fontId="14" fillId="0" borderId="2" xfId="0" applyFont="1" applyFill="1" applyBorder="1"/>
    <xf numFmtId="37" fontId="14" fillId="0" borderId="4" xfId="0" applyFont="1" applyFill="1" applyBorder="1" applyAlignment="1">
      <alignment horizontal="center"/>
    </xf>
    <xf numFmtId="39" fontId="14" fillId="0" borderId="2" xfId="0" applyNumberFormat="1" applyFont="1" applyFill="1" applyBorder="1" applyAlignment="1" applyProtection="1"/>
    <xf numFmtId="37" fontId="15" fillId="0" borderId="2" xfId="0" applyFont="1" applyBorder="1"/>
    <xf numFmtId="37" fontId="15" fillId="0" borderId="4" xfId="0" applyFont="1" applyBorder="1"/>
    <xf numFmtId="37" fontId="14" fillId="0" borderId="0" xfId="0" quotePrefix="1" applyNumberFormat="1" applyFont="1" applyFill="1" applyBorder="1" applyAlignment="1" applyProtection="1">
      <alignment horizontal="left"/>
    </xf>
    <xf numFmtId="37" fontId="14" fillId="0" borderId="0" xfId="0" applyFont="1" applyFill="1" applyBorder="1"/>
    <xf numFmtId="37" fontId="14" fillId="0" borderId="0" xfId="0" quotePrefix="1" applyNumberFormat="1" applyFont="1" applyFill="1" applyBorder="1" applyAlignment="1" applyProtection="1">
      <alignment horizontal="center"/>
    </xf>
    <xf numFmtId="37" fontId="14" fillId="0" borderId="5" xfId="0" applyFont="1" applyFill="1" applyBorder="1"/>
    <xf numFmtId="37" fontId="14" fillId="0" borderId="6" xfId="0" quotePrefix="1" applyNumberFormat="1" applyFont="1" applyFill="1" applyBorder="1" applyAlignment="1" applyProtection="1">
      <alignment horizontal="centerContinuous"/>
    </xf>
    <xf numFmtId="37" fontId="14" fillId="0" borderId="7" xfId="0" applyFont="1" applyFill="1" applyBorder="1" applyAlignment="1">
      <alignment horizontal="centerContinuous"/>
    </xf>
    <xf numFmtId="37" fontId="14" fillId="0" borderId="2" xfId="0" applyNumberFormat="1" applyFont="1" applyFill="1" applyBorder="1" applyAlignment="1" applyProtection="1">
      <alignment horizontal="centerContinuous"/>
    </xf>
    <xf numFmtId="37" fontId="14" fillId="0" borderId="2" xfId="0" applyFont="1" applyFill="1" applyBorder="1" applyAlignment="1">
      <alignment horizontal="centerContinuous"/>
    </xf>
    <xf numFmtId="37" fontId="14" fillId="0" borderId="8" xfId="0" applyNumberFormat="1" applyFont="1" applyFill="1" applyBorder="1" applyAlignment="1" applyProtection="1">
      <alignment horizontal="centerContinuous"/>
    </xf>
    <xf numFmtId="37" fontId="14" fillId="0" borderId="8" xfId="0" applyFont="1" applyFill="1" applyBorder="1"/>
    <xf numFmtId="37" fontId="14" fillId="0" borderId="1" xfId="0" applyNumberFormat="1" applyFont="1" applyFill="1" applyBorder="1" applyAlignment="1" applyProtection="1">
      <alignment horizontal="centerContinuous"/>
    </xf>
    <xf numFmtId="37" fontId="14" fillId="0" borderId="9" xfId="0" applyNumberFormat="1" applyFont="1" applyFill="1" applyBorder="1" applyProtection="1"/>
    <xf numFmtId="37" fontId="14" fillId="0" borderId="10" xfId="0" applyNumberFormat="1" applyFont="1" applyFill="1" applyBorder="1" applyAlignment="1" applyProtection="1"/>
    <xf numFmtId="37" fontId="14" fillId="0" borderId="11" xfId="0" applyFont="1" applyFill="1" applyBorder="1"/>
    <xf numFmtId="37" fontId="14" fillId="0" borderId="6" xfId="0" applyNumberFormat="1" applyFont="1" applyFill="1" applyBorder="1" applyAlignment="1" applyProtection="1">
      <alignment horizontal="centerContinuous"/>
    </xf>
    <xf numFmtId="37" fontId="14" fillId="0" borderId="4" xfId="0" applyFont="1" applyFill="1" applyBorder="1" applyAlignment="1">
      <alignment horizontal="centerContinuous"/>
    </xf>
    <xf numFmtId="37" fontId="14" fillId="0" borderId="0" xfId="0" applyNumberFormat="1" applyFont="1" applyFill="1" applyBorder="1" applyAlignment="1" applyProtection="1"/>
    <xf numFmtId="37" fontId="14" fillId="0" borderId="6" xfId="0" applyFont="1" applyFill="1" applyBorder="1" applyAlignment="1">
      <alignment horizontal="center"/>
    </xf>
    <xf numFmtId="37" fontId="14" fillId="0" borderId="7" xfId="0" applyFont="1" applyFill="1" applyBorder="1" applyAlignment="1">
      <alignment horizontal="center"/>
    </xf>
    <xf numFmtId="37" fontId="14" fillId="0" borderId="2" xfId="0" quotePrefix="1" applyNumberFormat="1" applyFont="1" applyFill="1" applyBorder="1" applyAlignment="1" applyProtection="1"/>
    <xf numFmtId="37" fontId="14" fillId="0" borderId="8" xfId="0" applyNumberFormat="1" applyFont="1" applyFill="1" applyBorder="1" applyAlignment="1" applyProtection="1"/>
    <xf numFmtId="37" fontId="14" fillId="0" borderId="12" xfId="0" applyFont="1" applyFill="1" applyBorder="1"/>
    <xf numFmtId="37" fontId="14" fillId="0" borderId="10" xfId="0" applyFont="1" applyFill="1" applyBorder="1"/>
    <xf numFmtId="37" fontId="14" fillId="0" borderId="7" xfId="0" applyFont="1" applyFill="1" applyBorder="1"/>
    <xf numFmtId="37" fontId="14" fillId="0" borderId="9" xfId="0" applyFont="1" applyFill="1" applyBorder="1"/>
    <xf numFmtId="37" fontId="14" fillId="0" borderId="10" xfId="0" applyFont="1" applyFill="1" applyBorder="1" applyAlignment="1">
      <alignment horizontal="center"/>
    </xf>
    <xf numFmtId="164" fontId="14" fillId="0" borderId="2" xfId="0" applyNumberFormat="1" applyFont="1" applyFill="1" applyBorder="1" applyProtection="1"/>
    <xf numFmtId="37" fontId="14" fillId="0" borderId="2" xfId="0" applyFont="1" applyFill="1" applyBorder="1" applyAlignment="1">
      <alignment horizontal="center"/>
    </xf>
    <xf numFmtId="37" fontId="14" fillId="0" borderId="13" xfId="0" applyNumberFormat="1" applyFont="1" applyFill="1" applyBorder="1" applyProtection="1"/>
    <xf numFmtId="37" fontId="14" fillId="0" borderId="0" xfId="0" applyFont="1" applyFill="1" applyBorder="1" applyAlignment="1">
      <alignment horizontal="center"/>
    </xf>
    <xf numFmtId="164" fontId="14" fillId="0" borderId="2" xfId="0" applyNumberFormat="1" applyFont="1" applyFill="1" applyBorder="1" applyAlignment="1" applyProtection="1">
      <alignment horizontal="right"/>
    </xf>
    <xf numFmtId="37" fontId="14" fillId="0" borderId="2" xfId="0" applyFont="1" applyFill="1" applyBorder="1" applyAlignment="1"/>
    <xf numFmtId="164" fontId="14" fillId="0" borderId="1" xfId="0" applyNumberFormat="1" applyFont="1" applyFill="1" applyBorder="1" applyProtection="1"/>
    <xf numFmtId="164" fontId="14" fillId="0" borderId="1" xfId="0" applyNumberFormat="1" applyFont="1" applyFill="1" applyBorder="1" applyAlignment="1" applyProtection="1"/>
    <xf numFmtId="164" fontId="14" fillId="0" borderId="2" xfId="0" quotePrefix="1" applyNumberFormat="1" applyFont="1" applyFill="1" applyBorder="1" applyAlignment="1" applyProtection="1">
      <alignment horizontal="left"/>
    </xf>
    <xf numFmtId="37" fontId="14" fillId="0" borderId="9" xfId="0" applyNumberFormat="1" applyFont="1" applyFill="1" applyBorder="1" applyAlignment="1" applyProtection="1"/>
    <xf numFmtId="37" fontId="14" fillId="0" borderId="12" xfId="0" quotePrefix="1" applyNumberFormat="1" applyFont="1" applyFill="1" applyBorder="1" applyAlignment="1" applyProtection="1">
      <alignment horizontal="left"/>
    </xf>
    <xf numFmtId="37" fontId="14" fillId="0" borderId="14" xfId="0" applyFont="1" applyFill="1" applyBorder="1" applyAlignment="1">
      <alignment horizontal="center"/>
    </xf>
    <xf numFmtId="37" fontId="14" fillId="0" borderId="8" xfId="0" applyFont="1" applyFill="1" applyBorder="1" applyAlignment="1">
      <alignment horizontal="center"/>
    </xf>
    <xf numFmtId="37" fontId="14" fillId="0" borderId="14" xfId="0" applyFont="1" applyFill="1" applyBorder="1"/>
    <xf numFmtId="37" fontId="15" fillId="0" borderId="14" xfId="0" applyFont="1" applyBorder="1"/>
    <xf numFmtId="37" fontId="15" fillId="0" borderId="8" xfId="0" applyFont="1" applyBorder="1"/>
    <xf numFmtId="37" fontId="14" fillId="0" borderId="8" xfId="0" applyFont="1" applyFill="1" applyBorder="1" applyAlignment="1">
      <alignment horizontal="centerContinuous"/>
    </xf>
    <xf numFmtId="37" fontId="14" fillId="0" borderId="7" xfId="0" applyNumberFormat="1" applyFont="1" applyFill="1" applyBorder="1" applyAlignment="1" applyProtection="1">
      <alignment horizontal="center"/>
    </xf>
    <xf numFmtId="37" fontId="14" fillId="0" borderId="13" xfId="0" applyFont="1" applyFill="1" applyBorder="1"/>
    <xf numFmtId="37" fontId="15" fillId="0" borderId="13" xfId="0" applyFont="1" applyBorder="1"/>
    <xf numFmtId="37" fontId="14" fillId="0" borderId="3" xfId="0" applyFont="1" applyFill="1" applyBorder="1" applyAlignment="1">
      <alignment horizontal="centerContinuous"/>
    </xf>
    <xf numFmtId="37" fontId="15" fillId="0" borderId="0" xfId="0" applyFont="1" applyBorder="1" applyAlignment="1">
      <alignment horizontal="center"/>
    </xf>
    <xf numFmtId="37" fontId="15" fillId="0" borderId="0" xfId="0" applyFont="1" applyBorder="1" applyAlignment="1"/>
    <xf numFmtId="37" fontId="15" fillId="0" borderId="0" xfId="0" applyFont="1" applyAlignment="1"/>
    <xf numFmtId="37" fontId="15" fillId="0" borderId="0" xfId="0" quotePrefix="1" applyNumberFormat="1" applyFont="1" applyBorder="1" applyAlignment="1" applyProtection="1"/>
    <xf numFmtId="37" fontId="16" fillId="0" borderId="0" xfId="0" applyFont="1" applyAlignment="1"/>
    <xf numFmtId="37" fontId="14" fillId="0" borderId="3" xfId="0" applyNumberFormat="1" applyFont="1" applyFill="1" applyBorder="1" applyAlignment="1" applyProtection="1"/>
    <xf numFmtId="37" fontId="14" fillId="0" borderId="3" xfId="0" applyFont="1" applyFill="1" applyBorder="1" applyAlignment="1"/>
    <xf numFmtId="37" fontId="14" fillId="0" borderId="4" xfId="0" applyFont="1" applyFill="1" applyBorder="1" applyAlignment="1"/>
    <xf numFmtId="4" fontId="14" fillId="0" borderId="2" xfId="0" applyNumberFormat="1" applyFont="1" applyFill="1" applyBorder="1" applyAlignment="1" applyProtection="1"/>
    <xf numFmtId="37" fontId="15" fillId="0" borderId="10" xfId="0" applyFont="1" applyBorder="1" applyAlignment="1"/>
    <xf numFmtId="3" fontId="14" fillId="0" borderId="2" xfId="0" applyNumberFormat="1" applyFont="1" applyFill="1" applyBorder="1" applyAlignment="1" applyProtection="1"/>
    <xf numFmtId="2" fontId="14" fillId="0" borderId="2" xfId="0" applyNumberFormat="1" applyFont="1" applyFill="1" applyBorder="1" applyAlignment="1" applyProtection="1"/>
    <xf numFmtId="37" fontId="14" fillId="0" borderId="4" xfId="0" quotePrefix="1" applyNumberFormat="1" applyFont="1" applyFill="1" applyBorder="1" applyAlignment="1" applyProtection="1">
      <alignment horizontal="center"/>
    </xf>
    <xf numFmtId="37" fontId="14" fillId="0" borderId="2" xfId="0" quotePrefix="1" applyNumberFormat="1" applyFont="1" applyFill="1" applyBorder="1" applyAlignment="1" applyProtection="1">
      <alignment horizontal="center"/>
    </xf>
    <xf numFmtId="37" fontId="15" fillId="0" borderId="2" xfId="0" applyFont="1" applyBorder="1" applyAlignment="1">
      <alignment horizontal="center"/>
    </xf>
    <xf numFmtId="37" fontId="15" fillId="0" borderId="4" xfId="0" applyFont="1" applyBorder="1" applyAlignment="1">
      <alignment horizontal="center"/>
    </xf>
    <xf numFmtId="37" fontId="14" fillId="2" borderId="2" xfId="0" applyNumberFormat="1" applyFont="1" applyFill="1" applyBorder="1" applyProtection="1"/>
    <xf numFmtId="37" fontId="14" fillId="2" borderId="2" xfId="0" applyNumberFormat="1" applyFont="1" applyFill="1" applyBorder="1" applyAlignment="1" applyProtection="1"/>
    <xf numFmtId="37" fontId="14" fillId="0" borderId="0" xfId="0" applyNumberFormat="1" applyFont="1" applyFill="1" applyBorder="1" applyAlignment="1" applyProtection="1">
      <alignment horizontal="left"/>
    </xf>
    <xf numFmtId="37" fontId="15" fillId="0" borderId="7" xfId="0" applyFont="1" applyBorder="1" applyAlignment="1">
      <alignment horizontal="centerContinuous"/>
    </xf>
    <xf numFmtId="37" fontId="14" fillId="0" borderId="9" xfId="0" quotePrefix="1" applyNumberFormat="1" applyFont="1" applyFill="1" applyBorder="1" applyAlignment="1" applyProtection="1"/>
    <xf numFmtId="37" fontId="14" fillId="0" borderId="8" xfId="0" quotePrefix="1" applyNumberFormat="1" applyFont="1" applyFill="1" applyBorder="1" applyAlignment="1" applyProtection="1">
      <alignment horizontal="left"/>
    </xf>
    <xf numFmtId="37" fontId="14" fillId="0" borderId="4" xfId="0" applyNumberFormat="1" applyFont="1" applyFill="1" applyBorder="1" applyProtection="1"/>
    <xf numFmtId="37" fontId="15" fillId="0" borderId="1" xfId="0" applyFont="1" applyBorder="1"/>
    <xf numFmtId="37" fontId="15" fillId="0" borderId="8" xfId="0" applyFont="1" applyBorder="1" applyAlignment="1">
      <alignment horizontal="centerContinuous"/>
    </xf>
    <xf numFmtId="37" fontId="15" fillId="0" borderId="2" xfId="0" applyFont="1" applyBorder="1" applyAlignment="1">
      <alignment horizontal="centerContinuous"/>
    </xf>
    <xf numFmtId="37" fontId="14" fillId="0" borderId="11" xfId="0" applyNumberFormat="1" applyFont="1" applyFill="1" applyBorder="1" applyProtection="1"/>
    <xf numFmtId="37" fontId="14" fillId="0" borderId="6" xfId="0" applyFont="1" applyFill="1" applyBorder="1" applyAlignment="1">
      <alignment horizontal="centerContinuous"/>
    </xf>
    <xf numFmtId="37" fontId="14" fillId="0" borderId="1" xfId="0" applyFont="1" applyFill="1" applyBorder="1" applyAlignment="1">
      <alignment horizontal="centerContinuous"/>
    </xf>
    <xf numFmtId="37" fontId="15" fillId="0" borderId="0" xfId="0" applyNumberFormat="1" applyFont="1" applyBorder="1" applyProtection="1"/>
    <xf numFmtId="37" fontId="15" fillId="0" borderId="0" xfId="0" applyNumberFormat="1" applyFont="1" applyBorder="1" applyAlignment="1" applyProtection="1">
      <alignment horizontal="center"/>
    </xf>
    <xf numFmtId="37" fontId="14" fillId="0" borderId="5" xfId="0" applyNumberFormat="1" applyFont="1" applyFill="1" applyBorder="1" applyAlignment="1" applyProtection="1">
      <alignment horizontal="centerContinuous"/>
    </xf>
    <xf numFmtId="37" fontId="15" fillId="0" borderId="6" xfId="0" applyFont="1" applyBorder="1" applyAlignment="1">
      <alignment horizontal="centerContinuous"/>
    </xf>
    <xf numFmtId="37" fontId="14" fillId="0" borderId="2" xfId="0" quotePrefix="1" applyNumberFormat="1" applyFont="1" applyFill="1" applyBorder="1" applyAlignment="1" applyProtection="1">
      <alignment horizontal="centerContinuous"/>
    </xf>
    <xf numFmtId="37" fontId="14" fillId="0" borderId="3" xfId="0" applyNumberFormat="1" applyFont="1" applyFill="1" applyBorder="1" applyAlignment="1" applyProtection="1">
      <alignment horizontal="center"/>
    </xf>
    <xf numFmtId="37" fontId="14" fillId="0" borderId="1" xfId="0" applyNumberFormat="1" applyFont="1" applyFill="1" applyBorder="1" applyAlignment="1" applyProtection="1">
      <alignment horizontal="center"/>
    </xf>
    <xf numFmtId="37" fontId="14" fillId="0" borderId="13" xfId="0" applyNumberFormat="1" applyFont="1" applyFill="1" applyBorder="1" applyAlignment="1" applyProtection="1">
      <alignment horizontal="center"/>
    </xf>
    <xf numFmtId="37" fontId="14" fillId="0" borderId="0" xfId="0" quotePrefix="1" applyNumberFormat="1" applyFont="1" applyFill="1" applyBorder="1" applyAlignment="1" applyProtection="1"/>
    <xf numFmtId="37" fontId="14" fillId="0" borderId="4" xfId="0" quotePrefix="1" applyNumberFormat="1" applyFont="1" applyFill="1" applyBorder="1" applyAlignment="1" applyProtection="1"/>
    <xf numFmtId="37" fontId="14" fillId="0" borderId="13" xfId="0" applyNumberFormat="1" applyFont="1" applyFill="1" applyBorder="1" applyAlignment="1" applyProtection="1">
      <alignment horizontal="centerContinuous"/>
    </xf>
    <xf numFmtId="37" fontId="15" fillId="0" borderId="4" xfId="0" applyFont="1" applyBorder="1" applyAlignment="1">
      <alignment horizontal="centerContinuous"/>
    </xf>
    <xf numFmtId="37" fontId="14" fillId="0" borderId="7" xfId="0" applyNumberFormat="1" applyFont="1" applyFill="1" applyBorder="1" applyAlignment="1" applyProtection="1">
      <alignment horizontal="centerContinuous"/>
    </xf>
    <xf numFmtId="37" fontId="14" fillId="0" borderId="14" xfId="0" applyNumberFormat="1" applyFont="1" applyFill="1" applyBorder="1" applyAlignment="1" applyProtection="1">
      <alignment horizontal="left"/>
    </xf>
    <xf numFmtId="37" fontId="15" fillId="0" borderId="12" xfId="0" applyFont="1" applyBorder="1"/>
    <xf numFmtId="37" fontId="15" fillId="0" borderId="6" xfId="0" applyFont="1" applyBorder="1"/>
    <xf numFmtId="37" fontId="15" fillId="0" borderId="7" xfId="0" applyFont="1" applyBorder="1"/>
    <xf numFmtId="37" fontId="15" fillId="0" borderId="15" xfId="0" applyFont="1" applyBorder="1"/>
    <xf numFmtId="37" fontId="15" fillId="0" borderId="12" xfId="0" quotePrefix="1" applyNumberFormat="1" applyFont="1" applyBorder="1" applyAlignment="1" applyProtection="1"/>
    <xf numFmtId="37" fontId="15" fillId="0" borderId="12" xfId="0" quotePrefix="1" applyNumberFormat="1" applyFont="1" applyBorder="1" applyAlignment="1" applyProtection="1">
      <alignment horizontal="left"/>
    </xf>
    <xf numFmtId="37" fontId="15" fillId="0" borderId="12" xfId="0" applyNumberFormat="1" applyFont="1" applyBorder="1" applyAlignment="1" applyProtection="1"/>
    <xf numFmtId="37" fontId="15" fillId="0" borderId="10" xfId="0" applyFont="1" applyBorder="1"/>
    <xf numFmtId="37" fontId="14" fillId="0" borderId="8" xfId="0" applyNumberFormat="1" applyFont="1" applyFill="1" applyBorder="1" applyProtection="1"/>
    <xf numFmtId="37" fontId="14" fillId="0" borderId="14" xfId="0" applyFont="1" applyFill="1" applyBorder="1" applyAlignment="1">
      <alignment horizontal="centerContinuous"/>
    </xf>
    <xf numFmtId="37" fontId="14" fillId="0" borderId="12" xfId="0" applyNumberFormat="1" applyFont="1" applyFill="1" applyBorder="1" applyAlignment="1" applyProtection="1"/>
    <xf numFmtId="37" fontId="14" fillId="0" borderId="1" xfId="0" applyFont="1" applyFill="1" applyBorder="1"/>
    <xf numFmtId="37" fontId="15" fillId="0" borderId="3" xfId="0" applyNumberFormat="1" applyFont="1" applyBorder="1" applyProtection="1"/>
    <xf numFmtId="37" fontId="15" fillId="2" borderId="0" xfId="0" applyFont="1" applyFill="1" applyBorder="1"/>
    <xf numFmtId="37" fontId="15" fillId="2" borderId="4" xfId="0" applyFont="1" applyFill="1" applyBorder="1"/>
    <xf numFmtId="37" fontId="15" fillId="0" borderId="9" xfId="0" applyFont="1" applyBorder="1"/>
    <xf numFmtId="37" fontId="14" fillId="0" borderId="12" xfId="0" applyNumberFormat="1" applyFont="1" applyFill="1" applyBorder="1" applyAlignment="1" applyProtection="1">
      <alignment horizontal="left"/>
    </xf>
    <xf numFmtId="37" fontId="14" fillId="0" borderId="10" xfId="0" applyNumberFormat="1" applyFont="1" applyFill="1" applyBorder="1" applyAlignment="1" applyProtection="1">
      <alignment horizontal="right"/>
    </xf>
    <xf numFmtId="37" fontId="15" fillId="0" borderId="10" xfId="0" applyNumberFormat="1" applyFont="1" applyBorder="1" applyProtection="1"/>
    <xf numFmtId="37" fontId="15" fillId="2" borderId="12" xfId="0" applyFont="1" applyFill="1" applyBorder="1"/>
    <xf numFmtId="37" fontId="15" fillId="2" borderId="10" xfId="0" applyFont="1" applyFill="1" applyBorder="1"/>
    <xf numFmtId="37" fontId="14" fillId="0" borderId="1" xfId="0" applyFont="1" applyFill="1" applyBorder="1" applyAlignment="1"/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0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18" fillId="0" borderId="0" xfId="0" applyFont="1"/>
    <xf numFmtId="37" fontId="16" fillId="0" borderId="0" xfId="0" quotePrefix="1" applyFont="1" applyAlignment="1">
      <alignment horizontal="right"/>
    </xf>
    <xf numFmtId="37" fontId="17" fillId="0" borderId="0" xfId="0" quotePrefix="1" applyFont="1" applyAlignment="1">
      <alignment horizontal="right"/>
    </xf>
    <xf numFmtId="37" fontId="15" fillId="0" borderId="0" xfId="0" quotePrefix="1" applyFont="1" applyBorder="1" applyAlignment="1">
      <alignment horizontal="right"/>
    </xf>
    <xf numFmtId="37" fontId="14" fillId="0" borderId="0" xfId="0" quotePrefix="1" applyNumberFormat="1" applyFont="1" applyFill="1" applyBorder="1" applyAlignment="1" applyProtection="1">
      <alignment horizontal="right"/>
    </xf>
    <xf numFmtId="37" fontId="15" fillId="0" borderId="0" xfId="0" quotePrefix="1" applyFont="1" applyAlignment="1">
      <alignment horizontal="right"/>
    </xf>
    <xf numFmtId="37" fontId="13" fillId="3" borderId="0" xfId="0" applyFont="1" applyFill="1" applyAlignment="1" applyProtection="1">
      <alignment horizontal="center"/>
    </xf>
    <xf numFmtId="37" fontId="13" fillId="3" borderId="0" xfId="0" quotePrefix="1" applyFont="1" applyFill="1" applyAlignment="1" applyProtection="1">
      <alignment horizontal="left"/>
    </xf>
    <xf numFmtId="37" fontId="13" fillId="3" borderId="0" xfId="0" applyFont="1" applyFill="1" applyAlignment="1" applyProtection="1">
      <alignment horizontal="right"/>
    </xf>
    <xf numFmtId="37" fontId="13" fillId="3" borderId="0" xfId="0" applyFont="1" applyFill="1" applyAlignment="1" applyProtection="1"/>
    <xf numFmtId="37" fontId="19" fillId="4" borderId="1" xfId="0" applyFont="1" applyFill="1" applyBorder="1" applyProtection="1">
      <protection locked="0"/>
    </xf>
    <xf numFmtId="37" fontId="13" fillId="3" borderId="0" xfId="0" applyFont="1" applyFill="1" applyProtection="1"/>
    <xf numFmtId="37" fontId="19" fillId="3" borderId="0" xfId="0" applyFont="1" applyFill="1" applyAlignment="1" applyProtection="1">
      <alignment horizontal="center"/>
    </xf>
    <xf numFmtId="37" fontId="13" fillId="3" borderId="0" xfId="0" quotePrefix="1" applyFont="1" applyFill="1" applyAlignment="1" applyProtection="1"/>
    <xf numFmtId="37" fontId="19" fillId="3" borderId="0" xfId="0" applyFont="1" applyFill="1" applyProtection="1"/>
    <xf numFmtId="37" fontId="13" fillId="0" borderId="0" xfId="0" applyFont="1" applyAlignment="1" applyProtection="1"/>
    <xf numFmtId="37" fontId="13" fillId="0" borderId="0" xfId="0" applyFont="1" applyProtection="1"/>
    <xf numFmtId="37" fontId="13" fillId="0" borderId="0" xfId="0" applyFont="1" applyAlignment="1" applyProtection="1">
      <alignment horizontal="center"/>
    </xf>
    <xf numFmtId="38" fontId="13" fillId="3" borderId="0" xfId="0" applyNumberFormat="1" applyFont="1" applyFill="1" applyAlignment="1" applyProtection="1">
      <alignment horizontal="center"/>
    </xf>
    <xf numFmtId="37" fontId="19" fillId="0" borderId="1" xfId="0" applyNumberFormat="1" applyFont="1" applyBorder="1" applyAlignment="1" applyProtection="1">
      <protection locked="0"/>
    </xf>
    <xf numFmtId="37" fontId="19" fillId="0" borderId="1" xfId="0" quotePrefix="1" applyNumberFormat="1" applyFont="1" applyBorder="1" applyProtection="1">
      <protection locked="0"/>
    </xf>
    <xf numFmtId="37" fontId="19" fillId="0" borderId="1" xfId="1" quotePrefix="1" applyNumberFormat="1" applyFont="1" applyBorder="1" applyProtection="1">
      <protection locked="0"/>
    </xf>
    <xf numFmtId="39" fontId="19" fillId="0" borderId="1" xfId="3" quotePrefix="1" applyNumberFormat="1" applyFont="1" applyBorder="1" applyProtection="1">
      <protection locked="0"/>
    </xf>
    <xf numFmtId="39" fontId="19" fillId="0" borderId="1" xfId="0" quotePrefix="1" applyNumberFormat="1" applyFont="1" applyBorder="1" applyProtection="1">
      <protection locked="0"/>
    </xf>
    <xf numFmtId="37" fontId="19" fillId="4" borderId="1" xfId="0" quotePrefix="1" applyNumberFormat="1" applyFont="1" applyFill="1" applyBorder="1" applyProtection="1">
      <protection locked="0"/>
    </xf>
    <xf numFmtId="38" fontId="19" fillId="4" borderId="1" xfId="0" applyNumberFormat="1" applyFont="1" applyFill="1" applyBorder="1" applyProtection="1">
      <protection locked="0"/>
    </xf>
    <xf numFmtId="38" fontId="13" fillId="3" borderId="0" xfId="0" applyNumberFormat="1" applyFont="1" applyFill="1" applyAlignment="1" applyProtection="1">
      <alignment horizontal="right"/>
    </xf>
    <xf numFmtId="38" fontId="13" fillId="3" borderId="0" xfId="0" applyNumberFormat="1" applyFont="1" applyFill="1" applyProtection="1"/>
    <xf numFmtId="38" fontId="19" fillId="3" borderId="0" xfId="0" applyNumberFormat="1" applyFont="1" applyFill="1" applyAlignment="1" applyProtection="1">
      <alignment horizontal="center"/>
    </xf>
    <xf numFmtId="38" fontId="19" fillId="3" borderId="0" xfId="0" applyNumberFormat="1" applyFont="1" applyFill="1" applyProtection="1"/>
    <xf numFmtId="37" fontId="13" fillId="0" borderId="0" xfId="0" applyFont="1" applyFill="1" applyAlignment="1" applyProtection="1"/>
    <xf numFmtId="37" fontId="13" fillId="3" borderId="0" xfId="0" applyNumberFormat="1" applyFont="1" applyFill="1" applyProtection="1"/>
    <xf numFmtId="164" fontId="13" fillId="0" borderId="0" xfId="0" applyNumberFormat="1" applyFont="1" applyProtection="1"/>
    <xf numFmtId="39" fontId="13" fillId="0" borderId="0" xfId="0" applyNumberFormat="1" applyFont="1" applyProtection="1"/>
    <xf numFmtId="37" fontId="13" fillId="0" borderId="0" xfId="0" applyFont="1" applyAlignment="1" applyProtection="1">
      <alignment horizontal="left"/>
    </xf>
    <xf numFmtId="37" fontId="13" fillId="0" borderId="0" xfId="0" quotePrefix="1" applyFont="1" applyAlignment="1" applyProtection="1">
      <alignment horizontal="left"/>
    </xf>
    <xf numFmtId="164" fontId="13" fillId="0" borderId="0" xfId="0" applyNumberFormat="1" applyFont="1" applyAlignment="1" applyProtection="1">
      <alignment horizontal="left"/>
    </xf>
    <xf numFmtId="37" fontId="13" fillId="2" borderId="0" xfId="0" applyFont="1" applyFill="1" applyAlignment="1" applyProtection="1">
      <alignment horizontal="centerContinuous"/>
    </xf>
    <xf numFmtId="37" fontId="13" fillId="2" borderId="0" xfId="0" applyFont="1" applyFill="1" applyAlignment="1" applyProtection="1">
      <alignment horizontal="left"/>
    </xf>
    <xf numFmtId="37" fontId="13" fillId="2" borderId="0" xfId="0" applyFont="1" applyFill="1" applyAlignment="1" applyProtection="1">
      <alignment horizontal="center"/>
    </xf>
    <xf numFmtId="38" fontId="19" fillId="4" borderId="2" xfId="0" applyNumberFormat="1" applyFont="1" applyFill="1" applyBorder="1" applyProtection="1">
      <protection locked="0"/>
    </xf>
    <xf numFmtId="38" fontId="19" fillId="4" borderId="8" xfId="0" applyNumberFormat="1" applyFont="1" applyFill="1" applyBorder="1" applyProtection="1">
      <protection locked="0"/>
    </xf>
    <xf numFmtId="37" fontId="13" fillId="0" borderId="0" xfId="0" quotePrefix="1" applyFont="1" applyAlignment="1" applyProtection="1">
      <alignment horizontal="fill"/>
    </xf>
    <xf numFmtId="37" fontId="13" fillId="3" borderId="0" xfId="0" quotePrefix="1" applyFont="1" applyFill="1" applyAlignment="1" applyProtection="1">
      <alignment horizontal="centerContinuous"/>
    </xf>
    <xf numFmtId="37" fontId="13" fillId="3" borderId="0" xfId="0" applyFont="1" applyFill="1" applyAlignment="1" applyProtection="1">
      <alignment horizontal="centerContinuous"/>
    </xf>
    <xf numFmtId="37" fontId="13" fillId="2" borderId="0" xfId="0" applyFont="1" applyFill="1" applyAlignment="1" applyProtection="1"/>
    <xf numFmtId="37" fontId="14" fillId="5" borderId="2" xfId="0" applyFont="1" applyFill="1" applyBorder="1" applyAlignment="1"/>
    <xf numFmtId="37" fontId="14" fillId="6" borderId="2" xfId="0" applyFont="1" applyFill="1" applyBorder="1" applyAlignment="1"/>
    <xf numFmtId="37" fontId="14" fillId="6" borderId="2" xfId="0" applyFont="1" applyFill="1" applyBorder="1" applyAlignment="1">
      <alignment horizontal="center"/>
    </xf>
    <xf numFmtId="37" fontId="14" fillId="6" borderId="2" xfId="0" quotePrefix="1" applyNumberFormat="1" applyFont="1" applyFill="1" applyBorder="1" applyAlignment="1" applyProtection="1">
      <alignment horizontal="center"/>
    </xf>
    <xf numFmtId="37" fontId="14" fillId="6" borderId="2" xfId="0" applyNumberFormat="1" applyFont="1" applyFill="1" applyBorder="1" applyAlignment="1" applyProtection="1"/>
    <xf numFmtId="37" fontId="14" fillId="6" borderId="2" xfId="0" quotePrefix="1" applyFont="1" applyFill="1" applyBorder="1" applyAlignment="1"/>
    <xf numFmtId="39" fontId="14" fillId="6" borderId="2" xfId="0" quotePrefix="1" applyNumberFormat="1" applyFont="1" applyFill="1" applyBorder="1" applyAlignment="1" applyProtection="1">
      <alignment horizontal="center"/>
    </xf>
    <xf numFmtId="39" fontId="14" fillId="6" borderId="2" xfId="0" applyNumberFormat="1" applyFont="1" applyFill="1" applyBorder="1" applyAlignment="1" applyProtection="1"/>
    <xf numFmtId="3" fontId="14" fillId="6" borderId="2" xfId="0" applyNumberFormat="1" applyFont="1" applyFill="1" applyBorder="1" applyAlignment="1" applyProtection="1"/>
    <xf numFmtId="3" fontId="14" fillId="6" borderId="2" xfId="0" applyNumberFormat="1" applyFont="1" applyFill="1" applyBorder="1" applyAlignment="1"/>
    <xf numFmtId="37" fontId="14" fillId="6" borderId="2" xfId="0" applyNumberFormat="1" applyFont="1" applyFill="1" applyBorder="1" applyAlignment="1"/>
    <xf numFmtId="39" fontId="19" fillId="0" borderId="1" xfId="1" quotePrefix="1" applyNumberFormat="1" applyFont="1" applyBorder="1" applyProtection="1">
      <protection locked="0"/>
    </xf>
    <xf numFmtId="38" fontId="19" fillId="4" borderId="1" xfId="0" applyNumberFormat="1" applyFont="1" applyFill="1" applyBorder="1" applyAlignment="1" applyProtection="1">
      <alignment horizontal="center"/>
      <protection locked="0"/>
    </xf>
    <xf numFmtId="39" fontId="19" fillId="0" borderId="1" xfId="0" applyNumberFormat="1" applyFont="1" applyBorder="1" applyProtection="1">
      <protection locked="0"/>
    </xf>
    <xf numFmtId="37" fontId="19" fillId="0" borderId="1" xfId="1" applyNumberFormat="1" applyFont="1" applyBorder="1" applyProtection="1">
      <protection locked="0"/>
    </xf>
    <xf numFmtId="165" fontId="19" fillId="0" borderId="1" xfId="1" quotePrefix="1" applyNumberFormat="1" applyFont="1" applyBorder="1" applyProtection="1">
      <protection locked="0"/>
    </xf>
    <xf numFmtId="38" fontId="19" fillId="4" borderId="1" xfId="0" quotePrefix="1" applyNumberFormat="1" applyFont="1" applyFill="1" applyBorder="1" applyAlignment="1" applyProtection="1">
      <alignment horizontal="left"/>
      <protection locked="0"/>
    </xf>
    <xf numFmtId="38" fontId="19" fillId="4" borderId="1" xfId="0" quotePrefix="1" applyNumberFormat="1" applyFont="1" applyFill="1" applyBorder="1" applyAlignment="1" applyProtection="1">
      <protection locked="0"/>
    </xf>
    <xf numFmtId="37" fontId="21" fillId="0" borderId="0" xfId="2" applyNumberFormat="1" applyFont="1" applyAlignment="1" applyProtection="1">
      <alignment horizontal="left"/>
    </xf>
    <xf numFmtId="3" fontId="15" fillId="0" borderId="2" xfId="0" applyNumberFormat="1" applyFont="1" applyFill="1" applyBorder="1" applyAlignment="1" applyProtection="1"/>
    <xf numFmtId="38" fontId="19" fillId="4" borderId="14" xfId="0" applyNumberFormat="1" applyFont="1" applyFill="1" applyBorder="1" applyProtection="1">
      <protection locked="0"/>
    </xf>
    <xf numFmtId="38" fontId="19" fillId="4" borderId="14" xfId="0" quotePrefix="1" applyNumberFormat="1" applyFont="1" applyFill="1" applyBorder="1" applyAlignment="1" applyProtection="1">
      <alignment horizontal="left"/>
      <protection locked="0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3" fillId="0" borderId="0" xfId="0" applyFont="1" applyFill="1" applyAlignment="1" applyProtection="1">
      <alignment horizontal="left"/>
    </xf>
    <xf numFmtId="37" fontId="13" fillId="0" borderId="0" xfId="0" applyFont="1" applyFill="1" applyProtection="1"/>
    <xf numFmtId="38" fontId="13" fillId="0" borderId="0" xfId="0" applyNumberFormat="1" applyFont="1" applyFill="1" applyProtection="1"/>
    <xf numFmtId="38" fontId="13" fillId="0" borderId="0" xfId="0" applyNumberFormat="1" applyFont="1" applyProtection="1"/>
    <xf numFmtId="37" fontId="21" fillId="0" borderId="0" xfId="2" applyNumberFormat="1" applyAlignment="1" applyProtection="1"/>
    <xf numFmtId="37" fontId="13" fillId="7" borderId="0" xfId="0" applyFont="1" applyFill="1" applyProtection="1"/>
    <xf numFmtId="38" fontId="13" fillId="7" borderId="0" xfId="0" applyNumberFormat="1" applyFont="1" applyFill="1" applyProtection="1"/>
    <xf numFmtId="37" fontId="13" fillId="8" borderId="0" xfId="0" applyFont="1" applyFill="1" applyProtection="1"/>
    <xf numFmtId="37" fontId="13" fillId="8" borderId="0" xfId="0" quotePrefix="1" applyFont="1" applyFill="1" applyAlignment="1" applyProtection="1">
      <alignment horizontal="left"/>
    </xf>
    <xf numFmtId="38" fontId="13" fillId="8" borderId="0" xfId="0" applyNumberFormat="1" applyFont="1" applyFill="1" applyProtection="1"/>
    <xf numFmtId="37" fontId="13" fillId="0" borderId="0" xfId="0" quotePrefix="1" applyFont="1" applyAlignment="1" applyProtection="1"/>
    <xf numFmtId="0" fontId="13" fillId="0" borderId="0" xfId="0" applyNumberFormat="1" applyFont="1" applyAlignment="1" applyProtection="1">
      <alignment horizontal="center"/>
    </xf>
    <xf numFmtId="0" fontId="13" fillId="0" borderId="0" xfId="0" applyNumberFormat="1" applyFont="1" applyAlignment="1" applyProtection="1"/>
    <xf numFmtId="0" fontId="13" fillId="0" borderId="0" xfId="0" quotePrefix="1" applyNumberFormat="1" applyFont="1" applyAlignment="1" applyProtection="1">
      <alignment horizontal="center"/>
    </xf>
    <xf numFmtId="37" fontId="13" fillId="3" borderId="0" xfId="0" quotePrefix="1" applyFont="1" applyFill="1" applyAlignment="1" applyProtection="1">
      <alignment horizontal="center"/>
    </xf>
    <xf numFmtId="37" fontId="13" fillId="3" borderId="0" xfId="0" quotePrefix="1" applyNumberFormat="1" applyFont="1" applyFill="1" applyAlignment="1" applyProtection="1"/>
    <xf numFmtId="166" fontId="13" fillId="3" borderId="0" xfId="0" applyNumberFormat="1" applyFont="1" applyFill="1" applyAlignment="1" applyProtection="1">
      <alignment horizontal="center"/>
    </xf>
    <xf numFmtId="37" fontId="13" fillId="3" borderId="0" xfId="0" quotePrefix="1" applyFont="1" applyFill="1" applyAlignment="1" applyProtection="1">
      <alignment horizontal="fill"/>
    </xf>
    <xf numFmtId="37" fontId="13" fillId="3" borderId="0" xfId="1" applyNumberFormat="1" applyFont="1" applyFill="1" applyProtection="1"/>
    <xf numFmtId="37" fontId="13" fillId="3" borderId="0" xfId="0" quotePrefix="1" applyNumberFormat="1" applyFont="1" applyFill="1" applyAlignment="1" applyProtection="1">
      <alignment horizontal="fill"/>
    </xf>
    <xf numFmtId="39" fontId="13" fillId="3" borderId="0" xfId="0" quotePrefix="1" applyNumberFormat="1" applyFont="1" applyFill="1" applyAlignment="1" applyProtection="1">
      <alignment horizontal="left"/>
    </xf>
    <xf numFmtId="4" fontId="13" fillId="3" borderId="0" xfId="0" applyNumberFormat="1" applyFont="1" applyFill="1" applyProtection="1"/>
    <xf numFmtId="37" fontId="13" fillId="0" borderId="0" xfId="0" applyNumberFormat="1" applyFont="1" applyProtection="1"/>
    <xf numFmtId="37" fontId="13" fillId="3" borderId="0" xfId="1" quotePrefix="1" applyNumberFormat="1" applyFont="1" applyFill="1" applyAlignment="1" applyProtection="1">
      <alignment horizontal="fill"/>
    </xf>
    <xf numFmtId="39" fontId="13" fillId="3" borderId="0" xfId="0" quotePrefix="1" applyNumberFormat="1" applyFont="1" applyFill="1" applyAlignment="1" applyProtection="1">
      <alignment horizontal="fill"/>
    </xf>
    <xf numFmtId="39" fontId="13" fillId="3" borderId="0" xfId="0" applyNumberFormat="1" applyFont="1" applyFill="1" applyProtection="1"/>
    <xf numFmtId="37" fontId="20" fillId="3" borderId="0" xfId="0" applyFont="1" applyFill="1" applyProtection="1"/>
    <xf numFmtId="37" fontId="19" fillId="3" borderId="0" xfId="0" applyFont="1" applyFill="1" applyAlignment="1" applyProtection="1">
      <alignment horizontal="centerContinuous"/>
    </xf>
    <xf numFmtId="37" fontId="1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13" fillId="0" borderId="0" xfId="0" applyNumberFormat="1" applyFont="1" applyProtection="1"/>
    <xf numFmtId="1" fontId="13" fillId="0" borderId="0" xfId="0" applyNumberFormat="1" applyFont="1" applyAlignment="1" applyProtection="1">
      <alignment horizontal="center"/>
    </xf>
    <xf numFmtId="37" fontId="13" fillId="0" borderId="0" xfId="0" quotePrefix="1" applyFont="1" applyAlignment="1" applyProtection="1">
      <alignment horizontal="center"/>
    </xf>
    <xf numFmtId="2" fontId="13" fillId="0" borderId="0" xfId="0" applyNumberFormat="1" applyFont="1" applyProtection="1"/>
    <xf numFmtId="2" fontId="13" fillId="0" borderId="0" xfId="0" applyNumberFormat="1" applyFont="1" applyAlignment="1" applyProtection="1"/>
    <xf numFmtId="10" fontId="13" fillId="0" borderId="0" xfId="0" applyNumberFormat="1" applyFont="1" applyProtection="1"/>
    <xf numFmtId="37" fontId="19" fillId="0" borderId="0" xfId="0" applyFont="1" applyProtection="1"/>
    <xf numFmtId="37" fontId="13" fillId="0" borderId="0" xfId="0" applyFont="1" applyProtection="1">
      <protection locked="0"/>
    </xf>
    <xf numFmtId="37" fontId="15" fillId="0" borderId="0" xfId="0" applyFont="1" applyAlignment="1" applyProtection="1"/>
    <xf numFmtId="37" fontId="15" fillId="0" borderId="0" xfId="0" applyFont="1" applyProtection="1"/>
    <xf numFmtId="49" fontId="19" fillId="4" borderId="1" xfId="0" applyNumberFormat="1" applyFont="1" applyFill="1" applyBorder="1" applyAlignment="1" applyProtection="1">
      <alignment horizontal="left"/>
      <protection locked="0"/>
    </xf>
    <xf numFmtId="38" fontId="19" fillId="4" borderId="14" xfId="0" quotePrefix="1" applyNumberFormat="1" applyFont="1" applyFill="1" applyBorder="1" applyProtection="1">
      <protection locked="0"/>
    </xf>
    <xf numFmtId="37" fontId="13" fillId="3" borderId="0" xfId="0" applyFont="1" applyFill="1" applyAlignment="1" applyProtection="1">
      <alignment horizontal="left"/>
    </xf>
    <xf numFmtId="37" fontId="13" fillId="9" borderId="0" xfId="0" applyFont="1" applyFill="1" applyProtection="1"/>
    <xf numFmtId="37" fontId="14" fillId="0" borderId="8" xfId="0" applyNumberFormat="1" applyFont="1" applyFill="1" applyBorder="1" applyAlignment="1" applyProtection="1">
      <alignment horizontal="left"/>
    </xf>
    <xf numFmtId="164" fontId="14" fillId="0" borderId="3" xfId="0" applyNumberFormat="1" applyFont="1" applyFill="1" applyBorder="1" applyAlignment="1" applyProtection="1"/>
    <xf numFmtId="49" fontId="19" fillId="4" borderId="1" xfId="0" quotePrefix="1" applyNumberFormat="1" applyFont="1" applyFill="1" applyBorder="1" applyAlignment="1" applyProtection="1">
      <protection locked="0"/>
    </xf>
    <xf numFmtId="37" fontId="13" fillId="2" borderId="0" xfId="0" applyFont="1" applyFill="1" applyProtection="1"/>
    <xf numFmtId="37" fontId="13" fillId="2" borderId="0" xfId="0" quotePrefix="1" applyFont="1" applyFill="1" applyAlignment="1" applyProtection="1">
      <alignment horizontal="center"/>
    </xf>
    <xf numFmtId="37" fontId="13" fillId="2" borderId="0" xfId="0" quotePrefix="1" applyFont="1" applyFill="1" applyAlignment="1" applyProtection="1"/>
    <xf numFmtId="4" fontId="13" fillId="2" borderId="0" xfId="0" applyNumberFormat="1" applyFont="1" applyFill="1" applyProtection="1"/>
    <xf numFmtId="39" fontId="13" fillId="2" borderId="0" xfId="0" applyNumberFormat="1" applyFont="1" applyFill="1" applyProtection="1"/>
    <xf numFmtId="37" fontId="22" fillId="0" borderId="0" xfId="2" applyNumberFormat="1" applyFont="1" applyAlignment="1" applyProtection="1"/>
    <xf numFmtId="38" fontId="13" fillId="9" borderId="0" xfId="0" applyNumberFormat="1" applyFont="1" applyFill="1" applyProtection="1"/>
    <xf numFmtId="37" fontId="23" fillId="0" borderId="23" xfId="0" applyFont="1" applyBorder="1" applyAlignment="1">
      <alignment horizontal="right"/>
    </xf>
    <xf numFmtId="37" fontId="19" fillId="0" borderId="1" xfId="1" quotePrefix="1" applyNumberFormat="1" applyFont="1" applyBorder="1" applyProtection="1">
      <protection locked="0"/>
    </xf>
    <xf numFmtId="37" fontId="19" fillId="0" borderId="1" xfId="1" quotePrefix="1" applyNumberFormat="1" applyFont="1" applyBorder="1" applyProtection="1">
      <protection locked="0"/>
    </xf>
    <xf numFmtId="37" fontId="19" fillId="0" borderId="1" xfId="1" quotePrefix="1" applyNumberFormat="1" applyFont="1" applyBorder="1" applyProtection="1">
      <protection locked="0"/>
    </xf>
    <xf numFmtId="37" fontId="19" fillId="0" borderId="1" xfId="1" quotePrefix="1" applyNumberFormat="1" applyFont="1" applyBorder="1" applyProtection="1">
      <protection locked="0"/>
    </xf>
    <xf numFmtId="43" fontId="7" fillId="0" borderId="0" xfId="434" applyNumberFormat="1"/>
    <xf numFmtId="4" fontId="3" fillId="0" borderId="0" xfId="1225" applyNumberFormat="1"/>
    <xf numFmtId="4" fontId="3" fillId="0" borderId="0" xfId="1439" applyNumberFormat="1"/>
    <xf numFmtId="37" fontId="19" fillId="3" borderId="0" xfId="0" applyFont="1" applyFill="1" applyAlignment="1" applyProtection="1">
      <alignment horizontal="center" vertical="center"/>
    </xf>
  </cellXfs>
  <cellStyles count="2900">
    <cellStyle name="20% - Accent1" xfId="21" builtinId="30" customBuiltin="1"/>
    <cellStyle name="20% - Accent1 10" xfId="1792" xr:uid="{00000000-0005-0000-0000-000001000000}"/>
    <cellStyle name="20% - Accent1 11" xfId="2347" xr:uid="{00000000-0005-0000-0000-000002000000}"/>
    <cellStyle name="20% - Accent1 2" xfId="65" xr:uid="{00000000-0005-0000-0000-000003000000}"/>
    <cellStyle name="20% - Accent1 2 10" xfId="2369" xr:uid="{00000000-0005-0000-0000-000004000000}"/>
    <cellStyle name="20% - Accent1 2 2" xfId="185" xr:uid="{00000000-0005-0000-0000-000005000000}"/>
    <cellStyle name="20% - Accent1 2 2 2" xfId="299" xr:uid="{00000000-0005-0000-0000-000006000000}"/>
    <cellStyle name="20% - Accent1 2 2 2 2" xfId="862" xr:uid="{00000000-0005-0000-0000-000007000000}"/>
    <cellStyle name="20% - Accent1 2 2 2 3" xfId="1416" xr:uid="{00000000-0005-0000-0000-000008000000}"/>
    <cellStyle name="20% - Accent1 2 2 2 4" xfId="1982" xr:uid="{00000000-0005-0000-0000-000009000000}"/>
    <cellStyle name="20% - Accent1 2 2 2 5" xfId="2537" xr:uid="{00000000-0005-0000-0000-00000A000000}"/>
    <cellStyle name="20% - Accent1 2 2 3" xfId="411" xr:uid="{00000000-0005-0000-0000-00000B000000}"/>
    <cellStyle name="20% - Accent1 2 2 3 2" xfId="970" xr:uid="{00000000-0005-0000-0000-00000C000000}"/>
    <cellStyle name="20% - Accent1 2 2 3 3" xfId="1524" xr:uid="{00000000-0005-0000-0000-00000D000000}"/>
    <cellStyle name="20% - Accent1 2 2 3 4" xfId="2090" xr:uid="{00000000-0005-0000-0000-00000E000000}"/>
    <cellStyle name="20% - Accent1 2 2 3 5" xfId="2645" xr:uid="{00000000-0005-0000-0000-00000F000000}"/>
    <cellStyle name="20% - Accent1 2 2 4" xfId="523" xr:uid="{00000000-0005-0000-0000-000010000000}"/>
    <cellStyle name="20% - Accent1 2 2 4 2" xfId="1082" xr:uid="{00000000-0005-0000-0000-000011000000}"/>
    <cellStyle name="20% - Accent1 2 2 4 3" xfId="1636" xr:uid="{00000000-0005-0000-0000-000012000000}"/>
    <cellStyle name="20% - Accent1 2 2 4 4" xfId="2202" xr:uid="{00000000-0005-0000-0000-000013000000}"/>
    <cellStyle name="20% - Accent1 2 2 4 5" xfId="2757" xr:uid="{00000000-0005-0000-0000-000014000000}"/>
    <cellStyle name="20% - Accent1 2 2 5" xfId="634" xr:uid="{00000000-0005-0000-0000-000015000000}"/>
    <cellStyle name="20% - Accent1 2 2 5 2" xfId="1193" xr:uid="{00000000-0005-0000-0000-000016000000}"/>
    <cellStyle name="20% - Accent1 2 2 5 3" xfId="1747" xr:uid="{00000000-0005-0000-0000-000017000000}"/>
    <cellStyle name="20% - Accent1 2 2 5 4" xfId="2313" xr:uid="{00000000-0005-0000-0000-000018000000}"/>
    <cellStyle name="20% - Accent1 2 2 5 5" xfId="2868" xr:uid="{00000000-0005-0000-0000-000019000000}"/>
    <cellStyle name="20% - Accent1 2 2 6" xfId="745" xr:uid="{00000000-0005-0000-0000-00001A000000}"/>
    <cellStyle name="20% - Accent1 2 2 7" xfId="1304" xr:uid="{00000000-0005-0000-0000-00001B000000}"/>
    <cellStyle name="20% - Accent1 2 2 8" xfId="1870" xr:uid="{00000000-0005-0000-0000-00001C000000}"/>
    <cellStyle name="20% - Accent1 2 2 9" xfId="2425" xr:uid="{00000000-0005-0000-0000-00001D000000}"/>
    <cellStyle name="20% - Accent1 2 3" xfId="243" xr:uid="{00000000-0005-0000-0000-00001E000000}"/>
    <cellStyle name="20% - Accent1 2 3 2" xfId="806" xr:uid="{00000000-0005-0000-0000-00001F000000}"/>
    <cellStyle name="20% - Accent1 2 3 3" xfId="1360" xr:uid="{00000000-0005-0000-0000-000020000000}"/>
    <cellStyle name="20% - Accent1 2 3 4" xfId="1926" xr:uid="{00000000-0005-0000-0000-000021000000}"/>
    <cellStyle name="20% - Accent1 2 3 5" xfId="2481" xr:uid="{00000000-0005-0000-0000-000022000000}"/>
    <cellStyle name="20% - Accent1 2 4" xfId="355" xr:uid="{00000000-0005-0000-0000-000023000000}"/>
    <cellStyle name="20% - Accent1 2 4 2" xfId="914" xr:uid="{00000000-0005-0000-0000-000024000000}"/>
    <cellStyle name="20% - Accent1 2 4 3" xfId="1468" xr:uid="{00000000-0005-0000-0000-000025000000}"/>
    <cellStyle name="20% - Accent1 2 4 4" xfId="2034" xr:uid="{00000000-0005-0000-0000-000026000000}"/>
    <cellStyle name="20% - Accent1 2 4 5" xfId="2589" xr:uid="{00000000-0005-0000-0000-000027000000}"/>
    <cellStyle name="20% - Accent1 2 5" xfId="467" xr:uid="{00000000-0005-0000-0000-000028000000}"/>
    <cellStyle name="20% - Accent1 2 5 2" xfId="1026" xr:uid="{00000000-0005-0000-0000-000029000000}"/>
    <cellStyle name="20% - Accent1 2 5 3" xfId="1580" xr:uid="{00000000-0005-0000-0000-00002A000000}"/>
    <cellStyle name="20% - Accent1 2 5 4" xfId="2146" xr:uid="{00000000-0005-0000-0000-00002B000000}"/>
    <cellStyle name="20% - Accent1 2 5 5" xfId="2701" xr:uid="{00000000-0005-0000-0000-00002C000000}"/>
    <cellStyle name="20% - Accent1 2 6" xfId="578" xr:uid="{00000000-0005-0000-0000-00002D000000}"/>
    <cellStyle name="20% - Accent1 2 6 2" xfId="1137" xr:uid="{00000000-0005-0000-0000-00002E000000}"/>
    <cellStyle name="20% - Accent1 2 6 3" xfId="1691" xr:uid="{00000000-0005-0000-0000-00002F000000}"/>
    <cellStyle name="20% - Accent1 2 6 4" xfId="2257" xr:uid="{00000000-0005-0000-0000-000030000000}"/>
    <cellStyle name="20% - Accent1 2 6 5" xfId="2812" xr:uid="{00000000-0005-0000-0000-000031000000}"/>
    <cellStyle name="20% - Accent1 2 7" xfId="689" xr:uid="{00000000-0005-0000-0000-000032000000}"/>
    <cellStyle name="20% - Accent1 2 8" xfId="1248" xr:uid="{00000000-0005-0000-0000-000033000000}"/>
    <cellStyle name="20% - Accent1 2 9" xfId="1814" xr:uid="{00000000-0005-0000-0000-000034000000}"/>
    <cellStyle name="20% - Accent1 3" xfId="163" xr:uid="{00000000-0005-0000-0000-000035000000}"/>
    <cellStyle name="20% - Accent1 3 2" xfId="277" xr:uid="{00000000-0005-0000-0000-000036000000}"/>
    <cellStyle name="20% - Accent1 3 2 2" xfId="840" xr:uid="{00000000-0005-0000-0000-000037000000}"/>
    <cellStyle name="20% - Accent1 3 2 3" xfId="1394" xr:uid="{00000000-0005-0000-0000-000038000000}"/>
    <cellStyle name="20% - Accent1 3 2 4" xfId="1960" xr:uid="{00000000-0005-0000-0000-000039000000}"/>
    <cellStyle name="20% - Accent1 3 2 5" xfId="2515" xr:uid="{00000000-0005-0000-0000-00003A000000}"/>
    <cellStyle name="20% - Accent1 3 3" xfId="389" xr:uid="{00000000-0005-0000-0000-00003B000000}"/>
    <cellStyle name="20% - Accent1 3 3 2" xfId="948" xr:uid="{00000000-0005-0000-0000-00003C000000}"/>
    <cellStyle name="20% - Accent1 3 3 3" xfId="1502" xr:uid="{00000000-0005-0000-0000-00003D000000}"/>
    <cellStyle name="20% - Accent1 3 3 4" xfId="2068" xr:uid="{00000000-0005-0000-0000-00003E000000}"/>
    <cellStyle name="20% - Accent1 3 3 5" xfId="2623" xr:uid="{00000000-0005-0000-0000-00003F000000}"/>
    <cellStyle name="20% - Accent1 3 4" xfId="501" xr:uid="{00000000-0005-0000-0000-000040000000}"/>
    <cellStyle name="20% - Accent1 3 4 2" xfId="1060" xr:uid="{00000000-0005-0000-0000-000041000000}"/>
    <cellStyle name="20% - Accent1 3 4 3" xfId="1614" xr:uid="{00000000-0005-0000-0000-000042000000}"/>
    <cellStyle name="20% - Accent1 3 4 4" xfId="2180" xr:uid="{00000000-0005-0000-0000-000043000000}"/>
    <cellStyle name="20% - Accent1 3 4 5" xfId="2735" xr:uid="{00000000-0005-0000-0000-000044000000}"/>
    <cellStyle name="20% - Accent1 3 5" xfId="612" xr:uid="{00000000-0005-0000-0000-000045000000}"/>
    <cellStyle name="20% - Accent1 3 5 2" xfId="1171" xr:uid="{00000000-0005-0000-0000-000046000000}"/>
    <cellStyle name="20% - Accent1 3 5 3" xfId="1725" xr:uid="{00000000-0005-0000-0000-000047000000}"/>
    <cellStyle name="20% - Accent1 3 5 4" xfId="2291" xr:uid="{00000000-0005-0000-0000-000048000000}"/>
    <cellStyle name="20% - Accent1 3 5 5" xfId="2846" xr:uid="{00000000-0005-0000-0000-000049000000}"/>
    <cellStyle name="20% - Accent1 3 6" xfId="723" xr:uid="{00000000-0005-0000-0000-00004A000000}"/>
    <cellStyle name="20% - Accent1 3 7" xfId="1282" xr:uid="{00000000-0005-0000-0000-00004B000000}"/>
    <cellStyle name="20% - Accent1 3 8" xfId="1848" xr:uid="{00000000-0005-0000-0000-00004C000000}"/>
    <cellStyle name="20% - Accent1 3 9" xfId="2403" xr:uid="{00000000-0005-0000-0000-00004D000000}"/>
    <cellStyle name="20% - Accent1 4" xfId="221" xr:uid="{00000000-0005-0000-0000-00004E000000}"/>
    <cellStyle name="20% - Accent1 4 2" xfId="784" xr:uid="{00000000-0005-0000-0000-00004F000000}"/>
    <cellStyle name="20% - Accent1 4 3" xfId="1338" xr:uid="{00000000-0005-0000-0000-000050000000}"/>
    <cellStyle name="20% - Accent1 4 4" xfId="1904" xr:uid="{00000000-0005-0000-0000-000051000000}"/>
    <cellStyle name="20% - Accent1 4 5" xfId="2459" xr:uid="{00000000-0005-0000-0000-000052000000}"/>
    <cellStyle name="20% - Accent1 5" xfId="333" xr:uid="{00000000-0005-0000-0000-000053000000}"/>
    <cellStyle name="20% - Accent1 5 2" xfId="892" xr:uid="{00000000-0005-0000-0000-000054000000}"/>
    <cellStyle name="20% - Accent1 5 3" xfId="1446" xr:uid="{00000000-0005-0000-0000-000055000000}"/>
    <cellStyle name="20% - Accent1 5 4" xfId="2012" xr:uid="{00000000-0005-0000-0000-000056000000}"/>
    <cellStyle name="20% - Accent1 5 5" xfId="2567" xr:uid="{00000000-0005-0000-0000-000057000000}"/>
    <cellStyle name="20% - Accent1 6" xfId="445" xr:uid="{00000000-0005-0000-0000-000058000000}"/>
    <cellStyle name="20% - Accent1 6 2" xfId="1004" xr:uid="{00000000-0005-0000-0000-000059000000}"/>
    <cellStyle name="20% - Accent1 6 3" xfId="1558" xr:uid="{00000000-0005-0000-0000-00005A000000}"/>
    <cellStyle name="20% - Accent1 6 4" xfId="2124" xr:uid="{00000000-0005-0000-0000-00005B000000}"/>
    <cellStyle name="20% - Accent1 6 5" xfId="2679" xr:uid="{00000000-0005-0000-0000-00005C000000}"/>
    <cellStyle name="20% - Accent1 7" xfId="557" xr:uid="{00000000-0005-0000-0000-00005D000000}"/>
    <cellStyle name="20% - Accent1 7 2" xfId="1116" xr:uid="{00000000-0005-0000-0000-00005E000000}"/>
    <cellStyle name="20% - Accent1 7 3" xfId="1670" xr:uid="{00000000-0005-0000-0000-00005F000000}"/>
    <cellStyle name="20% - Accent1 7 4" xfId="2236" xr:uid="{00000000-0005-0000-0000-000060000000}"/>
    <cellStyle name="20% - Accent1 7 5" xfId="2791" xr:uid="{00000000-0005-0000-0000-000061000000}"/>
    <cellStyle name="20% - Accent1 8" xfId="668" xr:uid="{00000000-0005-0000-0000-000062000000}"/>
    <cellStyle name="20% - Accent1 9" xfId="1227" xr:uid="{00000000-0005-0000-0000-000063000000}"/>
    <cellStyle name="20% - Accent2" xfId="25" builtinId="34" customBuiltin="1"/>
    <cellStyle name="20% - Accent2 10" xfId="1794" xr:uid="{00000000-0005-0000-0000-000065000000}"/>
    <cellStyle name="20% - Accent2 11" xfId="2349" xr:uid="{00000000-0005-0000-0000-000066000000}"/>
    <cellStyle name="20% - Accent2 2" xfId="67" xr:uid="{00000000-0005-0000-0000-000067000000}"/>
    <cellStyle name="20% - Accent2 2 10" xfId="2371" xr:uid="{00000000-0005-0000-0000-000068000000}"/>
    <cellStyle name="20% - Accent2 2 2" xfId="187" xr:uid="{00000000-0005-0000-0000-000069000000}"/>
    <cellStyle name="20% - Accent2 2 2 2" xfId="301" xr:uid="{00000000-0005-0000-0000-00006A000000}"/>
    <cellStyle name="20% - Accent2 2 2 2 2" xfId="864" xr:uid="{00000000-0005-0000-0000-00006B000000}"/>
    <cellStyle name="20% - Accent2 2 2 2 3" xfId="1418" xr:uid="{00000000-0005-0000-0000-00006C000000}"/>
    <cellStyle name="20% - Accent2 2 2 2 4" xfId="1984" xr:uid="{00000000-0005-0000-0000-00006D000000}"/>
    <cellStyle name="20% - Accent2 2 2 2 5" xfId="2539" xr:uid="{00000000-0005-0000-0000-00006E000000}"/>
    <cellStyle name="20% - Accent2 2 2 3" xfId="413" xr:uid="{00000000-0005-0000-0000-00006F000000}"/>
    <cellStyle name="20% - Accent2 2 2 3 2" xfId="972" xr:uid="{00000000-0005-0000-0000-000070000000}"/>
    <cellStyle name="20% - Accent2 2 2 3 3" xfId="1526" xr:uid="{00000000-0005-0000-0000-000071000000}"/>
    <cellStyle name="20% - Accent2 2 2 3 4" xfId="2092" xr:uid="{00000000-0005-0000-0000-000072000000}"/>
    <cellStyle name="20% - Accent2 2 2 3 5" xfId="2647" xr:uid="{00000000-0005-0000-0000-000073000000}"/>
    <cellStyle name="20% - Accent2 2 2 4" xfId="525" xr:uid="{00000000-0005-0000-0000-000074000000}"/>
    <cellStyle name="20% - Accent2 2 2 4 2" xfId="1084" xr:uid="{00000000-0005-0000-0000-000075000000}"/>
    <cellStyle name="20% - Accent2 2 2 4 3" xfId="1638" xr:uid="{00000000-0005-0000-0000-000076000000}"/>
    <cellStyle name="20% - Accent2 2 2 4 4" xfId="2204" xr:uid="{00000000-0005-0000-0000-000077000000}"/>
    <cellStyle name="20% - Accent2 2 2 4 5" xfId="2759" xr:uid="{00000000-0005-0000-0000-000078000000}"/>
    <cellStyle name="20% - Accent2 2 2 5" xfId="636" xr:uid="{00000000-0005-0000-0000-000079000000}"/>
    <cellStyle name="20% - Accent2 2 2 5 2" xfId="1195" xr:uid="{00000000-0005-0000-0000-00007A000000}"/>
    <cellStyle name="20% - Accent2 2 2 5 3" xfId="1749" xr:uid="{00000000-0005-0000-0000-00007B000000}"/>
    <cellStyle name="20% - Accent2 2 2 5 4" xfId="2315" xr:uid="{00000000-0005-0000-0000-00007C000000}"/>
    <cellStyle name="20% - Accent2 2 2 5 5" xfId="2870" xr:uid="{00000000-0005-0000-0000-00007D000000}"/>
    <cellStyle name="20% - Accent2 2 2 6" xfId="747" xr:uid="{00000000-0005-0000-0000-00007E000000}"/>
    <cellStyle name="20% - Accent2 2 2 7" xfId="1306" xr:uid="{00000000-0005-0000-0000-00007F000000}"/>
    <cellStyle name="20% - Accent2 2 2 8" xfId="1872" xr:uid="{00000000-0005-0000-0000-000080000000}"/>
    <cellStyle name="20% - Accent2 2 2 9" xfId="2427" xr:uid="{00000000-0005-0000-0000-000081000000}"/>
    <cellStyle name="20% - Accent2 2 3" xfId="245" xr:uid="{00000000-0005-0000-0000-000082000000}"/>
    <cellStyle name="20% - Accent2 2 3 2" xfId="808" xr:uid="{00000000-0005-0000-0000-000083000000}"/>
    <cellStyle name="20% - Accent2 2 3 3" xfId="1362" xr:uid="{00000000-0005-0000-0000-000084000000}"/>
    <cellStyle name="20% - Accent2 2 3 4" xfId="1928" xr:uid="{00000000-0005-0000-0000-000085000000}"/>
    <cellStyle name="20% - Accent2 2 3 5" xfId="2483" xr:uid="{00000000-0005-0000-0000-000086000000}"/>
    <cellStyle name="20% - Accent2 2 4" xfId="357" xr:uid="{00000000-0005-0000-0000-000087000000}"/>
    <cellStyle name="20% - Accent2 2 4 2" xfId="916" xr:uid="{00000000-0005-0000-0000-000088000000}"/>
    <cellStyle name="20% - Accent2 2 4 3" xfId="1470" xr:uid="{00000000-0005-0000-0000-000089000000}"/>
    <cellStyle name="20% - Accent2 2 4 4" xfId="2036" xr:uid="{00000000-0005-0000-0000-00008A000000}"/>
    <cellStyle name="20% - Accent2 2 4 5" xfId="2591" xr:uid="{00000000-0005-0000-0000-00008B000000}"/>
    <cellStyle name="20% - Accent2 2 5" xfId="469" xr:uid="{00000000-0005-0000-0000-00008C000000}"/>
    <cellStyle name="20% - Accent2 2 5 2" xfId="1028" xr:uid="{00000000-0005-0000-0000-00008D000000}"/>
    <cellStyle name="20% - Accent2 2 5 3" xfId="1582" xr:uid="{00000000-0005-0000-0000-00008E000000}"/>
    <cellStyle name="20% - Accent2 2 5 4" xfId="2148" xr:uid="{00000000-0005-0000-0000-00008F000000}"/>
    <cellStyle name="20% - Accent2 2 5 5" xfId="2703" xr:uid="{00000000-0005-0000-0000-000090000000}"/>
    <cellStyle name="20% - Accent2 2 6" xfId="580" xr:uid="{00000000-0005-0000-0000-000091000000}"/>
    <cellStyle name="20% - Accent2 2 6 2" xfId="1139" xr:uid="{00000000-0005-0000-0000-000092000000}"/>
    <cellStyle name="20% - Accent2 2 6 3" xfId="1693" xr:uid="{00000000-0005-0000-0000-000093000000}"/>
    <cellStyle name="20% - Accent2 2 6 4" xfId="2259" xr:uid="{00000000-0005-0000-0000-000094000000}"/>
    <cellStyle name="20% - Accent2 2 6 5" xfId="2814" xr:uid="{00000000-0005-0000-0000-000095000000}"/>
    <cellStyle name="20% - Accent2 2 7" xfId="691" xr:uid="{00000000-0005-0000-0000-000096000000}"/>
    <cellStyle name="20% - Accent2 2 8" xfId="1250" xr:uid="{00000000-0005-0000-0000-000097000000}"/>
    <cellStyle name="20% - Accent2 2 9" xfId="1816" xr:uid="{00000000-0005-0000-0000-000098000000}"/>
    <cellStyle name="20% - Accent2 3" xfId="165" xr:uid="{00000000-0005-0000-0000-000099000000}"/>
    <cellStyle name="20% - Accent2 3 2" xfId="279" xr:uid="{00000000-0005-0000-0000-00009A000000}"/>
    <cellStyle name="20% - Accent2 3 2 2" xfId="842" xr:uid="{00000000-0005-0000-0000-00009B000000}"/>
    <cellStyle name="20% - Accent2 3 2 3" xfId="1396" xr:uid="{00000000-0005-0000-0000-00009C000000}"/>
    <cellStyle name="20% - Accent2 3 2 4" xfId="1962" xr:uid="{00000000-0005-0000-0000-00009D000000}"/>
    <cellStyle name="20% - Accent2 3 2 5" xfId="2517" xr:uid="{00000000-0005-0000-0000-00009E000000}"/>
    <cellStyle name="20% - Accent2 3 3" xfId="391" xr:uid="{00000000-0005-0000-0000-00009F000000}"/>
    <cellStyle name="20% - Accent2 3 3 2" xfId="950" xr:uid="{00000000-0005-0000-0000-0000A0000000}"/>
    <cellStyle name="20% - Accent2 3 3 3" xfId="1504" xr:uid="{00000000-0005-0000-0000-0000A1000000}"/>
    <cellStyle name="20% - Accent2 3 3 4" xfId="2070" xr:uid="{00000000-0005-0000-0000-0000A2000000}"/>
    <cellStyle name="20% - Accent2 3 3 5" xfId="2625" xr:uid="{00000000-0005-0000-0000-0000A3000000}"/>
    <cellStyle name="20% - Accent2 3 4" xfId="503" xr:uid="{00000000-0005-0000-0000-0000A4000000}"/>
    <cellStyle name="20% - Accent2 3 4 2" xfId="1062" xr:uid="{00000000-0005-0000-0000-0000A5000000}"/>
    <cellStyle name="20% - Accent2 3 4 3" xfId="1616" xr:uid="{00000000-0005-0000-0000-0000A6000000}"/>
    <cellStyle name="20% - Accent2 3 4 4" xfId="2182" xr:uid="{00000000-0005-0000-0000-0000A7000000}"/>
    <cellStyle name="20% - Accent2 3 4 5" xfId="2737" xr:uid="{00000000-0005-0000-0000-0000A8000000}"/>
    <cellStyle name="20% - Accent2 3 5" xfId="614" xr:uid="{00000000-0005-0000-0000-0000A9000000}"/>
    <cellStyle name="20% - Accent2 3 5 2" xfId="1173" xr:uid="{00000000-0005-0000-0000-0000AA000000}"/>
    <cellStyle name="20% - Accent2 3 5 3" xfId="1727" xr:uid="{00000000-0005-0000-0000-0000AB000000}"/>
    <cellStyle name="20% - Accent2 3 5 4" xfId="2293" xr:uid="{00000000-0005-0000-0000-0000AC000000}"/>
    <cellStyle name="20% - Accent2 3 5 5" xfId="2848" xr:uid="{00000000-0005-0000-0000-0000AD000000}"/>
    <cellStyle name="20% - Accent2 3 6" xfId="725" xr:uid="{00000000-0005-0000-0000-0000AE000000}"/>
    <cellStyle name="20% - Accent2 3 7" xfId="1284" xr:uid="{00000000-0005-0000-0000-0000AF000000}"/>
    <cellStyle name="20% - Accent2 3 8" xfId="1850" xr:uid="{00000000-0005-0000-0000-0000B0000000}"/>
    <cellStyle name="20% - Accent2 3 9" xfId="2405" xr:uid="{00000000-0005-0000-0000-0000B1000000}"/>
    <cellStyle name="20% - Accent2 4" xfId="223" xr:uid="{00000000-0005-0000-0000-0000B2000000}"/>
    <cellStyle name="20% - Accent2 4 2" xfId="786" xr:uid="{00000000-0005-0000-0000-0000B3000000}"/>
    <cellStyle name="20% - Accent2 4 3" xfId="1340" xr:uid="{00000000-0005-0000-0000-0000B4000000}"/>
    <cellStyle name="20% - Accent2 4 4" xfId="1906" xr:uid="{00000000-0005-0000-0000-0000B5000000}"/>
    <cellStyle name="20% - Accent2 4 5" xfId="2461" xr:uid="{00000000-0005-0000-0000-0000B6000000}"/>
    <cellStyle name="20% - Accent2 5" xfId="335" xr:uid="{00000000-0005-0000-0000-0000B7000000}"/>
    <cellStyle name="20% - Accent2 5 2" xfId="894" xr:uid="{00000000-0005-0000-0000-0000B8000000}"/>
    <cellStyle name="20% - Accent2 5 3" xfId="1448" xr:uid="{00000000-0005-0000-0000-0000B9000000}"/>
    <cellStyle name="20% - Accent2 5 4" xfId="2014" xr:uid="{00000000-0005-0000-0000-0000BA000000}"/>
    <cellStyle name="20% - Accent2 5 5" xfId="2569" xr:uid="{00000000-0005-0000-0000-0000BB000000}"/>
    <cellStyle name="20% - Accent2 6" xfId="447" xr:uid="{00000000-0005-0000-0000-0000BC000000}"/>
    <cellStyle name="20% - Accent2 6 2" xfId="1006" xr:uid="{00000000-0005-0000-0000-0000BD000000}"/>
    <cellStyle name="20% - Accent2 6 3" xfId="1560" xr:uid="{00000000-0005-0000-0000-0000BE000000}"/>
    <cellStyle name="20% - Accent2 6 4" xfId="2126" xr:uid="{00000000-0005-0000-0000-0000BF000000}"/>
    <cellStyle name="20% - Accent2 6 5" xfId="2681" xr:uid="{00000000-0005-0000-0000-0000C0000000}"/>
    <cellStyle name="20% - Accent2 7" xfId="559" xr:uid="{00000000-0005-0000-0000-0000C1000000}"/>
    <cellStyle name="20% - Accent2 7 2" xfId="1118" xr:uid="{00000000-0005-0000-0000-0000C2000000}"/>
    <cellStyle name="20% - Accent2 7 3" xfId="1672" xr:uid="{00000000-0005-0000-0000-0000C3000000}"/>
    <cellStyle name="20% - Accent2 7 4" xfId="2238" xr:uid="{00000000-0005-0000-0000-0000C4000000}"/>
    <cellStyle name="20% - Accent2 7 5" xfId="2793" xr:uid="{00000000-0005-0000-0000-0000C5000000}"/>
    <cellStyle name="20% - Accent2 8" xfId="670" xr:uid="{00000000-0005-0000-0000-0000C6000000}"/>
    <cellStyle name="20% - Accent2 9" xfId="1229" xr:uid="{00000000-0005-0000-0000-0000C7000000}"/>
    <cellStyle name="20% - Accent3" xfId="29" builtinId="38" customBuiltin="1"/>
    <cellStyle name="20% - Accent3 10" xfId="1796" xr:uid="{00000000-0005-0000-0000-0000C9000000}"/>
    <cellStyle name="20% - Accent3 11" xfId="2351" xr:uid="{00000000-0005-0000-0000-0000CA000000}"/>
    <cellStyle name="20% - Accent3 2" xfId="69" xr:uid="{00000000-0005-0000-0000-0000CB000000}"/>
    <cellStyle name="20% - Accent3 2 10" xfId="2373" xr:uid="{00000000-0005-0000-0000-0000CC000000}"/>
    <cellStyle name="20% - Accent3 2 2" xfId="189" xr:uid="{00000000-0005-0000-0000-0000CD000000}"/>
    <cellStyle name="20% - Accent3 2 2 2" xfId="303" xr:uid="{00000000-0005-0000-0000-0000CE000000}"/>
    <cellStyle name="20% - Accent3 2 2 2 2" xfId="866" xr:uid="{00000000-0005-0000-0000-0000CF000000}"/>
    <cellStyle name="20% - Accent3 2 2 2 3" xfId="1420" xr:uid="{00000000-0005-0000-0000-0000D0000000}"/>
    <cellStyle name="20% - Accent3 2 2 2 4" xfId="1986" xr:uid="{00000000-0005-0000-0000-0000D1000000}"/>
    <cellStyle name="20% - Accent3 2 2 2 5" xfId="2541" xr:uid="{00000000-0005-0000-0000-0000D2000000}"/>
    <cellStyle name="20% - Accent3 2 2 3" xfId="415" xr:uid="{00000000-0005-0000-0000-0000D3000000}"/>
    <cellStyle name="20% - Accent3 2 2 3 2" xfId="974" xr:uid="{00000000-0005-0000-0000-0000D4000000}"/>
    <cellStyle name="20% - Accent3 2 2 3 3" xfId="1528" xr:uid="{00000000-0005-0000-0000-0000D5000000}"/>
    <cellStyle name="20% - Accent3 2 2 3 4" xfId="2094" xr:uid="{00000000-0005-0000-0000-0000D6000000}"/>
    <cellStyle name="20% - Accent3 2 2 3 5" xfId="2649" xr:uid="{00000000-0005-0000-0000-0000D7000000}"/>
    <cellStyle name="20% - Accent3 2 2 4" xfId="527" xr:uid="{00000000-0005-0000-0000-0000D8000000}"/>
    <cellStyle name="20% - Accent3 2 2 4 2" xfId="1086" xr:uid="{00000000-0005-0000-0000-0000D9000000}"/>
    <cellStyle name="20% - Accent3 2 2 4 3" xfId="1640" xr:uid="{00000000-0005-0000-0000-0000DA000000}"/>
    <cellStyle name="20% - Accent3 2 2 4 4" xfId="2206" xr:uid="{00000000-0005-0000-0000-0000DB000000}"/>
    <cellStyle name="20% - Accent3 2 2 4 5" xfId="2761" xr:uid="{00000000-0005-0000-0000-0000DC000000}"/>
    <cellStyle name="20% - Accent3 2 2 5" xfId="638" xr:uid="{00000000-0005-0000-0000-0000DD000000}"/>
    <cellStyle name="20% - Accent3 2 2 5 2" xfId="1197" xr:uid="{00000000-0005-0000-0000-0000DE000000}"/>
    <cellStyle name="20% - Accent3 2 2 5 3" xfId="1751" xr:uid="{00000000-0005-0000-0000-0000DF000000}"/>
    <cellStyle name="20% - Accent3 2 2 5 4" xfId="2317" xr:uid="{00000000-0005-0000-0000-0000E0000000}"/>
    <cellStyle name="20% - Accent3 2 2 5 5" xfId="2872" xr:uid="{00000000-0005-0000-0000-0000E1000000}"/>
    <cellStyle name="20% - Accent3 2 2 6" xfId="749" xr:uid="{00000000-0005-0000-0000-0000E2000000}"/>
    <cellStyle name="20% - Accent3 2 2 7" xfId="1308" xr:uid="{00000000-0005-0000-0000-0000E3000000}"/>
    <cellStyle name="20% - Accent3 2 2 8" xfId="1874" xr:uid="{00000000-0005-0000-0000-0000E4000000}"/>
    <cellStyle name="20% - Accent3 2 2 9" xfId="2429" xr:uid="{00000000-0005-0000-0000-0000E5000000}"/>
    <cellStyle name="20% - Accent3 2 3" xfId="247" xr:uid="{00000000-0005-0000-0000-0000E6000000}"/>
    <cellStyle name="20% - Accent3 2 3 2" xfId="810" xr:uid="{00000000-0005-0000-0000-0000E7000000}"/>
    <cellStyle name="20% - Accent3 2 3 3" xfId="1364" xr:uid="{00000000-0005-0000-0000-0000E8000000}"/>
    <cellStyle name="20% - Accent3 2 3 4" xfId="1930" xr:uid="{00000000-0005-0000-0000-0000E9000000}"/>
    <cellStyle name="20% - Accent3 2 3 5" xfId="2485" xr:uid="{00000000-0005-0000-0000-0000EA000000}"/>
    <cellStyle name="20% - Accent3 2 4" xfId="359" xr:uid="{00000000-0005-0000-0000-0000EB000000}"/>
    <cellStyle name="20% - Accent3 2 4 2" xfId="918" xr:uid="{00000000-0005-0000-0000-0000EC000000}"/>
    <cellStyle name="20% - Accent3 2 4 3" xfId="1472" xr:uid="{00000000-0005-0000-0000-0000ED000000}"/>
    <cellStyle name="20% - Accent3 2 4 4" xfId="2038" xr:uid="{00000000-0005-0000-0000-0000EE000000}"/>
    <cellStyle name="20% - Accent3 2 4 5" xfId="2593" xr:uid="{00000000-0005-0000-0000-0000EF000000}"/>
    <cellStyle name="20% - Accent3 2 5" xfId="471" xr:uid="{00000000-0005-0000-0000-0000F0000000}"/>
    <cellStyle name="20% - Accent3 2 5 2" xfId="1030" xr:uid="{00000000-0005-0000-0000-0000F1000000}"/>
    <cellStyle name="20% - Accent3 2 5 3" xfId="1584" xr:uid="{00000000-0005-0000-0000-0000F2000000}"/>
    <cellStyle name="20% - Accent3 2 5 4" xfId="2150" xr:uid="{00000000-0005-0000-0000-0000F3000000}"/>
    <cellStyle name="20% - Accent3 2 5 5" xfId="2705" xr:uid="{00000000-0005-0000-0000-0000F4000000}"/>
    <cellStyle name="20% - Accent3 2 6" xfId="582" xr:uid="{00000000-0005-0000-0000-0000F5000000}"/>
    <cellStyle name="20% - Accent3 2 6 2" xfId="1141" xr:uid="{00000000-0005-0000-0000-0000F6000000}"/>
    <cellStyle name="20% - Accent3 2 6 3" xfId="1695" xr:uid="{00000000-0005-0000-0000-0000F7000000}"/>
    <cellStyle name="20% - Accent3 2 6 4" xfId="2261" xr:uid="{00000000-0005-0000-0000-0000F8000000}"/>
    <cellStyle name="20% - Accent3 2 6 5" xfId="2816" xr:uid="{00000000-0005-0000-0000-0000F9000000}"/>
    <cellStyle name="20% - Accent3 2 7" xfId="693" xr:uid="{00000000-0005-0000-0000-0000FA000000}"/>
    <cellStyle name="20% - Accent3 2 8" xfId="1252" xr:uid="{00000000-0005-0000-0000-0000FB000000}"/>
    <cellStyle name="20% - Accent3 2 9" xfId="1818" xr:uid="{00000000-0005-0000-0000-0000FC000000}"/>
    <cellStyle name="20% - Accent3 3" xfId="167" xr:uid="{00000000-0005-0000-0000-0000FD000000}"/>
    <cellStyle name="20% - Accent3 3 2" xfId="281" xr:uid="{00000000-0005-0000-0000-0000FE000000}"/>
    <cellStyle name="20% - Accent3 3 2 2" xfId="844" xr:uid="{00000000-0005-0000-0000-0000FF000000}"/>
    <cellStyle name="20% - Accent3 3 2 3" xfId="1398" xr:uid="{00000000-0005-0000-0000-000000010000}"/>
    <cellStyle name="20% - Accent3 3 2 4" xfId="1964" xr:uid="{00000000-0005-0000-0000-000001010000}"/>
    <cellStyle name="20% - Accent3 3 2 5" xfId="2519" xr:uid="{00000000-0005-0000-0000-000002010000}"/>
    <cellStyle name="20% - Accent3 3 3" xfId="393" xr:uid="{00000000-0005-0000-0000-000003010000}"/>
    <cellStyle name="20% - Accent3 3 3 2" xfId="952" xr:uid="{00000000-0005-0000-0000-000004010000}"/>
    <cellStyle name="20% - Accent3 3 3 3" xfId="1506" xr:uid="{00000000-0005-0000-0000-000005010000}"/>
    <cellStyle name="20% - Accent3 3 3 4" xfId="2072" xr:uid="{00000000-0005-0000-0000-000006010000}"/>
    <cellStyle name="20% - Accent3 3 3 5" xfId="2627" xr:uid="{00000000-0005-0000-0000-000007010000}"/>
    <cellStyle name="20% - Accent3 3 4" xfId="505" xr:uid="{00000000-0005-0000-0000-000008010000}"/>
    <cellStyle name="20% - Accent3 3 4 2" xfId="1064" xr:uid="{00000000-0005-0000-0000-000009010000}"/>
    <cellStyle name="20% - Accent3 3 4 3" xfId="1618" xr:uid="{00000000-0005-0000-0000-00000A010000}"/>
    <cellStyle name="20% - Accent3 3 4 4" xfId="2184" xr:uid="{00000000-0005-0000-0000-00000B010000}"/>
    <cellStyle name="20% - Accent3 3 4 5" xfId="2739" xr:uid="{00000000-0005-0000-0000-00000C010000}"/>
    <cellStyle name="20% - Accent3 3 5" xfId="616" xr:uid="{00000000-0005-0000-0000-00000D010000}"/>
    <cellStyle name="20% - Accent3 3 5 2" xfId="1175" xr:uid="{00000000-0005-0000-0000-00000E010000}"/>
    <cellStyle name="20% - Accent3 3 5 3" xfId="1729" xr:uid="{00000000-0005-0000-0000-00000F010000}"/>
    <cellStyle name="20% - Accent3 3 5 4" xfId="2295" xr:uid="{00000000-0005-0000-0000-000010010000}"/>
    <cellStyle name="20% - Accent3 3 5 5" xfId="2850" xr:uid="{00000000-0005-0000-0000-000011010000}"/>
    <cellStyle name="20% - Accent3 3 6" xfId="727" xr:uid="{00000000-0005-0000-0000-000012010000}"/>
    <cellStyle name="20% - Accent3 3 7" xfId="1286" xr:uid="{00000000-0005-0000-0000-000013010000}"/>
    <cellStyle name="20% - Accent3 3 8" xfId="1852" xr:uid="{00000000-0005-0000-0000-000014010000}"/>
    <cellStyle name="20% - Accent3 3 9" xfId="2407" xr:uid="{00000000-0005-0000-0000-000015010000}"/>
    <cellStyle name="20% - Accent3 4" xfId="225" xr:uid="{00000000-0005-0000-0000-000016010000}"/>
    <cellStyle name="20% - Accent3 4 2" xfId="788" xr:uid="{00000000-0005-0000-0000-000017010000}"/>
    <cellStyle name="20% - Accent3 4 3" xfId="1342" xr:uid="{00000000-0005-0000-0000-000018010000}"/>
    <cellStyle name="20% - Accent3 4 4" xfId="1908" xr:uid="{00000000-0005-0000-0000-000019010000}"/>
    <cellStyle name="20% - Accent3 4 5" xfId="2463" xr:uid="{00000000-0005-0000-0000-00001A010000}"/>
    <cellStyle name="20% - Accent3 5" xfId="337" xr:uid="{00000000-0005-0000-0000-00001B010000}"/>
    <cellStyle name="20% - Accent3 5 2" xfId="896" xr:uid="{00000000-0005-0000-0000-00001C010000}"/>
    <cellStyle name="20% - Accent3 5 3" xfId="1450" xr:uid="{00000000-0005-0000-0000-00001D010000}"/>
    <cellStyle name="20% - Accent3 5 4" xfId="2016" xr:uid="{00000000-0005-0000-0000-00001E010000}"/>
    <cellStyle name="20% - Accent3 5 5" xfId="2571" xr:uid="{00000000-0005-0000-0000-00001F010000}"/>
    <cellStyle name="20% - Accent3 6" xfId="449" xr:uid="{00000000-0005-0000-0000-000020010000}"/>
    <cellStyle name="20% - Accent3 6 2" xfId="1008" xr:uid="{00000000-0005-0000-0000-000021010000}"/>
    <cellStyle name="20% - Accent3 6 3" xfId="1562" xr:uid="{00000000-0005-0000-0000-000022010000}"/>
    <cellStyle name="20% - Accent3 6 4" xfId="2128" xr:uid="{00000000-0005-0000-0000-000023010000}"/>
    <cellStyle name="20% - Accent3 6 5" xfId="2683" xr:uid="{00000000-0005-0000-0000-000024010000}"/>
    <cellStyle name="20% - Accent3 7" xfId="561" xr:uid="{00000000-0005-0000-0000-000025010000}"/>
    <cellStyle name="20% - Accent3 7 2" xfId="1120" xr:uid="{00000000-0005-0000-0000-000026010000}"/>
    <cellStyle name="20% - Accent3 7 3" xfId="1674" xr:uid="{00000000-0005-0000-0000-000027010000}"/>
    <cellStyle name="20% - Accent3 7 4" xfId="2240" xr:uid="{00000000-0005-0000-0000-000028010000}"/>
    <cellStyle name="20% - Accent3 7 5" xfId="2795" xr:uid="{00000000-0005-0000-0000-000029010000}"/>
    <cellStyle name="20% - Accent3 8" xfId="672" xr:uid="{00000000-0005-0000-0000-00002A010000}"/>
    <cellStyle name="20% - Accent3 9" xfId="1231" xr:uid="{00000000-0005-0000-0000-00002B010000}"/>
    <cellStyle name="20% - Accent4" xfId="33" builtinId="42" customBuiltin="1"/>
    <cellStyle name="20% - Accent4 10" xfId="1798" xr:uid="{00000000-0005-0000-0000-00002D010000}"/>
    <cellStyle name="20% - Accent4 11" xfId="2353" xr:uid="{00000000-0005-0000-0000-00002E010000}"/>
    <cellStyle name="20% - Accent4 2" xfId="71" xr:uid="{00000000-0005-0000-0000-00002F010000}"/>
    <cellStyle name="20% - Accent4 2 10" xfId="2375" xr:uid="{00000000-0005-0000-0000-000030010000}"/>
    <cellStyle name="20% - Accent4 2 2" xfId="191" xr:uid="{00000000-0005-0000-0000-000031010000}"/>
    <cellStyle name="20% - Accent4 2 2 2" xfId="305" xr:uid="{00000000-0005-0000-0000-000032010000}"/>
    <cellStyle name="20% - Accent4 2 2 2 2" xfId="868" xr:uid="{00000000-0005-0000-0000-000033010000}"/>
    <cellStyle name="20% - Accent4 2 2 2 3" xfId="1422" xr:uid="{00000000-0005-0000-0000-000034010000}"/>
    <cellStyle name="20% - Accent4 2 2 2 4" xfId="1988" xr:uid="{00000000-0005-0000-0000-000035010000}"/>
    <cellStyle name="20% - Accent4 2 2 2 5" xfId="2543" xr:uid="{00000000-0005-0000-0000-000036010000}"/>
    <cellStyle name="20% - Accent4 2 2 3" xfId="417" xr:uid="{00000000-0005-0000-0000-000037010000}"/>
    <cellStyle name="20% - Accent4 2 2 3 2" xfId="976" xr:uid="{00000000-0005-0000-0000-000038010000}"/>
    <cellStyle name="20% - Accent4 2 2 3 3" xfId="1530" xr:uid="{00000000-0005-0000-0000-000039010000}"/>
    <cellStyle name="20% - Accent4 2 2 3 4" xfId="2096" xr:uid="{00000000-0005-0000-0000-00003A010000}"/>
    <cellStyle name="20% - Accent4 2 2 3 5" xfId="2651" xr:uid="{00000000-0005-0000-0000-00003B010000}"/>
    <cellStyle name="20% - Accent4 2 2 4" xfId="529" xr:uid="{00000000-0005-0000-0000-00003C010000}"/>
    <cellStyle name="20% - Accent4 2 2 4 2" xfId="1088" xr:uid="{00000000-0005-0000-0000-00003D010000}"/>
    <cellStyle name="20% - Accent4 2 2 4 3" xfId="1642" xr:uid="{00000000-0005-0000-0000-00003E010000}"/>
    <cellStyle name="20% - Accent4 2 2 4 4" xfId="2208" xr:uid="{00000000-0005-0000-0000-00003F010000}"/>
    <cellStyle name="20% - Accent4 2 2 4 5" xfId="2763" xr:uid="{00000000-0005-0000-0000-000040010000}"/>
    <cellStyle name="20% - Accent4 2 2 5" xfId="640" xr:uid="{00000000-0005-0000-0000-000041010000}"/>
    <cellStyle name="20% - Accent4 2 2 5 2" xfId="1199" xr:uid="{00000000-0005-0000-0000-000042010000}"/>
    <cellStyle name="20% - Accent4 2 2 5 3" xfId="1753" xr:uid="{00000000-0005-0000-0000-000043010000}"/>
    <cellStyle name="20% - Accent4 2 2 5 4" xfId="2319" xr:uid="{00000000-0005-0000-0000-000044010000}"/>
    <cellStyle name="20% - Accent4 2 2 5 5" xfId="2874" xr:uid="{00000000-0005-0000-0000-000045010000}"/>
    <cellStyle name="20% - Accent4 2 2 6" xfId="751" xr:uid="{00000000-0005-0000-0000-000046010000}"/>
    <cellStyle name="20% - Accent4 2 2 7" xfId="1310" xr:uid="{00000000-0005-0000-0000-000047010000}"/>
    <cellStyle name="20% - Accent4 2 2 8" xfId="1876" xr:uid="{00000000-0005-0000-0000-000048010000}"/>
    <cellStyle name="20% - Accent4 2 2 9" xfId="2431" xr:uid="{00000000-0005-0000-0000-000049010000}"/>
    <cellStyle name="20% - Accent4 2 3" xfId="249" xr:uid="{00000000-0005-0000-0000-00004A010000}"/>
    <cellStyle name="20% - Accent4 2 3 2" xfId="812" xr:uid="{00000000-0005-0000-0000-00004B010000}"/>
    <cellStyle name="20% - Accent4 2 3 3" xfId="1366" xr:uid="{00000000-0005-0000-0000-00004C010000}"/>
    <cellStyle name="20% - Accent4 2 3 4" xfId="1932" xr:uid="{00000000-0005-0000-0000-00004D010000}"/>
    <cellStyle name="20% - Accent4 2 3 5" xfId="2487" xr:uid="{00000000-0005-0000-0000-00004E010000}"/>
    <cellStyle name="20% - Accent4 2 4" xfId="361" xr:uid="{00000000-0005-0000-0000-00004F010000}"/>
    <cellStyle name="20% - Accent4 2 4 2" xfId="920" xr:uid="{00000000-0005-0000-0000-000050010000}"/>
    <cellStyle name="20% - Accent4 2 4 3" xfId="1474" xr:uid="{00000000-0005-0000-0000-000051010000}"/>
    <cellStyle name="20% - Accent4 2 4 4" xfId="2040" xr:uid="{00000000-0005-0000-0000-000052010000}"/>
    <cellStyle name="20% - Accent4 2 4 5" xfId="2595" xr:uid="{00000000-0005-0000-0000-000053010000}"/>
    <cellStyle name="20% - Accent4 2 5" xfId="473" xr:uid="{00000000-0005-0000-0000-000054010000}"/>
    <cellStyle name="20% - Accent4 2 5 2" xfId="1032" xr:uid="{00000000-0005-0000-0000-000055010000}"/>
    <cellStyle name="20% - Accent4 2 5 3" xfId="1586" xr:uid="{00000000-0005-0000-0000-000056010000}"/>
    <cellStyle name="20% - Accent4 2 5 4" xfId="2152" xr:uid="{00000000-0005-0000-0000-000057010000}"/>
    <cellStyle name="20% - Accent4 2 5 5" xfId="2707" xr:uid="{00000000-0005-0000-0000-000058010000}"/>
    <cellStyle name="20% - Accent4 2 6" xfId="584" xr:uid="{00000000-0005-0000-0000-000059010000}"/>
    <cellStyle name="20% - Accent4 2 6 2" xfId="1143" xr:uid="{00000000-0005-0000-0000-00005A010000}"/>
    <cellStyle name="20% - Accent4 2 6 3" xfId="1697" xr:uid="{00000000-0005-0000-0000-00005B010000}"/>
    <cellStyle name="20% - Accent4 2 6 4" xfId="2263" xr:uid="{00000000-0005-0000-0000-00005C010000}"/>
    <cellStyle name="20% - Accent4 2 6 5" xfId="2818" xr:uid="{00000000-0005-0000-0000-00005D010000}"/>
    <cellStyle name="20% - Accent4 2 7" xfId="695" xr:uid="{00000000-0005-0000-0000-00005E010000}"/>
    <cellStyle name="20% - Accent4 2 8" xfId="1254" xr:uid="{00000000-0005-0000-0000-00005F010000}"/>
    <cellStyle name="20% - Accent4 2 9" xfId="1820" xr:uid="{00000000-0005-0000-0000-000060010000}"/>
    <cellStyle name="20% - Accent4 3" xfId="169" xr:uid="{00000000-0005-0000-0000-000061010000}"/>
    <cellStyle name="20% - Accent4 3 2" xfId="283" xr:uid="{00000000-0005-0000-0000-000062010000}"/>
    <cellStyle name="20% - Accent4 3 2 2" xfId="846" xr:uid="{00000000-0005-0000-0000-000063010000}"/>
    <cellStyle name="20% - Accent4 3 2 3" xfId="1400" xr:uid="{00000000-0005-0000-0000-000064010000}"/>
    <cellStyle name="20% - Accent4 3 2 4" xfId="1966" xr:uid="{00000000-0005-0000-0000-000065010000}"/>
    <cellStyle name="20% - Accent4 3 2 5" xfId="2521" xr:uid="{00000000-0005-0000-0000-000066010000}"/>
    <cellStyle name="20% - Accent4 3 3" xfId="395" xr:uid="{00000000-0005-0000-0000-000067010000}"/>
    <cellStyle name="20% - Accent4 3 3 2" xfId="954" xr:uid="{00000000-0005-0000-0000-000068010000}"/>
    <cellStyle name="20% - Accent4 3 3 3" xfId="1508" xr:uid="{00000000-0005-0000-0000-000069010000}"/>
    <cellStyle name="20% - Accent4 3 3 4" xfId="2074" xr:uid="{00000000-0005-0000-0000-00006A010000}"/>
    <cellStyle name="20% - Accent4 3 3 5" xfId="2629" xr:uid="{00000000-0005-0000-0000-00006B010000}"/>
    <cellStyle name="20% - Accent4 3 4" xfId="507" xr:uid="{00000000-0005-0000-0000-00006C010000}"/>
    <cellStyle name="20% - Accent4 3 4 2" xfId="1066" xr:uid="{00000000-0005-0000-0000-00006D010000}"/>
    <cellStyle name="20% - Accent4 3 4 3" xfId="1620" xr:uid="{00000000-0005-0000-0000-00006E010000}"/>
    <cellStyle name="20% - Accent4 3 4 4" xfId="2186" xr:uid="{00000000-0005-0000-0000-00006F010000}"/>
    <cellStyle name="20% - Accent4 3 4 5" xfId="2741" xr:uid="{00000000-0005-0000-0000-000070010000}"/>
    <cellStyle name="20% - Accent4 3 5" xfId="618" xr:uid="{00000000-0005-0000-0000-000071010000}"/>
    <cellStyle name="20% - Accent4 3 5 2" xfId="1177" xr:uid="{00000000-0005-0000-0000-000072010000}"/>
    <cellStyle name="20% - Accent4 3 5 3" xfId="1731" xr:uid="{00000000-0005-0000-0000-000073010000}"/>
    <cellStyle name="20% - Accent4 3 5 4" xfId="2297" xr:uid="{00000000-0005-0000-0000-000074010000}"/>
    <cellStyle name="20% - Accent4 3 5 5" xfId="2852" xr:uid="{00000000-0005-0000-0000-000075010000}"/>
    <cellStyle name="20% - Accent4 3 6" xfId="729" xr:uid="{00000000-0005-0000-0000-000076010000}"/>
    <cellStyle name="20% - Accent4 3 7" xfId="1288" xr:uid="{00000000-0005-0000-0000-000077010000}"/>
    <cellStyle name="20% - Accent4 3 8" xfId="1854" xr:uid="{00000000-0005-0000-0000-000078010000}"/>
    <cellStyle name="20% - Accent4 3 9" xfId="2409" xr:uid="{00000000-0005-0000-0000-000079010000}"/>
    <cellStyle name="20% - Accent4 4" xfId="227" xr:uid="{00000000-0005-0000-0000-00007A010000}"/>
    <cellStyle name="20% - Accent4 4 2" xfId="790" xr:uid="{00000000-0005-0000-0000-00007B010000}"/>
    <cellStyle name="20% - Accent4 4 3" xfId="1344" xr:uid="{00000000-0005-0000-0000-00007C010000}"/>
    <cellStyle name="20% - Accent4 4 4" xfId="1910" xr:uid="{00000000-0005-0000-0000-00007D010000}"/>
    <cellStyle name="20% - Accent4 4 5" xfId="2465" xr:uid="{00000000-0005-0000-0000-00007E010000}"/>
    <cellStyle name="20% - Accent4 5" xfId="339" xr:uid="{00000000-0005-0000-0000-00007F010000}"/>
    <cellStyle name="20% - Accent4 5 2" xfId="898" xr:uid="{00000000-0005-0000-0000-000080010000}"/>
    <cellStyle name="20% - Accent4 5 3" xfId="1452" xr:uid="{00000000-0005-0000-0000-000081010000}"/>
    <cellStyle name="20% - Accent4 5 4" xfId="2018" xr:uid="{00000000-0005-0000-0000-000082010000}"/>
    <cellStyle name="20% - Accent4 5 5" xfId="2573" xr:uid="{00000000-0005-0000-0000-000083010000}"/>
    <cellStyle name="20% - Accent4 6" xfId="451" xr:uid="{00000000-0005-0000-0000-000084010000}"/>
    <cellStyle name="20% - Accent4 6 2" xfId="1010" xr:uid="{00000000-0005-0000-0000-000085010000}"/>
    <cellStyle name="20% - Accent4 6 3" xfId="1564" xr:uid="{00000000-0005-0000-0000-000086010000}"/>
    <cellStyle name="20% - Accent4 6 4" xfId="2130" xr:uid="{00000000-0005-0000-0000-000087010000}"/>
    <cellStyle name="20% - Accent4 6 5" xfId="2685" xr:uid="{00000000-0005-0000-0000-000088010000}"/>
    <cellStyle name="20% - Accent4 7" xfId="563" xr:uid="{00000000-0005-0000-0000-000089010000}"/>
    <cellStyle name="20% - Accent4 7 2" xfId="1122" xr:uid="{00000000-0005-0000-0000-00008A010000}"/>
    <cellStyle name="20% - Accent4 7 3" xfId="1676" xr:uid="{00000000-0005-0000-0000-00008B010000}"/>
    <cellStyle name="20% - Accent4 7 4" xfId="2242" xr:uid="{00000000-0005-0000-0000-00008C010000}"/>
    <cellStyle name="20% - Accent4 7 5" xfId="2797" xr:uid="{00000000-0005-0000-0000-00008D010000}"/>
    <cellStyle name="20% - Accent4 8" xfId="674" xr:uid="{00000000-0005-0000-0000-00008E010000}"/>
    <cellStyle name="20% - Accent4 9" xfId="1233" xr:uid="{00000000-0005-0000-0000-00008F010000}"/>
    <cellStyle name="20% - Accent5" xfId="37" builtinId="46" customBuiltin="1"/>
    <cellStyle name="20% - Accent5 10" xfId="1800" xr:uid="{00000000-0005-0000-0000-000091010000}"/>
    <cellStyle name="20% - Accent5 11" xfId="2355" xr:uid="{00000000-0005-0000-0000-000092010000}"/>
    <cellStyle name="20% - Accent5 2" xfId="73" xr:uid="{00000000-0005-0000-0000-000093010000}"/>
    <cellStyle name="20% - Accent5 2 10" xfId="2377" xr:uid="{00000000-0005-0000-0000-000094010000}"/>
    <cellStyle name="20% - Accent5 2 2" xfId="193" xr:uid="{00000000-0005-0000-0000-000095010000}"/>
    <cellStyle name="20% - Accent5 2 2 2" xfId="307" xr:uid="{00000000-0005-0000-0000-000096010000}"/>
    <cellStyle name="20% - Accent5 2 2 2 2" xfId="870" xr:uid="{00000000-0005-0000-0000-000097010000}"/>
    <cellStyle name="20% - Accent5 2 2 2 3" xfId="1424" xr:uid="{00000000-0005-0000-0000-000098010000}"/>
    <cellStyle name="20% - Accent5 2 2 2 4" xfId="1990" xr:uid="{00000000-0005-0000-0000-000099010000}"/>
    <cellStyle name="20% - Accent5 2 2 2 5" xfId="2545" xr:uid="{00000000-0005-0000-0000-00009A010000}"/>
    <cellStyle name="20% - Accent5 2 2 3" xfId="419" xr:uid="{00000000-0005-0000-0000-00009B010000}"/>
    <cellStyle name="20% - Accent5 2 2 3 2" xfId="978" xr:uid="{00000000-0005-0000-0000-00009C010000}"/>
    <cellStyle name="20% - Accent5 2 2 3 3" xfId="1532" xr:uid="{00000000-0005-0000-0000-00009D010000}"/>
    <cellStyle name="20% - Accent5 2 2 3 4" xfId="2098" xr:uid="{00000000-0005-0000-0000-00009E010000}"/>
    <cellStyle name="20% - Accent5 2 2 3 5" xfId="2653" xr:uid="{00000000-0005-0000-0000-00009F010000}"/>
    <cellStyle name="20% - Accent5 2 2 4" xfId="531" xr:uid="{00000000-0005-0000-0000-0000A0010000}"/>
    <cellStyle name="20% - Accent5 2 2 4 2" xfId="1090" xr:uid="{00000000-0005-0000-0000-0000A1010000}"/>
    <cellStyle name="20% - Accent5 2 2 4 3" xfId="1644" xr:uid="{00000000-0005-0000-0000-0000A2010000}"/>
    <cellStyle name="20% - Accent5 2 2 4 4" xfId="2210" xr:uid="{00000000-0005-0000-0000-0000A3010000}"/>
    <cellStyle name="20% - Accent5 2 2 4 5" xfId="2765" xr:uid="{00000000-0005-0000-0000-0000A4010000}"/>
    <cellStyle name="20% - Accent5 2 2 5" xfId="642" xr:uid="{00000000-0005-0000-0000-0000A5010000}"/>
    <cellStyle name="20% - Accent5 2 2 5 2" xfId="1201" xr:uid="{00000000-0005-0000-0000-0000A6010000}"/>
    <cellStyle name="20% - Accent5 2 2 5 3" xfId="1755" xr:uid="{00000000-0005-0000-0000-0000A7010000}"/>
    <cellStyle name="20% - Accent5 2 2 5 4" xfId="2321" xr:uid="{00000000-0005-0000-0000-0000A8010000}"/>
    <cellStyle name="20% - Accent5 2 2 5 5" xfId="2876" xr:uid="{00000000-0005-0000-0000-0000A9010000}"/>
    <cellStyle name="20% - Accent5 2 2 6" xfId="753" xr:uid="{00000000-0005-0000-0000-0000AA010000}"/>
    <cellStyle name="20% - Accent5 2 2 7" xfId="1312" xr:uid="{00000000-0005-0000-0000-0000AB010000}"/>
    <cellStyle name="20% - Accent5 2 2 8" xfId="1878" xr:uid="{00000000-0005-0000-0000-0000AC010000}"/>
    <cellStyle name="20% - Accent5 2 2 9" xfId="2433" xr:uid="{00000000-0005-0000-0000-0000AD010000}"/>
    <cellStyle name="20% - Accent5 2 3" xfId="251" xr:uid="{00000000-0005-0000-0000-0000AE010000}"/>
    <cellStyle name="20% - Accent5 2 3 2" xfId="814" xr:uid="{00000000-0005-0000-0000-0000AF010000}"/>
    <cellStyle name="20% - Accent5 2 3 3" xfId="1368" xr:uid="{00000000-0005-0000-0000-0000B0010000}"/>
    <cellStyle name="20% - Accent5 2 3 4" xfId="1934" xr:uid="{00000000-0005-0000-0000-0000B1010000}"/>
    <cellStyle name="20% - Accent5 2 3 5" xfId="2489" xr:uid="{00000000-0005-0000-0000-0000B2010000}"/>
    <cellStyle name="20% - Accent5 2 4" xfId="363" xr:uid="{00000000-0005-0000-0000-0000B3010000}"/>
    <cellStyle name="20% - Accent5 2 4 2" xfId="922" xr:uid="{00000000-0005-0000-0000-0000B4010000}"/>
    <cellStyle name="20% - Accent5 2 4 3" xfId="1476" xr:uid="{00000000-0005-0000-0000-0000B5010000}"/>
    <cellStyle name="20% - Accent5 2 4 4" xfId="2042" xr:uid="{00000000-0005-0000-0000-0000B6010000}"/>
    <cellStyle name="20% - Accent5 2 4 5" xfId="2597" xr:uid="{00000000-0005-0000-0000-0000B7010000}"/>
    <cellStyle name="20% - Accent5 2 5" xfId="475" xr:uid="{00000000-0005-0000-0000-0000B8010000}"/>
    <cellStyle name="20% - Accent5 2 5 2" xfId="1034" xr:uid="{00000000-0005-0000-0000-0000B9010000}"/>
    <cellStyle name="20% - Accent5 2 5 3" xfId="1588" xr:uid="{00000000-0005-0000-0000-0000BA010000}"/>
    <cellStyle name="20% - Accent5 2 5 4" xfId="2154" xr:uid="{00000000-0005-0000-0000-0000BB010000}"/>
    <cellStyle name="20% - Accent5 2 5 5" xfId="2709" xr:uid="{00000000-0005-0000-0000-0000BC010000}"/>
    <cellStyle name="20% - Accent5 2 6" xfId="586" xr:uid="{00000000-0005-0000-0000-0000BD010000}"/>
    <cellStyle name="20% - Accent5 2 6 2" xfId="1145" xr:uid="{00000000-0005-0000-0000-0000BE010000}"/>
    <cellStyle name="20% - Accent5 2 6 3" xfId="1699" xr:uid="{00000000-0005-0000-0000-0000BF010000}"/>
    <cellStyle name="20% - Accent5 2 6 4" xfId="2265" xr:uid="{00000000-0005-0000-0000-0000C0010000}"/>
    <cellStyle name="20% - Accent5 2 6 5" xfId="2820" xr:uid="{00000000-0005-0000-0000-0000C1010000}"/>
    <cellStyle name="20% - Accent5 2 7" xfId="697" xr:uid="{00000000-0005-0000-0000-0000C2010000}"/>
    <cellStyle name="20% - Accent5 2 8" xfId="1256" xr:uid="{00000000-0005-0000-0000-0000C3010000}"/>
    <cellStyle name="20% - Accent5 2 9" xfId="1822" xr:uid="{00000000-0005-0000-0000-0000C4010000}"/>
    <cellStyle name="20% - Accent5 3" xfId="171" xr:uid="{00000000-0005-0000-0000-0000C5010000}"/>
    <cellStyle name="20% - Accent5 3 2" xfId="285" xr:uid="{00000000-0005-0000-0000-0000C6010000}"/>
    <cellStyle name="20% - Accent5 3 2 2" xfId="848" xr:uid="{00000000-0005-0000-0000-0000C7010000}"/>
    <cellStyle name="20% - Accent5 3 2 3" xfId="1402" xr:uid="{00000000-0005-0000-0000-0000C8010000}"/>
    <cellStyle name="20% - Accent5 3 2 4" xfId="1968" xr:uid="{00000000-0005-0000-0000-0000C9010000}"/>
    <cellStyle name="20% - Accent5 3 2 5" xfId="2523" xr:uid="{00000000-0005-0000-0000-0000CA010000}"/>
    <cellStyle name="20% - Accent5 3 3" xfId="397" xr:uid="{00000000-0005-0000-0000-0000CB010000}"/>
    <cellStyle name="20% - Accent5 3 3 2" xfId="956" xr:uid="{00000000-0005-0000-0000-0000CC010000}"/>
    <cellStyle name="20% - Accent5 3 3 3" xfId="1510" xr:uid="{00000000-0005-0000-0000-0000CD010000}"/>
    <cellStyle name="20% - Accent5 3 3 4" xfId="2076" xr:uid="{00000000-0005-0000-0000-0000CE010000}"/>
    <cellStyle name="20% - Accent5 3 3 5" xfId="2631" xr:uid="{00000000-0005-0000-0000-0000CF010000}"/>
    <cellStyle name="20% - Accent5 3 4" xfId="509" xr:uid="{00000000-0005-0000-0000-0000D0010000}"/>
    <cellStyle name="20% - Accent5 3 4 2" xfId="1068" xr:uid="{00000000-0005-0000-0000-0000D1010000}"/>
    <cellStyle name="20% - Accent5 3 4 3" xfId="1622" xr:uid="{00000000-0005-0000-0000-0000D2010000}"/>
    <cellStyle name="20% - Accent5 3 4 4" xfId="2188" xr:uid="{00000000-0005-0000-0000-0000D3010000}"/>
    <cellStyle name="20% - Accent5 3 4 5" xfId="2743" xr:uid="{00000000-0005-0000-0000-0000D4010000}"/>
    <cellStyle name="20% - Accent5 3 5" xfId="620" xr:uid="{00000000-0005-0000-0000-0000D5010000}"/>
    <cellStyle name="20% - Accent5 3 5 2" xfId="1179" xr:uid="{00000000-0005-0000-0000-0000D6010000}"/>
    <cellStyle name="20% - Accent5 3 5 3" xfId="1733" xr:uid="{00000000-0005-0000-0000-0000D7010000}"/>
    <cellStyle name="20% - Accent5 3 5 4" xfId="2299" xr:uid="{00000000-0005-0000-0000-0000D8010000}"/>
    <cellStyle name="20% - Accent5 3 5 5" xfId="2854" xr:uid="{00000000-0005-0000-0000-0000D9010000}"/>
    <cellStyle name="20% - Accent5 3 6" xfId="731" xr:uid="{00000000-0005-0000-0000-0000DA010000}"/>
    <cellStyle name="20% - Accent5 3 7" xfId="1290" xr:uid="{00000000-0005-0000-0000-0000DB010000}"/>
    <cellStyle name="20% - Accent5 3 8" xfId="1856" xr:uid="{00000000-0005-0000-0000-0000DC010000}"/>
    <cellStyle name="20% - Accent5 3 9" xfId="2411" xr:uid="{00000000-0005-0000-0000-0000DD010000}"/>
    <cellStyle name="20% - Accent5 4" xfId="229" xr:uid="{00000000-0005-0000-0000-0000DE010000}"/>
    <cellStyle name="20% - Accent5 4 2" xfId="792" xr:uid="{00000000-0005-0000-0000-0000DF010000}"/>
    <cellStyle name="20% - Accent5 4 3" xfId="1346" xr:uid="{00000000-0005-0000-0000-0000E0010000}"/>
    <cellStyle name="20% - Accent5 4 4" xfId="1912" xr:uid="{00000000-0005-0000-0000-0000E1010000}"/>
    <cellStyle name="20% - Accent5 4 5" xfId="2467" xr:uid="{00000000-0005-0000-0000-0000E2010000}"/>
    <cellStyle name="20% - Accent5 5" xfId="341" xr:uid="{00000000-0005-0000-0000-0000E3010000}"/>
    <cellStyle name="20% - Accent5 5 2" xfId="900" xr:uid="{00000000-0005-0000-0000-0000E4010000}"/>
    <cellStyle name="20% - Accent5 5 3" xfId="1454" xr:uid="{00000000-0005-0000-0000-0000E5010000}"/>
    <cellStyle name="20% - Accent5 5 4" xfId="2020" xr:uid="{00000000-0005-0000-0000-0000E6010000}"/>
    <cellStyle name="20% - Accent5 5 5" xfId="2575" xr:uid="{00000000-0005-0000-0000-0000E7010000}"/>
    <cellStyle name="20% - Accent5 6" xfId="453" xr:uid="{00000000-0005-0000-0000-0000E8010000}"/>
    <cellStyle name="20% - Accent5 6 2" xfId="1012" xr:uid="{00000000-0005-0000-0000-0000E9010000}"/>
    <cellStyle name="20% - Accent5 6 3" xfId="1566" xr:uid="{00000000-0005-0000-0000-0000EA010000}"/>
    <cellStyle name="20% - Accent5 6 4" xfId="2132" xr:uid="{00000000-0005-0000-0000-0000EB010000}"/>
    <cellStyle name="20% - Accent5 6 5" xfId="2687" xr:uid="{00000000-0005-0000-0000-0000EC010000}"/>
    <cellStyle name="20% - Accent5 7" xfId="565" xr:uid="{00000000-0005-0000-0000-0000ED010000}"/>
    <cellStyle name="20% - Accent5 7 2" xfId="1124" xr:uid="{00000000-0005-0000-0000-0000EE010000}"/>
    <cellStyle name="20% - Accent5 7 3" xfId="1678" xr:uid="{00000000-0005-0000-0000-0000EF010000}"/>
    <cellStyle name="20% - Accent5 7 4" xfId="2244" xr:uid="{00000000-0005-0000-0000-0000F0010000}"/>
    <cellStyle name="20% - Accent5 7 5" xfId="2799" xr:uid="{00000000-0005-0000-0000-0000F1010000}"/>
    <cellStyle name="20% - Accent5 8" xfId="676" xr:uid="{00000000-0005-0000-0000-0000F2010000}"/>
    <cellStyle name="20% - Accent5 9" xfId="1235" xr:uid="{00000000-0005-0000-0000-0000F3010000}"/>
    <cellStyle name="20% - Accent6" xfId="41" builtinId="50" customBuiltin="1"/>
    <cellStyle name="20% - Accent6 10" xfId="1802" xr:uid="{00000000-0005-0000-0000-0000F5010000}"/>
    <cellStyle name="20% - Accent6 11" xfId="2357" xr:uid="{00000000-0005-0000-0000-0000F6010000}"/>
    <cellStyle name="20% - Accent6 2" xfId="75" xr:uid="{00000000-0005-0000-0000-0000F7010000}"/>
    <cellStyle name="20% - Accent6 2 10" xfId="2379" xr:uid="{00000000-0005-0000-0000-0000F8010000}"/>
    <cellStyle name="20% - Accent6 2 2" xfId="195" xr:uid="{00000000-0005-0000-0000-0000F9010000}"/>
    <cellStyle name="20% - Accent6 2 2 2" xfId="309" xr:uid="{00000000-0005-0000-0000-0000FA010000}"/>
    <cellStyle name="20% - Accent6 2 2 2 2" xfId="872" xr:uid="{00000000-0005-0000-0000-0000FB010000}"/>
    <cellStyle name="20% - Accent6 2 2 2 3" xfId="1426" xr:uid="{00000000-0005-0000-0000-0000FC010000}"/>
    <cellStyle name="20% - Accent6 2 2 2 4" xfId="1992" xr:uid="{00000000-0005-0000-0000-0000FD010000}"/>
    <cellStyle name="20% - Accent6 2 2 2 5" xfId="2547" xr:uid="{00000000-0005-0000-0000-0000FE010000}"/>
    <cellStyle name="20% - Accent6 2 2 3" xfId="421" xr:uid="{00000000-0005-0000-0000-0000FF010000}"/>
    <cellStyle name="20% - Accent6 2 2 3 2" xfId="980" xr:uid="{00000000-0005-0000-0000-000000020000}"/>
    <cellStyle name="20% - Accent6 2 2 3 3" xfId="1534" xr:uid="{00000000-0005-0000-0000-000001020000}"/>
    <cellStyle name="20% - Accent6 2 2 3 4" xfId="2100" xr:uid="{00000000-0005-0000-0000-000002020000}"/>
    <cellStyle name="20% - Accent6 2 2 3 5" xfId="2655" xr:uid="{00000000-0005-0000-0000-000003020000}"/>
    <cellStyle name="20% - Accent6 2 2 4" xfId="533" xr:uid="{00000000-0005-0000-0000-000004020000}"/>
    <cellStyle name="20% - Accent6 2 2 4 2" xfId="1092" xr:uid="{00000000-0005-0000-0000-000005020000}"/>
    <cellStyle name="20% - Accent6 2 2 4 3" xfId="1646" xr:uid="{00000000-0005-0000-0000-000006020000}"/>
    <cellStyle name="20% - Accent6 2 2 4 4" xfId="2212" xr:uid="{00000000-0005-0000-0000-000007020000}"/>
    <cellStyle name="20% - Accent6 2 2 4 5" xfId="2767" xr:uid="{00000000-0005-0000-0000-000008020000}"/>
    <cellStyle name="20% - Accent6 2 2 5" xfId="644" xr:uid="{00000000-0005-0000-0000-000009020000}"/>
    <cellStyle name="20% - Accent6 2 2 5 2" xfId="1203" xr:uid="{00000000-0005-0000-0000-00000A020000}"/>
    <cellStyle name="20% - Accent6 2 2 5 3" xfId="1757" xr:uid="{00000000-0005-0000-0000-00000B020000}"/>
    <cellStyle name="20% - Accent6 2 2 5 4" xfId="2323" xr:uid="{00000000-0005-0000-0000-00000C020000}"/>
    <cellStyle name="20% - Accent6 2 2 5 5" xfId="2878" xr:uid="{00000000-0005-0000-0000-00000D020000}"/>
    <cellStyle name="20% - Accent6 2 2 6" xfId="755" xr:uid="{00000000-0005-0000-0000-00000E020000}"/>
    <cellStyle name="20% - Accent6 2 2 7" xfId="1314" xr:uid="{00000000-0005-0000-0000-00000F020000}"/>
    <cellStyle name="20% - Accent6 2 2 8" xfId="1880" xr:uid="{00000000-0005-0000-0000-000010020000}"/>
    <cellStyle name="20% - Accent6 2 2 9" xfId="2435" xr:uid="{00000000-0005-0000-0000-000011020000}"/>
    <cellStyle name="20% - Accent6 2 3" xfId="253" xr:uid="{00000000-0005-0000-0000-000012020000}"/>
    <cellStyle name="20% - Accent6 2 3 2" xfId="816" xr:uid="{00000000-0005-0000-0000-000013020000}"/>
    <cellStyle name="20% - Accent6 2 3 3" xfId="1370" xr:uid="{00000000-0005-0000-0000-000014020000}"/>
    <cellStyle name="20% - Accent6 2 3 4" xfId="1936" xr:uid="{00000000-0005-0000-0000-000015020000}"/>
    <cellStyle name="20% - Accent6 2 3 5" xfId="2491" xr:uid="{00000000-0005-0000-0000-000016020000}"/>
    <cellStyle name="20% - Accent6 2 4" xfId="365" xr:uid="{00000000-0005-0000-0000-000017020000}"/>
    <cellStyle name="20% - Accent6 2 4 2" xfId="924" xr:uid="{00000000-0005-0000-0000-000018020000}"/>
    <cellStyle name="20% - Accent6 2 4 3" xfId="1478" xr:uid="{00000000-0005-0000-0000-000019020000}"/>
    <cellStyle name="20% - Accent6 2 4 4" xfId="2044" xr:uid="{00000000-0005-0000-0000-00001A020000}"/>
    <cellStyle name="20% - Accent6 2 4 5" xfId="2599" xr:uid="{00000000-0005-0000-0000-00001B020000}"/>
    <cellStyle name="20% - Accent6 2 5" xfId="477" xr:uid="{00000000-0005-0000-0000-00001C020000}"/>
    <cellStyle name="20% - Accent6 2 5 2" xfId="1036" xr:uid="{00000000-0005-0000-0000-00001D020000}"/>
    <cellStyle name="20% - Accent6 2 5 3" xfId="1590" xr:uid="{00000000-0005-0000-0000-00001E020000}"/>
    <cellStyle name="20% - Accent6 2 5 4" xfId="2156" xr:uid="{00000000-0005-0000-0000-00001F020000}"/>
    <cellStyle name="20% - Accent6 2 5 5" xfId="2711" xr:uid="{00000000-0005-0000-0000-000020020000}"/>
    <cellStyle name="20% - Accent6 2 6" xfId="588" xr:uid="{00000000-0005-0000-0000-000021020000}"/>
    <cellStyle name="20% - Accent6 2 6 2" xfId="1147" xr:uid="{00000000-0005-0000-0000-000022020000}"/>
    <cellStyle name="20% - Accent6 2 6 3" xfId="1701" xr:uid="{00000000-0005-0000-0000-000023020000}"/>
    <cellStyle name="20% - Accent6 2 6 4" xfId="2267" xr:uid="{00000000-0005-0000-0000-000024020000}"/>
    <cellStyle name="20% - Accent6 2 6 5" xfId="2822" xr:uid="{00000000-0005-0000-0000-000025020000}"/>
    <cellStyle name="20% - Accent6 2 7" xfId="699" xr:uid="{00000000-0005-0000-0000-000026020000}"/>
    <cellStyle name="20% - Accent6 2 8" xfId="1258" xr:uid="{00000000-0005-0000-0000-000027020000}"/>
    <cellStyle name="20% - Accent6 2 9" xfId="1824" xr:uid="{00000000-0005-0000-0000-000028020000}"/>
    <cellStyle name="20% - Accent6 3" xfId="173" xr:uid="{00000000-0005-0000-0000-000029020000}"/>
    <cellStyle name="20% - Accent6 3 2" xfId="287" xr:uid="{00000000-0005-0000-0000-00002A020000}"/>
    <cellStyle name="20% - Accent6 3 2 2" xfId="850" xr:uid="{00000000-0005-0000-0000-00002B020000}"/>
    <cellStyle name="20% - Accent6 3 2 3" xfId="1404" xr:uid="{00000000-0005-0000-0000-00002C020000}"/>
    <cellStyle name="20% - Accent6 3 2 4" xfId="1970" xr:uid="{00000000-0005-0000-0000-00002D020000}"/>
    <cellStyle name="20% - Accent6 3 2 5" xfId="2525" xr:uid="{00000000-0005-0000-0000-00002E020000}"/>
    <cellStyle name="20% - Accent6 3 3" xfId="399" xr:uid="{00000000-0005-0000-0000-00002F020000}"/>
    <cellStyle name="20% - Accent6 3 3 2" xfId="958" xr:uid="{00000000-0005-0000-0000-000030020000}"/>
    <cellStyle name="20% - Accent6 3 3 3" xfId="1512" xr:uid="{00000000-0005-0000-0000-000031020000}"/>
    <cellStyle name="20% - Accent6 3 3 4" xfId="2078" xr:uid="{00000000-0005-0000-0000-000032020000}"/>
    <cellStyle name="20% - Accent6 3 3 5" xfId="2633" xr:uid="{00000000-0005-0000-0000-000033020000}"/>
    <cellStyle name="20% - Accent6 3 4" xfId="511" xr:uid="{00000000-0005-0000-0000-000034020000}"/>
    <cellStyle name="20% - Accent6 3 4 2" xfId="1070" xr:uid="{00000000-0005-0000-0000-000035020000}"/>
    <cellStyle name="20% - Accent6 3 4 3" xfId="1624" xr:uid="{00000000-0005-0000-0000-000036020000}"/>
    <cellStyle name="20% - Accent6 3 4 4" xfId="2190" xr:uid="{00000000-0005-0000-0000-000037020000}"/>
    <cellStyle name="20% - Accent6 3 4 5" xfId="2745" xr:uid="{00000000-0005-0000-0000-000038020000}"/>
    <cellStyle name="20% - Accent6 3 5" xfId="622" xr:uid="{00000000-0005-0000-0000-000039020000}"/>
    <cellStyle name="20% - Accent6 3 5 2" xfId="1181" xr:uid="{00000000-0005-0000-0000-00003A020000}"/>
    <cellStyle name="20% - Accent6 3 5 3" xfId="1735" xr:uid="{00000000-0005-0000-0000-00003B020000}"/>
    <cellStyle name="20% - Accent6 3 5 4" xfId="2301" xr:uid="{00000000-0005-0000-0000-00003C020000}"/>
    <cellStyle name="20% - Accent6 3 5 5" xfId="2856" xr:uid="{00000000-0005-0000-0000-00003D020000}"/>
    <cellStyle name="20% - Accent6 3 6" xfId="733" xr:uid="{00000000-0005-0000-0000-00003E020000}"/>
    <cellStyle name="20% - Accent6 3 7" xfId="1292" xr:uid="{00000000-0005-0000-0000-00003F020000}"/>
    <cellStyle name="20% - Accent6 3 8" xfId="1858" xr:uid="{00000000-0005-0000-0000-000040020000}"/>
    <cellStyle name="20% - Accent6 3 9" xfId="2413" xr:uid="{00000000-0005-0000-0000-000041020000}"/>
    <cellStyle name="20% - Accent6 4" xfId="231" xr:uid="{00000000-0005-0000-0000-000042020000}"/>
    <cellStyle name="20% - Accent6 4 2" xfId="794" xr:uid="{00000000-0005-0000-0000-000043020000}"/>
    <cellStyle name="20% - Accent6 4 3" xfId="1348" xr:uid="{00000000-0005-0000-0000-000044020000}"/>
    <cellStyle name="20% - Accent6 4 4" xfId="1914" xr:uid="{00000000-0005-0000-0000-000045020000}"/>
    <cellStyle name="20% - Accent6 4 5" xfId="2469" xr:uid="{00000000-0005-0000-0000-000046020000}"/>
    <cellStyle name="20% - Accent6 5" xfId="343" xr:uid="{00000000-0005-0000-0000-000047020000}"/>
    <cellStyle name="20% - Accent6 5 2" xfId="902" xr:uid="{00000000-0005-0000-0000-000048020000}"/>
    <cellStyle name="20% - Accent6 5 3" xfId="1456" xr:uid="{00000000-0005-0000-0000-000049020000}"/>
    <cellStyle name="20% - Accent6 5 4" xfId="2022" xr:uid="{00000000-0005-0000-0000-00004A020000}"/>
    <cellStyle name="20% - Accent6 5 5" xfId="2577" xr:uid="{00000000-0005-0000-0000-00004B020000}"/>
    <cellStyle name="20% - Accent6 6" xfId="455" xr:uid="{00000000-0005-0000-0000-00004C020000}"/>
    <cellStyle name="20% - Accent6 6 2" xfId="1014" xr:uid="{00000000-0005-0000-0000-00004D020000}"/>
    <cellStyle name="20% - Accent6 6 3" xfId="1568" xr:uid="{00000000-0005-0000-0000-00004E020000}"/>
    <cellStyle name="20% - Accent6 6 4" xfId="2134" xr:uid="{00000000-0005-0000-0000-00004F020000}"/>
    <cellStyle name="20% - Accent6 6 5" xfId="2689" xr:uid="{00000000-0005-0000-0000-000050020000}"/>
    <cellStyle name="20% - Accent6 7" xfId="567" xr:uid="{00000000-0005-0000-0000-000051020000}"/>
    <cellStyle name="20% - Accent6 7 2" xfId="1126" xr:uid="{00000000-0005-0000-0000-000052020000}"/>
    <cellStyle name="20% - Accent6 7 3" xfId="1680" xr:uid="{00000000-0005-0000-0000-000053020000}"/>
    <cellStyle name="20% - Accent6 7 4" xfId="2246" xr:uid="{00000000-0005-0000-0000-000054020000}"/>
    <cellStyle name="20% - Accent6 7 5" xfId="2801" xr:uid="{00000000-0005-0000-0000-000055020000}"/>
    <cellStyle name="20% - Accent6 8" xfId="678" xr:uid="{00000000-0005-0000-0000-000056020000}"/>
    <cellStyle name="20% - Accent6 9" xfId="1237" xr:uid="{00000000-0005-0000-0000-000057020000}"/>
    <cellStyle name="40% - Accent1" xfId="22" builtinId="31" customBuiltin="1"/>
    <cellStyle name="40% - Accent1 10" xfId="1793" xr:uid="{00000000-0005-0000-0000-000059020000}"/>
    <cellStyle name="40% - Accent1 11" xfId="2348" xr:uid="{00000000-0005-0000-0000-00005A020000}"/>
    <cellStyle name="40% - Accent1 2" xfId="66" xr:uid="{00000000-0005-0000-0000-00005B020000}"/>
    <cellStyle name="40% - Accent1 2 10" xfId="2370" xr:uid="{00000000-0005-0000-0000-00005C020000}"/>
    <cellStyle name="40% - Accent1 2 2" xfId="186" xr:uid="{00000000-0005-0000-0000-00005D020000}"/>
    <cellStyle name="40% - Accent1 2 2 2" xfId="300" xr:uid="{00000000-0005-0000-0000-00005E020000}"/>
    <cellStyle name="40% - Accent1 2 2 2 2" xfId="863" xr:uid="{00000000-0005-0000-0000-00005F020000}"/>
    <cellStyle name="40% - Accent1 2 2 2 3" xfId="1417" xr:uid="{00000000-0005-0000-0000-000060020000}"/>
    <cellStyle name="40% - Accent1 2 2 2 4" xfId="1983" xr:uid="{00000000-0005-0000-0000-000061020000}"/>
    <cellStyle name="40% - Accent1 2 2 2 5" xfId="2538" xr:uid="{00000000-0005-0000-0000-000062020000}"/>
    <cellStyle name="40% - Accent1 2 2 3" xfId="412" xr:uid="{00000000-0005-0000-0000-000063020000}"/>
    <cellStyle name="40% - Accent1 2 2 3 2" xfId="971" xr:uid="{00000000-0005-0000-0000-000064020000}"/>
    <cellStyle name="40% - Accent1 2 2 3 3" xfId="1525" xr:uid="{00000000-0005-0000-0000-000065020000}"/>
    <cellStyle name="40% - Accent1 2 2 3 4" xfId="2091" xr:uid="{00000000-0005-0000-0000-000066020000}"/>
    <cellStyle name="40% - Accent1 2 2 3 5" xfId="2646" xr:uid="{00000000-0005-0000-0000-000067020000}"/>
    <cellStyle name="40% - Accent1 2 2 4" xfId="524" xr:uid="{00000000-0005-0000-0000-000068020000}"/>
    <cellStyle name="40% - Accent1 2 2 4 2" xfId="1083" xr:uid="{00000000-0005-0000-0000-000069020000}"/>
    <cellStyle name="40% - Accent1 2 2 4 3" xfId="1637" xr:uid="{00000000-0005-0000-0000-00006A020000}"/>
    <cellStyle name="40% - Accent1 2 2 4 4" xfId="2203" xr:uid="{00000000-0005-0000-0000-00006B020000}"/>
    <cellStyle name="40% - Accent1 2 2 4 5" xfId="2758" xr:uid="{00000000-0005-0000-0000-00006C020000}"/>
    <cellStyle name="40% - Accent1 2 2 5" xfId="635" xr:uid="{00000000-0005-0000-0000-00006D020000}"/>
    <cellStyle name="40% - Accent1 2 2 5 2" xfId="1194" xr:uid="{00000000-0005-0000-0000-00006E020000}"/>
    <cellStyle name="40% - Accent1 2 2 5 3" xfId="1748" xr:uid="{00000000-0005-0000-0000-00006F020000}"/>
    <cellStyle name="40% - Accent1 2 2 5 4" xfId="2314" xr:uid="{00000000-0005-0000-0000-000070020000}"/>
    <cellStyle name="40% - Accent1 2 2 5 5" xfId="2869" xr:uid="{00000000-0005-0000-0000-000071020000}"/>
    <cellStyle name="40% - Accent1 2 2 6" xfId="746" xr:uid="{00000000-0005-0000-0000-000072020000}"/>
    <cellStyle name="40% - Accent1 2 2 7" xfId="1305" xr:uid="{00000000-0005-0000-0000-000073020000}"/>
    <cellStyle name="40% - Accent1 2 2 8" xfId="1871" xr:uid="{00000000-0005-0000-0000-000074020000}"/>
    <cellStyle name="40% - Accent1 2 2 9" xfId="2426" xr:uid="{00000000-0005-0000-0000-000075020000}"/>
    <cellStyle name="40% - Accent1 2 3" xfId="244" xr:uid="{00000000-0005-0000-0000-000076020000}"/>
    <cellStyle name="40% - Accent1 2 3 2" xfId="807" xr:uid="{00000000-0005-0000-0000-000077020000}"/>
    <cellStyle name="40% - Accent1 2 3 3" xfId="1361" xr:uid="{00000000-0005-0000-0000-000078020000}"/>
    <cellStyle name="40% - Accent1 2 3 4" xfId="1927" xr:uid="{00000000-0005-0000-0000-000079020000}"/>
    <cellStyle name="40% - Accent1 2 3 5" xfId="2482" xr:uid="{00000000-0005-0000-0000-00007A020000}"/>
    <cellStyle name="40% - Accent1 2 4" xfId="356" xr:uid="{00000000-0005-0000-0000-00007B020000}"/>
    <cellStyle name="40% - Accent1 2 4 2" xfId="915" xr:uid="{00000000-0005-0000-0000-00007C020000}"/>
    <cellStyle name="40% - Accent1 2 4 3" xfId="1469" xr:uid="{00000000-0005-0000-0000-00007D020000}"/>
    <cellStyle name="40% - Accent1 2 4 4" xfId="2035" xr:uid="{00000000-0005-0000-0000-00007E020000}"/>
    <cellStyle name="40% - Accent1 2 4 5" xfId="2590" xr:uid="{00000000-0005-0000-0000-00007F020000}"/>
    <cellStyle name="40% - Accent1 2 5" xfId="468" xr:uid="{00000000-0005-0000-0000-000080020000}"/>
    <cellStyle name="40% - Accent1 2 5 2" xfId="1027" xr:uid="{00000000-0005-0000-0000-000081020000}"/>
    <cellStyle name="40% - Accent1 2 5 3" xfId="1581" xr:uid="{00000000-0005-0000-0000-000082020000}"/>
    <cellStyle name="40% - Accent1 2 5 4" xfId="2147" xr:uid="{00000000-0005-0000-0000-000083020000}"/>
    <cellStyle name="40% - Accent1 2 5 5" xfId="2702" xr:uid="{00000000-0005-0000-0000-000084020000}"/>
    <cellStyle name="40% - Accent1 2 6" xfId="579" xr:uid="{00000000-0005-0000-0000-000085020000}"/>
    <cellStyle name="40% - Accent1 2 6 2" xfId="1138" xr:uid="{00000000-0005-0000-0000-000086020000}"/>
    <cellStyle name="40% - Accent1 2 6 3" xfId="1692" xr:uid="{00000000-0005-0000-0000-000087020000}"/>
    <cellStyle name="40% - Accent1 2 6 4" xfId="2258" xr:uid="{00000000-0005-0000-0000-000088020000}"/>
    <cellStyle name="40% - Accent1 2 6 5" xfId="2813" xr:uid="{00000000-0005-0000-0000-000089020000}"/>
    <cellStyle name="40% - Accent1 2 7" xfId="690" xr:uid="{00000000-0005-0000-0000-00008A020000}"/>
    <cellStyle name="40% - Accent1 2 8" xfId="1249" xr:uid="{00000000-0005-0000-0000-00008B020000}"/>
    <cellStyle name="40% - Accent1 2 9" xfId="1815" xr:uid="{00000000-0005-0000-0000-00008C020000}"/>
    <cellStyle name="40% - Accent1 3" xfId="164" xr:uid="{00000000-0005-0000-0000-00008D020000}"/>
    <cellStyle name="40% - Accent1 3 2" xfId="278" xr:uid="{00000000-0005-0000-0000-00008E020000}"/>
    <cellStyle name="40% - Accent1 3 2 2" xfId="841" xr:uid="{00000000-0005-0000-0000-00008F020000}"/>
    <cellStyle name="40% - Accent1 3 2 3" xfId="1395" xr:uid="{00000000-0005-0000-0000-000090020000}"/>
    <cellStyle name="40% - Accent1 3 2 4" xfId="1961" xr:uid="{00000000-0005-0000-0000-000091020000}"/>
    <cellStyle name="40% - Accent1 3 2 5" xfId="2516" xr:uid="{00000000-0005-0000-0000-000092020000}"/>
    <cellStyle name="40% - Accent1 3 3" xfId="390" xr:uid="{00000000-0005-0000-0000-000093020000}"/>
    <cellStyle name="40% - Accent1 3 3 2" xfId="949" xr:uid="{00000000-0005-0000-0000-000094020000}"/>
    <cellStyle name="40% - Accent1 3 3 3" xfId="1503" xr:uid="{00000000-0005-0000-0000-000095020000}"/>
    <cellStyle name="40% - Accent1 3 3 4" xfId="2069" xr:uid="{00000000-0005-0000-0000-000096020000}"/>
    <cellStyle name="40% - Accent1 3 3 5" xfId="2624" xr:uid="{00000000-0005-0000-0000-000097020000}"/>
    <cellStyle name="40% - Accent1 3 4" xfId="502" xr:uid="{00000000-0005-0000-0000-000098020000}"/>
    <cellStyle name="40% - Accent1 3 4 2" xfId="1061" xr:uid="{00000000-0005-0000-0000-000099020000}"/>
    <cellStyle name="40% - Accent1 3 4 3" xfId="1615" xr:uid="{00000000-0005-0000-0000-00009A020000}"/>
    <cellStyle name="40% - Accent1 3 4 4" xfId="2181" xr:uid="{00000000-0005-0000-0000-00009B020000}"/>
    <cellStyle name="40% - Accent1 3 4 5" xfId="2736" xr:uid="{00000000-0005-0000-0000-00009C020000}"/>
    <cellStyle name="40% - Accent1 3 5" xfId="613" xr:uid="{00000000-0005-0000-0000-00009D020000}"/>
    <cellStyle name="40% - Accent1 3 5 2" xfId="1172" xr:uid="{00000000-0005-0000-0000-00009E020000}"/>
    <cellStyle name="40% - Accent1 3 5 3" xfId="1726" xr:uid="{00000000-0005-0000-0000-00009F020000}"/>
    <cellStyle name="40% - Accent1 3 5 4" xfId="2292" xr:uid="{00000000-0005-0000-0000-0000A0020000}"/>
    <cellStyle name="40% - Accent1 3 5 5" xfId="2847" xr:uid="{00000000-0005-0000-0000-0000A1020000}"/>
    <cellStyle name="40% - Accent1 3 6" xfId="724" xr:uid="{00000000-0005-0000-0000-0000A2020000}"/>
    <cellStyle name="40% - Accent1 3 7" xfId="1283" xr:uid="{00000000-0005-0000-0000-0000A3020000}"/>
    <cellStyle name="40% - Accent1 3 8" xfId="1849" xr:uid="{00000000-0005-0000-0000-0000A4020000}"/>
    <cellStyle name="40% - Accent1 3 9" xfId="2404" xr:uid="{00000000-0005-0000-0000-0000A5020000}"/>
    <cellStyle name="40% - Accent1 4" xfId="222" xr:uid="{00000000-0005-0000-0000-0000A6020000}"/>
    <cellStyle name="40% - Accent1 4 2" xfId="785" xr:uid="{00000000-0005-0000-0000-0000A7020000}"/>
    <cellStyle name="40% - Accent1 4 3" xfId="1339" xr:uid="{00000000-0005-0000-0000-0000A8020000}"/>
    <cellStyle name="40% - Accent1 4 4" xfId="1905" xr:uid="{00000000-0005-0000-0000-0000A9020000}"/>
    <cellStyle name="40% - Accent1 4 5" xfId="2460" xr:uid="{00000000-0005-0000-0000-0000AA020000}"/>
    <cellStyle name="40% - Accent1 5" xfId="334" xr:uid="{00000000-0005-0000-0000-0000AB020000}"/>
    <cellStyle name="40% - Accent1 5 2" xfId="893" xr:uid="{00000000-0005-0000-0000-0000AC020000}"/>
    <cellStyle name="40% - Accent1 5 3" xfId="1447" xr:uid="{00000000-0005-0000-0000-0000AD020000}"/>
    <cellStyle name="40% - Accent1 5 4" xfId="2013" xr:uid="{00000000-0005-0000-0000-0000AE020000}"/>
    <cellStyle name="40% - Accent1 5 5" xfId="2568" xr:uid="{00000000-0005-0000-0000-0000AF020000}"/>
    <cellStyle name="40% - Accent1 6" xfId="446" xr:uid="{00000000-0005-0000-0000-0000B0020000}"/>
    <cellStyle name="40% - Accent1 6 2" xfId="1005" xr:uid="{00000000-0005-0000-0000-0000B1020000}"/>
    <cellStyle name="40% - Accent1 6 3" xfId="1559" xr:uid="{00000000-0005-0000-0000-0000B2020000}"/>
    <cellStyle name="40% - Accent1 6 4" xfId="2125" xr:uid="{00000000-0005-0000-0000-0000B3020000}"/>
    <cellStyle name="40% - Accent1 6 5" xfId="2680" xr:uid="{00000000-0005-0000-0000-0000B4020000}"/>
    <cellStyle name="40% - Accent1 7" xfId="558" xr:uid="{00000000-0005-0000-0000-0000B5020000}"/>
    <cellStyle name="40% - Accent1 7 2" xfId="1117" xr:uid="{00000000-0005-0000-0000-0000B6020000}"/>
    <cellStyle name="40% - Accent1 7 3" xfId="1671" xr:uid="{00000000-0005-0000-0000-0000B7020000}"/>
    <cellStyle name="40% - Accent1 7 4" xfId="2237" xr:uid="{00000000-0005-0000-0000-0000B8020000}"/>
    <cellStyle name="40% - Accent1 7 5" xfId="2792" xr:uid="{00000000-0005-0000-0000-0000B9020000}"/>
    <cellStyle name="40% - Accent1 8" xfId="669" xr:uid="{00000000-0005-0000-0000-0000BA020000}"/>
    <cellStyle name="40% - Accent1 9" xfId="1228" xr:uid="{00000000-0005-0000-0000-0000BB020000}"/>
    <cellStyle name="40% - Accent2" xfId="26" builtinId="35" customBuiltin="1"/>
    <cellStyle name="40% - Accent2 10" xfId="1795" xr:uid="{00000000-0005-0000-0000-0000BD020000}"/>
    <cellStyle name="40% - Accent2 11" xfId="2350" xr:uid="{00000000-0005-0000-0000-0000BE020000}"/>
    <cellStyle name="40% - Accent2 2" xfId="68" xr:uid="{00000000-0005-0000-0000-0000BF020000}"/>
    <cellStyle name="40% - Accent2 2 10" xfId="2372" xr:uid="{00000000-0005-0000-0000-0000C0020000}"/>
    <cellStyle name="40% - Accent2 2 2" xfId="188" xr:uid="{00000000-0005-0000-0000-0000C1020000}"/>
    <cellStyle name="40% - Accent2 2 2 2" xfId="302" xr:uid="{00000000-0005-0000-0000-0000C2020000}"/>
    <cellStyle name="40% - Accent2 2 2 2 2" xfId="865" xr:uid="{00000000-0005-0000-0000-0000C3020000}"/>
    <cellStyle name="40% - Accent2 2 2 2 3" xfId="1419" xr:uid="{00000000-0005-0000-0000-0000C4020000}"/>
    <cellStyle name="40% - Accent2 2 2 2 4" xfId="1985" xr:uid="{00000000-0005-0000-0000-0000C5020000}"/>
    <cellStyle name="40% - Accent2 2 2 2 5" xfId="2540" xr:uid="{00000000-0005-0000-0000-0000C6020000}"/>
    <cellStyle name="40% - Accent2 2 2 3" xfId="414" xr:uid="{00000000-0005-0000-0000-0000C7020000}"/>
    <cellStyle name="40% - Accent2 2 2 3 2" xfId="973" xr:uid="{00000000-0005-0000-0000-0000C8020000}"/>
    <cellStyle name="40% - Accent2 2 2 3 3" xfId="1527" xr:uid="{00000000-0005-0000-0000-0000C9020000}"/>
    <cellStyle name="40% - Accent2 2 2 3 4" xfId="2093" xr:uid="{00000000-0005-0000-0000-0000CA020000}"/>
    <cellStyle name="40% - Accent2 2 2 3 5" xfId="2648" xr:uid="{00000000-0005-0000-0000-0000CB020000}"/>
    <cellStyle name="40% - Accent2 2 2 4" xfId="526" xr:uid="{00000000-0005-0000-0000-0000CC020000}"/>
    <cellStyle name="40% - Accent2 2 2 4 2" xfId="1085" xr:uid="{00000000-0005-0000-0000-0000CD020000}"/>
    <cellStyle name="40% - Accent2 2 2 4 3" xfId="1639" xr:uid="{00000000-0005-0000-0000-0000CE020000}"/>
    <cellStyle name="40% - Accent2 2 2 4 4" xfId="2205" xr:uid="{00000000-0005-0000-0000-0000CF020000}"/>
    <cellStyle name="40% - Accent2 2 2 4 5" xfId="2760" xr:uid="{00000000-0005-0000-0000-0000D0020000}"/>
    <cellStyle name="40% - Accent2 2 2 5" xfId="637" xr:uid="{00000000-0005-0000-0000-0000D1020000}"/>
    <cellStyle name="40% - Accent2 2 2 5 2" xfId="1196" xr:uid="{00000000-0005-0000-0000-0000D2020000}"/>
    <cellStyle name="40% - Accent2 2 2 5 3" xfId="1750" xr:uid="{00000000-0005-0000-0000-0000D3020000}"/>
    <cellStyle name="40% - Accent2 2 2 5 4" xfId="2316" xr:uid="{00000000-0005-0000-0000-0000D4020000}"/>
    <cellStyle name="40% - Accent2 2 2 5 5" xfId="2871" xr:uid="{00000000-0005-0000-0000-0000D5020000}"/>
    <cellStyle name="40% - Accent2 2 2 6" xfId="748" xr:uid="{00000000-0005-0000-0000-0000D6020000}"/>
    <cellStyle name="40% - Accent2 2 2 7" xfId="1307" xr:uid="{00000000-0005-0000-0000-0000D7020000}"/>
    <cellStyle name="40% - Accent2 2 2 8" xfId="1873" xr:uid="{00000000-0005-0000-0000-0000D8020000}"/>
    <cellStyle name="40% - Accent2 2 2 9" xfId="2428" xr:uid="{00000000-0005-0000-0000-0000D9020000}"/>
    <cellStyle name="40% - Accent2 2 3" xfId="246" xr:uid="{00000000-0005-0000-0000-0000DA020000}"/>
    <cellStyle name="40% - Accent2 2 3 2" xfId="809" xr:uid="{00000000-0005-0000-0000-0000DB020000}"/>
    <cellStyle name="40% - Accent2 2 3 3" xfId="1363" xr:uid="{00000000-0005-0000-0000-0000DC020000}"/>
    <cellStyle name="40% - Accent2 2 3 4" xfId="1929" xr:uid="{00000000-0005-0000-0000-0000DD020000}"/>
    <cellStyle name="40% - Accent2 2 3 5" xfId="2484" xr:uid="{00000000-0005-0000-0000-0000DE020000}"/>
    <cellStyle name="40% - Accent2 2 4" xfId="358" xr:uid="{00000000-0005-0000-0000-0000DF020000}"/>
    <cellStyle name="40% - Accent2 2 4 2" xfId="917" xr:uid="{00000000-0005-0000-0000-0000E0020000}"/>
    <cellStyle name="40% - Accent2 2 4 3" xfId="1471" xr:uid="{00000000-0005-0000-0000-0000E1020000}"/>
    <cellStyle name="40% - Accent2 2 4 4" xfId="2037" xr:uid="{00000000-0005-0000-0000-0000E2020000}"/>
    <cellStyle name="40% - Accent2 2 4 5" xfId="2592" xr:uid="{00000000-0005-0000-0000-0000E3020000}"/>
    <cellStyle name="40% - Accent2 2 5" xfId="470" xr:uid="{00000000-0005-0000-0000-0000E4020000}"/>
    <cellStyle name="40% - Accent2 2 5 2" xfId="1029" xr:uid="{00000000-0005-0000-0000-0000E5020000}"/>
    <cellStyle name="40% - Accent2 2 5 3" xfId="1583" xr:uid="{00000000-0005-0000-0000-0000E6020000}"/>
    <cellStyle name="40% - Accent2 2 5 4" xfId="2149" xr:uid="{00000000-0005-0000-0000-0000E7020000}"/>
    <cellStyle name="40% - Accent2 2 5 5" xfId="2704" xr:uid="{00000000-0005-0000-0000-0000E8020000}"/>
    <cellStyle name="40% - Accent2 2 6" xfId="581" xr:uid="{00000000-0005-0000-0000-0000E9020000}"/>
    <cellStyle name="40% - Accent2 2 6 2" xfId="1140" xr:uid="{00000000-0005-0000-0000-0000EA020000}"/>
    <cellStyle name="40% - Accent2 2 6 3" xfId="1694" xr:uid="{00000000-0005-0000-0000-0000EB020000}"/>
    <cellStyle name="40% - Accent2 2 6 4" xfId="2260" xr:uid="{00000000-0005-0000-0000-0000EC020000}"/>
    <cellStyle name="40% - Accent2 2 6 5" xfId="2815" xr:uid="{00000000-0005-0000-0000-0000ED020000}"/>
    <cellStyle name="40% - Accent2 2 7" xfId="692" xr:uid="{00000000-0005-0000-0000-0000EE020000}"/>
    <cellStyle name="40% - Accent2 2 8" xfId="1251" xr:uid="{00000000-0005-0000-0000-0000EF020000}"/>
    <cellStyle name="40% - Accent2 2 9" xfId="1817" xr:uid="{00000000-0005-0000-0000-0000F0020000}"/>
    <cellStyle name="40% - Accent2 3" xfId="166" xr:uid="{00000000-0005-0000-0000-0000F1020000}"/>
    <cellStyle name="40% - Accent2 3 2" xfId="280" xr:uid="{00000000-0005-0000-0000-0000F2020000}"/>
    <cellStyle name="40% - Accent2 3 2 2" xfId="843" xr:uid="{00000000-0005-0000-0000-0000F3020000}"/>
    <cellStyle name="40% - Accent2 3 2 3" xfId="1397" xr:uid="{00000000-0005-0000-0000-0000F4020000}"/>
    <cellStyle name="40% - Accent2 3 2 4" xfId="1963" xr:uid="{00000000-0005-0000-0000-0000F5020000}"/>
    <cellStyle name="40% - Accent2 3 2 5" xfId="2518" xr:uid="{00000000-0005-0000-0000-0000F6020000}"/>
    <cellStyle name="40% - Accent2 3 3" xfId="392" xr:uid="{00000000-0005-0000-0000-0000F7020000}"/>
    <cellStyle name="40% - Accent2 3 3 2" xfId="951" xr:uid="{00000000-0005-0000-0000-0000F8020000}"/>
    <cellStyle name="40% - Accent2 3 3 3" xfId="1505" xr:uid="{00000000-0005-0000-0000-0000F9020000}"/>
    <cellStyle name="40% - Accent2 3 3 4" xfId="2071" xr:uid="{00000000-0005-0000-0000-0000FA020000}"/>
    <cellStyle name="40% - Accent2 3 3 5" xfId="2626" xr:uid="{00000000-0005-0000-0000-0000FB020000}"/>
    <cellStyle name="40% - Accent2 3 4" xfId="504" xr:uid="{00000000-0005-0000-0000-0000FC020000}"/>
    <cellStyle name="40% - Accent2 3 4 2" xfId="1063" xr:uid="{00000000-0005-0000-0000-0000FD020000}"/>
    <cellStyle name="40% - Accent2 3 4 3" xfId="1617" xr:uid="{00000000-0005-0000-0000-0000FE020000}"/>
    <cellStyle name="40% - Accent2 3 4 4" xfId="2183" xr:uid="{00000000-0005-0000-0000-0000FF020000}"/>
    <cellStyle name="40% - Accent2 3 4 5" xfId="2738" xr:uid="{00000000-0005-0000-0000-000000030000}"/>
    <cellStyle name="40% - Accent2 3 5" xfId="615" xr:uid="{00000000-0005-0000-0000-000001030000}"/>
    <cellStyle name="40% - Accent2 3 5 2" xfId="1174" xr:uid="{00000000-0005-0000-0000-000002030000}"/>
    <cellStyle name="40% - Accent2 3 5 3" xfId="1728" xr:uid="{00000000-0005-0000-0000-000003030000}"/>
    <cellStyle name="40% - Accent2 3 5 4" xfId="2294" xr:uid="{00000000-0005-0000-0000-000004030000}"/>
    <cellStyle name="40% - Accent2 3 5 5" xfId="2849" xr:uid="{00000000-0005-0000-0000-000005030000}"/>
    <cellStyle name="40% - Accent2 3 6" xfId="726" xr:uid="{00000000-0005-0000-0000-000006030000}"/>
    <cellStyle name="40% - Accent2 3 7" xfId="1285" xr:uid="{00000000-0005-0000-0000-000007030000}"/>
    <cellStyle name="40% - Accent2 3 8" xfId="1851" xr:uid="{00000000-0005-0000-0000-000008030000}"/>
    <cellStyle name="40% - Accent2 3 9" xfId="2406" xr:uid="{00000000-0005-0000-0000-000009030000}"/>
    <cellStyle name="40% - Accent2 4" xfId="224" xr:uid="{00000000-0005-0000-0000-00000A030000}"/>
    <cellStyle name="40% - Accent2 4 2" xfId="787" xr:uid="{00000000-0005-0000-0000-00000B030000}"/>
    <cellStyle name="40% - Accent2 4 3" xfId="1341" xr:uid="{00000000-0005-0000-0000-00000C030000}"/>
    <cellStyle name="40% - Accent2 4 4" xfId="1907" xr:uid="{00000000-0005-0000-0000-00000D030000}"/>
    <cellStyle name="40% - Accent2 4 5" xfId="2462" xr:uid="{00000000-0005-0000-0000-00000E030000}"/>
    <cellStyle name="40% - Accent2 5" xfId="336" xr:uid="{00000000-0005-0000-0000-00000F030000}"/>
    <cellStyle name="40% - Accent2 5 2" xfId="895" xr:uid="{00000000-0005-0000-0000-000010030000}"/>
    <cellStyle name="40% - Accent2 5 3" xfId="1449" xr:uid="{00000000-0005-0000-0000-000011030000}"/>
    <cellStyle name="40% - Accent2 5 4" xfId="2015" xr:uid="{00000000-0005-0000-0000-000012030000}"/>
    <cellStyle name="40% - Accent2 5 5" xfId="2570" xr:uid="{00000000-0005-0000-0000-000013030000}"/>
    <cellStyle name="40% - Accent2 6" xfId="448" xr:uid="{00000000-0005-0000-0000-000014030000}"/>
    <cellStyle name="40% - Accent2 6 2" xfId="1007" xr:uid="{00000000-0005-0000-0000-000015030000}"/>
    <cellStyle name="40% - Accent2 6 3" xfId="1561" xr:uid="{00000000-0005-0000-0000-000016030000}"/>
    <cellStyle name="40% - Accent2 6 4" xfId="2127" xr:uid="{00000000-0005-0000-0000-000017030000}"/>
    <cellStyle name="40% - Accent2 6 5" xfId="2682" xr:uid="{00000000-0005-0000-0000-000018030000}"/>
    <cellStyle name="40% - Accent2 7" xfId="560" xr:uid="{00000000-0005-0000-0000-000019030000}"/>
    <cellStyle name="40% - Accent2 7 2" xfId="1119" xr:uid="{00000000-0005-0000-0000-00001A030000}"/>
    <cellStyle name="40% - Accent2 7 3" xfId="1673" xr:uid="{00000000-0005-0000-0000-00001B030000}"/>
    <cellStyle name="40% - Accent2 7 4" xfId="2239" xr:uid="{00000000-0005-0000-0000-00001C030000}"/>
    <cellStyle name="40% - Accent2 7 5" xfId="2794" xr:uid="{00000000-0005-0000-0000-00001D030000}"/>
    <cellStyle name="40% - Accent2 8" xfId="671" xr:uid="{00000000-0005-0000-0000-00001E030000}"/>
    <cellStyle name="40% - Accent2 9" xfId="1230" xr:uid="{00000000-0005-0000-0000-00001F030000}"/>
    <cellStyle name="40% - Accent3" xfId="30" builtinId="39" customBuiltin="1"/>
    <cellStyle name="40% - Accent3 10" xfId="1797" xr:uid="{00000000-0005-0000-0000-000021030000}"/>
    <cellStyle name="40% - Accent3 11" xfId="2352" xr:uid="{00000000-0005-0000-0000-000022030000}"/>
    <cellStyle name="40% - Accent3 2" xfId="70" xr:uid="{00000000-0005-0000-0000-000023030000}"/>
    <cellStyle name="40% - Accent3 2 10" xfId="2374" xr:uid="{00000000-0005-0000-0000-000024030000}"/>
    <cellStyle name="40% - Accent3 2 2" xfId="190" xr:uid="{00000000-0005-0000-0000-000025030000}"/>
    <cellStyle name="40% - Accent3 2 2 2" xfId="304" xr:uid="{00000000-0005-0000-0000-000026030000}"/>
    <cellStyle name="40% - Accent3 2 2 2 2" xfId="867" xr:uid="{00000000-0005-0000-0000-000027030000}"/>
    <cellStyle name="40% - Accent3 2 2 2 3" xfId="1421" xr:uid="{00000000-0005-0000-0000-000028030000}"/>
    <cellStyle name="40% - Accent3 2 2 2 4" xfId="1987" xr:uid="{00000000-0005-0000-0000-000029030000}"/>
    <cellStyle name="40% - Accent3 2 2 2 5" xfId="2542" xr:uid="{00000000-0005-0000-0000-00002A030000}"/>
    <cellStyle name="40% - Accent3 2 2 3" xfId="416" xr:uid="{00000000-0005-0000-0000-00002B030000}"/>
    <cellStyle name="40% - Accent3 2 2 3 2" xfId="975" xr:uid="{00000000-0005-0000-0000-00002C030000}"/>
    <cellStyle name="40% - Accent3 2 2 3 3" xfId="1529" xr:uid="{00000000-0005-0000-0000-00002D030000}"/>
    <cellStyle name="40% - Accent3 2 2 3 4" xfId="2095" xr:uid="{00000000-0005-0000-0000-00002E030000}"/>
    <cellStyle name="40% - Accent3 2 2 3 5" xfId="2650" xr:uid="{00000000-0005-0000-0000-00002F030000}"/>
    <cellStyle name="40% - Accent3 2 2 4" xfId="528" xr:uid="{00000000-0005-0000-0000-000030030000}"/>
    <cellStyle name="40% - Accent3 2 2 4 2" xfId="1087" xr:uid="{00000000-0005-0000-0000-000031030000}"/>
    <cellStyle name="40% - Accent3 2 2 4 3" xfId="1641" xr:uid="{00000000-0005-0000-0000-000032030000}"/>
    <cellStyle name="40% - Accent3 2 2 4 4" xfId="2207" xr:uid="{00000000-0005-0000-0000-000033030000}"/>
    <cellStyle name="40% - Accent3 2 2 4 5" xfId="2762" xr:uid="{00000000-0005-0000-0000-000034030000}"/>
    <cellStyle name="40% - Accent3 2 2 5" xfId="639" xr:uid="{00000000-0005-0000-0000-000035030000}"/>
    <cellStyle name="40% - Accent3 2 2 5 2" xfId="1198" xr:uid="{00000000-0005-0000-0000-000036030000}"/>
    <cellStyle name="40% - Accent3 2 2 5 3" xfId="1752" xr:uid="{00000000-0005-0000-0000-000037030000}"/>
    <cellStyle name="40% - Accent3 2 2 5 4" xfId="2318" xr:uid="{00000000-0005-0000-0000-000038030000}"/>
    <cellStyle name="40% - Accent3 2 2 5 5" xfId="2873" xr:uid="{00000000-0005-0000-0000-000039030000}"/>
    <cellStyle name="40% - Accent3 2 2 6" xfId="750" xr:uid="{00000000-0005-0000-0000-00003A030000}"/>
    <cellStyle name="40% - Accent3 2 2 7" xfId="1309" xr:uid="{00000000-0005-0000-0000-00003B030000}"/>
    <cellStyle name="40% - Accent3 2 2 8" xfId="1875" xr:uid="{00000000-0005-0000-0000-00003C030000}"/>
    <cellStyle name="40% - Accent3 2 2 9" xfId="2430" xr:uid="{00000000-0005-0000-0000-00003D030000}"/>
    <cellStyle name="40% - Accent3 2 3" xfId="248" xr:uid="{00000000-0005-0000-0000-00003E030000}"/>
    <cellStyle name="40% - Accent3 2 3 2" xfId="811" xr:uid="{00000000-0005-0000-0000-00003F030000}"/>
    <cellStyle name="40% - Accent3 2 3 3" xfId="1365" xr:uid="{00000000-0005-0000-0000-000040030000}"/>
    <cellStyle name="40% - Accent3 2 3 4" xfId="1931" xr:uid="{00000000-0005-0000-0000-000041030000}"/>
    <cellStyle name="40% - Accent3 2 3 5" xfId="2486" xr:uid="{00000000-0005-0000-0000-000042030000}"/>
    <cellStyle name="40% - Accent3 2 4" xfId="360" xr:uid="{00000000-0005-0000-0000-000043030000}"/>
    <cellStyle name="40% - Accent3 2 4 2" xfId="919" xr:uid="{00000000-0005-0000-0000-000044030000}"/>
    <cellStyle name="40% - Accent3 2 4 3" xfId="1473" xr:uid="{00000000-0005-0000-0000-000045030000}"/>
    <cellStyle name="40% - Accent3 2 4 4" xfId="2039" xr:uid="{00000000-0005-0000-0000-000046030000}"/>
    <cellStyle name="40% - Accent3 2 4 5" xfId="2594" xr:uid="{00000000-0005-0000-0000-000047030000}"/>
    <cellStyle name="40% - Accent3 2 5" xfId="472" xr:uid="{00000000-0005-0000-0000-000048030000}"/>
    <cellStyle name="40% - Accent3 2 5 2" xfId="1031" xr:uid="{00000000-0005-0000-0000-000049030000}"/>
    <cellStyle name="40% - Accent3 2 5 3" xfId="1585" xr:uid="{00000000-0005-0000-0000-00004A030000}"/>
    <cellStyle name="40% - Accent3 2 5 4" xfId="2151" xr:uid="{00000000-0005-0000-0000-00004B030000}"/>
    <cellStyle name="40% - Accent3 2 5 5" xfId="2706" xr:uid="{00000000-0005-0000-0000-00004C030000}"/>
    <cellStyle name="40% - Accent3 2 6" xfId="583" xr:uid="{00000000-0005-0000-0000-00004D030000}"/>
    <cellStyle name="40% - Accent3 2 6 2" xfId="1142" xr:uid="{00000000-0005-0000-0000-00004E030000}"/>
    <cellStyle name="40% - Accent3 2 6 3" xfId="1696" xr:uid="{00000000-0005-0000-0000-00004F030000}"/>
    <cellStyle name="40% - Accent3 2 6 4" xfId="2262" xr:uid="{00000000-0005-0000-0000-000050030000}"/>
    <cellStyle name="40% - Accent3 2 6 5" xfId="2817" xr:uid="{00000000-0005-0000-0000-000051030000}"/>
    <cellStyle name="40% - Accent3 2 7" xfId="694" xr:uid="{00000000-0005-0000-0000-000052030000}"/>
    <cellStyle name="40% - Accent3 2 8" xfId="1253" xr:uid="{00000000-0005-0000-0000-000053030000}"/>
    <cellStyle name="40% - Accent3 2 9" xfId="1819" xr:uid="{00000000-0005-0000-0000-000054030000}"/>
    <cellStyle name="40% - Accent3 3" xfId="168" xr:uid="{00000000-0005-0000-0000-000055030000}"/>
    <cellStyle name="40% - Accent3 3 2" xfId="282" xr:uid="{00000000-0005-0000-0000-000056030000}"/>
    <cellStyle name="40% - Accent3 3 2 2" xfId="845" xr:uid="{00000000-0005-0000-0000-000057030000}"/>
    <cellStyle name="40% - Accent3 3 2 3" xfId="1399" xr:uid="{00000000-0005-0000-0000-000058030000}"/>
    <cellStyle name="40% - Accent3 3 2 4" xfId="1965" xr:uid="{00000000-0005-0000-0000-000059030000}"/>
    <cellStyle name="40% - Accent3 3 2 5" xfId="2520" xr:uid="{00000000-0005-0000-0000-00005A030000}"/>
    <cellStyle name="40% - Accent3 3 3" xfId="394" xr:uid="{00000000-0005-0000-0000-00005B030000}"/>
    <cellStyle name="40% - Accent3 3 3 2" xfId="953" xr:uid="{00000000-0005-0000-0000-00005C030000}"/>
    <cellStyle name="40% - Accent3 3 3 3" xfId="1507" xr:uid="{00000000-0005-0000-0000-00005D030000}"/>
    <cellStyle name="40% - Accent3 3 3 4" xfId="2073" xr:uid="{00000000-0005-0000-0000-00005E030000}"/>
    <cellStyle name="40% - Accent3 3 3 5" xfId="2628" xr:uid="{00000000-0005-0000-0000-00005F030000}"/>
    <cellStyle name="40% - Accent3 3 4" xfId="506" xr:uid="{00000000-0005-0000-0000-000060030000}"/>
    <cellStyle name="40% - Accent3 3 4 2" xfId="1065" xr:uid="{00000000-0005-0000-0000-000061030000}"/>
    <cellStyle name="40% - Accent3 3 4 3" xfId="1619" xr:uid="{00000000-0005-0000-0000-000062030000}"/>
    <cellStyle name="40% - Accent3 3 4 4" xfId="2185" xr:uid="{00000000-0005-0000-0000-000063030000}"/>
    <cellStyle name="40% - Accent3 3 4 5" xfId="2740" xr:uid="{00000000-0005-0000-0000-000064030000}"/>
    <cellStyle name="40% - Accent3 3 5" xfId="617" xr:uid="{00000000-0005-0000-0000-000065030000}"/>
    <cellStyle name="40% - Accent3 3 5 2" xfId="1176" xr:uid="{00000000-0005-0000-0000-000066030000}"/>
    <cellStyle name="40% - Accent3 3 5 3" xfId="1730" xr:uid="{00000000-0005-0000-0000-000067030000}"/>
    <cellStyle name="40% - Accent3 3 5 4" xfId="2296" xr:uid="{00000000-0005-0000-0000-000068030000}"/>
    <cellStyle name="40% - Accent3 3 5 5" xfId="2851" xr:uid="{00000000-0005-0000-0000-000069030000}"/>
    <cellStyle name="40% - Accent3 3 6" xfId="728" xr:uid="{00000000-0005-0000-0000-00006A030000}"/>
    <cellStyle name="40% - Accent3 3 7" xfId="1287" xr:uid="{00000000-0005-0000-0000-00006B030000}"/>
    <cellStyle name="40% - Accent3 3 8" xfId="1853" xr:uid="{00000000-0005-0000-0000-00006C030000}"/>
    <cellStyle name="40% - Accent3 3 9" xfId="2408" xr:uid="{00000000-0005-0000-0000-00006D030000}"/>
    <cellStyle name="40% - Accent3 4" xfId="226" xr:uid="{00000000-0005-0000-0000-00006E030000}"/>
    <cellStyle name="40% - Accent3 4 2" xfId="789" xr:uid="{00000000-0005-0000-0000-00006F030000}"/>
    <cellStyle name="40% - Accent3 4 3" xfId="1343" xr:uid="{00000000-0005-0000-0000-000070030000}"/>
    <cellStyle name="40% - Accent3 4 4" xfId="1909" xr:uid="{00000000-0005-0000-0000-000071030000}"/>
    <cellStyle name="40% - Accent3 4 5" xfId="2464" xr:uid="{00000000-0005-0000-0000-000072030000}"/>
    <cellStyle name="40% - Accent3 5" xfId="338" xr:uid="{00000000-0005-0000-0000-000073030000}"/>
    <cellStyle name="40% - Accent3 5 2" xfId="897" xr:uid="{00000000-0005-0000-0000-000074030000}"/>
    <cellStyle name="40% - Accent3 5 3" xfId="1451" xr:uid="{00000000-0005-0000-0000-000075030000}"/>
    <cellStyle name="40% - Accent3 5 4" xfId="2017" xr:uid="{00000000-0005-0000-0000-000076030000}"/>
    <cellStyle name="40% - Accent3 5 5" xfId="2572" xr:uid="{00000000-0005-0000-0000-000077030000}"/>
    <cellStyle name="40% - Accent3 6" xfId="450" xr:uid="{00000000-0005-0000-0000-000078030000}"/>
    <cellStyle name="40% - Accent3 6 2" xfId="1009" xr:uid="{00000000-0005-0000-0000-000079030000}"/>
    <cellStyle name="40% - Accent3 6 3" xfId="1563" xr:uid="{00000000-0005-0000-0000-00007A030000}"/>
    <cellStyle name="40% - Accent3 6 4" xfId="2129" xr:uid="{00000000-0005-0000-0000-00007B030000}"/>
    <cellStyle name="40% - Accent3 6 5" xfId="2684" xr:uid="{00000000-0005-0000-0000-00007C030000}"/>
    <cellStyle name="40% - Accent3 7" xfId="562" xr:uid="{00000000-0005-0000-0000-00007D030000}"/>
    <cellStyle name="40% - Accent3 7 2" xfId="1121" xr:uid="{00000000-0005-0000-0000-00007E030000}"/>
    <cellStyle name="40% - Accent3 7 3" xfId="1675" xr:uid="{00000000-0005-0000-0000-00007F030000}"/>
    <cellStyle name="40% - Accent3 7 4" xfId="2241" xr:uid="{00000000-0005-0000-0000-000080030000}"/>
    <cellStyle name="40% - Accent3 7 5" xfId="2796" xr:uid="{00000000-0005-0000-0000-000081030000}"/>
    <cellStyle name="40% - Accent3 8" xfId="673" xr:uid="{00000000-0005-0000-0000-000082030000}"/>
    <cellStyle name="40% - Accent3 9" xfId="1232" xr:uid="{00000000-0005-0000-0000-000083030000}"/>
    <cellStyle name="40% - Accent4" xfId="34" builtinId="43" customBuiltin="1"/>
    <cellStyle name="40% - Accent4 10" xfId="1799" xr:uid="{00000000-0005-0000-0000-000085030000}"/>
    <cellStyle name="40% - Accent4 11" xfId="2354" xr:uid="{00000000-0005-0000-0000-000086030000}"/>
    <cellStyle name="40% - Accent4 2" xfId="72" xr:uid="{00000000-0005-0000-0000-000087030000}"/>
    <cellStyle name="40% - Accent4 2 10" xfId="2376" xr:uid="{00000000-0005-0000-0000-000088030000}"/>
    <cellStyle name="40% - Accent4 2 2" xfId="192" xr:uid="{00000000-0005-0000-0000-000089030000}"/>
    <cellStyle name="40% - Accent4 2 2 2" xfId="306" xr:uid="{00000000-0005-0000-0000-00008A030000}"/>
    <cellStyle name="40% - Accent4 2 2 2 2" xfId="869" xr:uid="{00000000-0005-0000-0000-00008B030000}"/>
    <cellStyle name="40% - Accent4 2 2 2 3" xfId="1423" xr:uid="{00000000-0005-0000-0000-00008C030000}"/>
    <cellStyle name="40% - Accent4 2 2 2 4" xfId="1989" xr:uid="{00000000-0005-0000-0000-00008D030000}"/>
    <cellStyle name="40% - Accent4 2 2 2 5" xfId="2544" xr:uid="{00000000-0005-0000-0000-00008E030000}"/>
    <cellStyle name="40% - Accent4 2 2 3" xfId="418" xr:uid="{00000000-0005-0000-0000-00008F030000}"/>
    <cellStyle name="40% - Accent4 2 2 3 2" xfId="977" xr:uid="{00000000-0005-0000-0000-000090030000}"/>
    <cellStyle name="40% - Accent4 2 2 3 3" xfId="1531" xr:uid="{00000000-0005-0000-0000-000091030000}"/>
    <cellStyle name="40% - Accent4 2 2 3 4" xfId="2097" xr:uid="{00000000-0005-0000-0000-000092030000}"/>
    <cellStyle name="40% - Accent4 2 2 3 5" xfId="2652" xr:uid="{00000000-0005-0000-0000-000093030000}"/>
    <cellStyle name="40% - Accent4 2 2 4" xfId="530" xr:uid="{00000000-0005-0000-0000-000094030000}"/>
    <cellStyle name="40% - Accent4 2 2 4 2" xfId="1089" xr:uid="{00000000-0005-0000-0000-000095030000}"/>
    <cellStyle name="40% - Accent4 2 2 4 3" xfId="1643" xr:uid="{00000000-0005-0000-0000-000096030000}"/>
    <cellStyle name="40% - Accent4 2 2 4 4" xfId="2209" xr:uid="{00000000-0005-0000-0000-000097030000}"/>
    <cellStyle name="40% - Accent4 2 2 4 5" xfId="2764" xr:uid="{00000000-0005-0000-0000-000098030000}"/>
    <cellStyle name="40% - Accent4 2 2 5" xfId="641" xr:uid="{00000000-0005-0000-0000-000099030000}"/>
    <cellStyle name="40% - Accent4 2 2 5 2" xfId="1200" xr:uid="{00000000-0005-0000-0000-00009A030000}"/>
    <cellStyle name="40% - Accent4 2 2 5 3" xfId="1754" xr:uid="{00000000-0005-0000-0000-00009B030000}"/>
    <cellStyle name="40% - Accent4 2 2 5 4" xfId="2320" xr:uid="{00000000-0005-0000-0000-00009C030000}"/>
    <cellStyle name="40% - Accent4 2 2 5 5" xfId="2875" xr:uid="{00000000-0005-0000-0000-00009D030000}"/>
    <cellStyle name="40% - Accent4 2 2 6" xfId="752" xr:uid="{00000000-0005-0000-0000-00009E030000}"/>
    <cellStyle name="40% - Accent4 2 2 7" xfId="1311" xr:uid="{00000000-0005-0000-0000-00009F030000}"/>
    <cellStyle name="40% - Accent4 2 2 8" xfId="1877" xr:uid="{00000000-0005-0000-0000-0000A0030000}"/>
    <cellStyle name="40% - Accent4 2 2 9" xfId="2432" xr:uid="{00000000-0005-0000-0000-0000A1030000}"/>
    <cellStyle name="40% - Accent4 2 3" xfId="250" xr:uid="{00000000-0005-0000-0000-0000A2030000}"/>
    <cellStyle name="40% - Accent4 2 3 2" xfId="813" xr:uid="{00000000-0005-0000-0000-0000A3030000}"/>
    <cellStyle name="40% - Accent4 2 3 3" xfId="1367" xr:uid="{00000000-0005-0000-0000-0000A4030000}"/>
    <cellStyle name="40% - Accent4 2 3 4" xfId="1933" xr:uid="{00000000-0005-0000-0000-0000A5030000}"/>
    <cellStyle name="40% - Accent4 2 3 5" xfId="2488" xr:uid="{00000000-0005-0000-0000-0000A6030000}"/>
    <cellStyle name="40% - Accent4 2 4" xfId="362" xr:uid="{00000000-0005-0000-0000-0000A7030000}"/>
    <cellStyle name="40% - Accent4 2 4 2" xfId="921" xr:uid="{00000000-0005-0000-0000-0000A8030000}"/>
    <cellStyle name="40% - Accent4 2 4 3" xfId="1475" xr:uid="{00000000-0005-0000-0000-0000A9030000}"/>
    <cellStyle name="40% - Accent4 2 4 4" xfId="2041" xr:uid="{00000000-0005-0000-0000-0000AA030000}"/>
    <cellStyle name="40% - Accent4 2 4 5" xfId="2596" xr:uid="{00000000-0005-0000-0000-0000AB030000}"/>
    <cellStyle name="40% - Accent4 2 5" xfId="474" xr:uid="{00000000-0005-0000-0000-0000AC030000}"/>
    <cellStyle name="40% - Accent4 2 5 2" xfId="1033" xr:uid="{00000000-0005-0000-0000-0000AD030000}"/>
    <cellStyle name="40% - Accent4 2 5 3" xfId="1587" xr:uid="{00000000-0005-0000-0000-0000AE030000}"/>
    <cellStyle name="40% - Accent4 2 5 4" xfId="2153" xr:uid="{00000000-0005-0000-0000-0000AF030000}"/>
    <cellStyle name="40% - Accent4 2 5 5" xfId="2708" xr:uid="{00000000-0005-0000-0000-0000B0030000}"/>
    <cellStyle name="40% - Accent4 2 6" xfId="585" xr:uid="{00000000-0005-0000-0000-0000B1030000}"/>
    <cellStyle name="40% - Accent4 2 6 2" xfId="1144" xr:uid="{00000000-0005-0000-0000-0000B2030000}"/>
    <cellStyle name="40% - Accent4 2 6 3" xfId="1698" xr:uid="{00000000-0005-0000-0000-0000B3030000}"/>
    <cellStyle name="40% - Accent4 2 6 4" xfId="2264" xr:uid="{00000000-0005-0000-0000-0000B4030000}"/>
    <cellStyle name="40% - Accent4 2 6 5" xfId="2819" xr:uid="{00000000-0005-0000-0000-0000B5030000}"/>
    <cellStyle name="40% - Accent4 2 7" xfId="696" xr:uid="{00000000-0005-0000-0000-0000B6030000}"/>
    <cellStyle name="40% - Accent4 2 8" xfId="1255" xr:uid="{00000000-0005-0000-0000-0000B7030000}"/>
    <cellStyle name="40% - Accent4 2 9" xfId="1821" xr:uid="{00000000-0005-0000-0000-0000B8030000}"/>
    <cellStyle name="40% - Accent4 3" xfId="170" xr:uid="{00000000-0005-0000-0000-0000B9030000}"/>
    <cellStyle name="40% - Accent4 3 2" xfId="284" xr:uid="{00000000-0005-0000-0000-0000BA030000}"/>
    <cellStyle name="40% - Accent4 3 2 2" xfId="847" xr:uid="{00000000-0005-0000-0000-0000BB030000}"/>
    <cellStyle name="40% - Accent4 3 2 3" xfId="1401" xr:uid="{00000000-0005-0000-0000-0000BC030000}"/>
    <cellStyle name="40% - Accent4 3 2 4" xfId="1967" xr:uid="{00000000-0005-0000-0000-0000BD030000}"/>
    <cellStyle name="40% - Accent4 3 2 5" xfId="2522" xr:uid="{00000000-0005-0000-0000-0000BE030000}"/>
    <cellStyle name="40% - Accent4 3 3" xfId="396" xr:uid="{00000000-0005-0000-0000-0000BF030000}"/>
    <cellStyle name="40% - Accent4 3 3 2" xfId="955" xr:uid="{00000000-0005-0000-0000-0000C0030000}"/>
    <cellStyle name="40% - Accent4 3 3 3" xfId="1509" xr:uid="{00000000-0005-0000-0000-0000C1030000}"/>
    <cellStyle name="40% - Accent4 3 3 4" xfId="2075" xr:uid="{00000000-0005-0000-0000-0000C2030000}"/>
    <cellStyle name="40% - Accent4 3 3 5" xfId="2630" xr:uid="{00000000-0005-0000-0000-0000C3030000}"/>
    <cellStyle name="40% - Accent4 3 4" xfId="508" xr:uid="{00000000-0005-0000-0000-0000C4030000}"/>
    <cellStyle name="40% - Accent4 3 4 2" xfId="1067" xr:uid="{00000000-0005-0000-0000-0000C5030000}"/>
    <cellStyle name="40% - Accent4 3 4 3" xfId="1621" xr:uid="{00000000-0005-0000-0000-0000C6030000}"/>
    <cellStyle name="40% - Accent4 3 4 4" xfId="2187" xr:uid="{00000000-0005-0000-0000-0000C7030000}"/>
    <cellStyle name="40% - Accent4 3 4 5" xfId="2742" xr:uid="{00000000-0005-0000-0000-0000C8030000}"/>
    <cellStyle name="40% - Accent4 3 5" xfId="619" xr:uid="{00000000-0005-0000-0000-0000C9030000}"/>
    <cellStyle name="40% - Accent4 3 5 2" xfId="1178" xr:uid="{00000000-0005-0000-0000-0000CA030000}"/>
    <cellStyle name="40% - Accent4 3 5 3" xfId="1732" xr:uid="{00000000-0005-0000-0000-0000CB030000}"/>
    <cellStyle name="40% - Accent4 3 5 4" xfId="2298" xr:uid="{00000000-0005-0000-0000-0000CC030000}"/>
    <cellStyle name="40% - Accent4 3 5 5" xfId="2853" xr:uid="{00000000-0005-0000-0000-0000CD030000}"/>
    <cellStyle name="40% - Accent4 3 6" xfId="730" xr:uid="{00000000-0005-0000-0000-0000CE030000}"/>
    <cellStyle name="40% - Accent4 3 7" xfId="1289" xr:uid="{00000000-0005-0000-0000-0000CF030000}"/>
    <cellStyle name="40% - Accent4 3 8" xfId="1855" xr:uid="{00000000-0005-0000-0000-0000D0030000}"/>
    <cellStyle name="40% - Accent4 3 9" xfId="2410" xr:uid="{00000000-0005-0000-0000-0000D1030000}"/>
    <cellStyle name="40% - Accent4 4" xfId="228" xr:uid="{00000000-0005-0000-0000-0000D2030000}"/>
    <cellStyle name="40% - Accent4 4 2" xfId="791" xr:uid="{00000000-0005-0000-0000-0000D3030000}"/>
    <cellStyle name="40% - Accent4 4 3" xfId="1345" xr:uid="{00000000-0005-0000-0000-0000D4030000}"/>
    <cellStyle name="40% - Accent4 4 4" xfId="1911" xr:uid="{00000000-0005-0000-0000-0000D5030000}"/>
    <cellStyle name="40% - Accent4 4 5" xfId="2466" xr:uid="{00000000-0005-0000-0000-0000D6030000}"/>
    <cellStyle name="40% - Accent4 5" xfId="340" xr:uid="{00000000-0005-0000-0000-0000D7030000}"/>
    <cellStyle name="40% - Accent4 5 2" xfId="899" xr:uid="{00000000-0005-0000-0000-0000D8030000}"/>
    <cellStyle name="40% - Accent4 5 3" xfId="1453" xr:uid="{00000000-0005-0000-0000-0000D9030000}"/>
    <cellStyle name="40% - Accent4 5 4" xfId="2019" xr:uid="{00000000-0005-0000-0000-0000DA030000}"/>
    <cellStyle name="40% - Accent4 5 5" xfId="2574" xr:uid="{00000000-0005-0000-0000-0000DB030000}"/>
    <cellStyle name="40% - Accent4 6" xfId="452" xr:uid="{00000000-0005-0000-0000-0000DC030000}"/>
    <cellStyle name="40% - Accent4 6 2" xfId="1011" xr:uid="{00000000-0005-0000-0000-0000DD030000}"/>
    <cellStyle name="40% - Accent4 6 3" xfId="1565" xr:uid="{00000000-0005-0000-0000-0000DE030000}"/>
    <cellStyle name="40% - Accent4 6 4" xfId="2131" xr:uid="{00000000-0005-0000-0000-0000DF030000}"/>
    <cellStyle name="40% - Accent4 6 5" xfId="2686" xr:uid="{00000000-0005-0000-0000-0000E0030000}"/>
    <cellStyle name="40% - Accent4 7" xfId="564" xr:uid="{00000000-0005-0000-0000-0000E1030000}"/>
    <cellStyle name="40% - Accent4 7 2" xfId="1123" xr:uid="{00000000-0005-0000-0000-0000E2030000}"/>
    <cellStyle name="40% - Accent4 7 3" xfId="1677" xr:uid="{00000000-0005-0000-0000-0000E3030000}"/>
    <cellStyle name="40% - Accent4 7 4" xfId="2243" xr:uid="{00000000-0005-0000-0000-0000E4030000}"/>
    <cellStyle name="40% - Accent4 7 5" xfId="2798" xr:uid="{00000000-0005-0000-0000-0000E5030000}"/>
    <cellStyle name="40% - Accent4 8" xfId="675" xr:uid="{00000000-0005-0000-0000-0000E6030000}"/>
    <cellStyle name="40% - Accent4 9" xfId="1234" xr:uid="{00000000-0005-0000-0000-0000E7030000}"/>
    <cellStyle name="40% - Accent5" xfId="38" builtinId="47" customBuiltin="1"/>
    <cellStyle name="40% - Accent5 10" xfId="1801" xr:uid="{00000000-0005-0000-0000-0000E9030000}"/>
    <cellStyle name="40% - Accent5 11" xfId="2356" xr:uid="{00000000-0005-0000-0000-0000EA030000}"/>
    <cellStyle name="40% - Accent5 2" xfId="74" xr:uid="{00000000-0005-0000-0000-0000EB030000}"/>
    <cellStyle name="40% - Accent5 2 10" xfId="2378" xr:uid="{00000000-0005-0000-0000-0000EC030000}"/>
    <cellStyle name="40% - Accent5 2 2" xfId="194" xr:uid="{00000000-0005-0000-0000-0000ED030000}"/>
    <cellStyle name="40% - Accent5 2 2 2" xfId="308" xr:uid="{00000000-0005-0000-0000-0000EE030000}"/>
    <cellStyle name="40% - Accent5 2 2 2 2" xfId="871" xr:uid="{00000000-0005-0000-0000-0000EF030000}"/>
    <cellStyle name="40% - Accent5 2 2 2 3" xfId="1425" xr:uid="{00000000-0005-0000-0000-0000F0030000}"/>
    <cellStyle name="40% - Accent5 2 2 2 4" xfId="1991" xr:uid="{00000000-0005-0000-0000-0000F1030000}"/>
    <cellStyle name="40% - Accent5 2 2 2 5" xfId="2546" xr:uid="{00000000-0005-0000-0000-0000F2030000}"/>
    <cellStyle name="40% - Accent5 2 2 3" xfId="420" xr:uid="{00000000-0005-0000-0000-0000F3030000}"/>
    <cellStyle name="40% - Accent5 2 2 3 2" xfId="979" xr:uid="{00000000-0005-0000-0000-0000F4030000}"/>
    <cellStyle name="40% - Accent5 2 2 3 3" xfId="1533" xr:uid="{00000000-0005-0000-0000-0000F5030000}"/>
    <cellStyle name="40% - Accent5 2 2 3 4" xfId="2099" xr:uid="{00000000-0005-0000-0000-0000F6030000}"/>
    <cellStyle name="40% - Accent5 2 2 3 5" xfId="2654" xr:uid="{00000000-0005-0000-0000-0000F7030000}"/>
    <cellStyle name="40% - Accent5 2 2 4" xfId="532" xr:uid="{00000000-0005-0000-0000-0000F8030000}"/>
    <cellStyle name="40% - Accent5 2 2 4 2" xfId="1091" xr:uid="{00000000-0005-0000-0000-0000F9030000}"/>
    <cellStyle name="40% - Accent5 2 2 4 3" xfId="1645" xr:uid="{00000000-0005-0000-0000-0000FA030000}"/>
    <cellStyle name="40% - Accent5 2 2 4 4" xfId="2211" xr:uid="{00000000-0005-0000-0000-0000FB030000}"/>
    <cellStyle name="40% - Accent5 2 2 4 5" xfId="2766" xr:uid="{00000000-0005-0000-0000-0000FC030000}"/>
    <cellStyle name="40% - Accent5 2 2 5" xfId="643" xr:uid="{00000000-0005-0000-0000-0000FD030000}"/>
    <cellStyle name="40% - Accent5 2 2 5 2" xfId="1202" xr:uid="{00000000-0005-0000-0000-0000FE030000}"/>
    <cellStyle name="40% - Accent5 2 2 5 3" xfId="1756" xr:uid="{00000000-0005-0000-0000-0000FF030000}"/>
    <cellStyle name="40% - Accent5 2 2 5 4" xfId="2322" xr:uid="{00000000-0005-0000-0000-000000040000}"/>
    <cellStyle name="40% - Accent5 2 2 5 5" xfId="2877" xr:uid="{00000000-0005-0000-0000-000001040000}"/>
    <cellStyle name="40% - Accent5 2 2 6" xfId="754" xr:uid="{00000000-0005-0000-0000-000002040000}"/>
    <cellStyle name="40% - Accent5 2 2 7" xfId="1313" xr:uid="{00000000-0005-0000-0000-000003040000}"/>
    <cellStyle name="40% - Accent5 2 2 8" xfId="1879" xr:uid="{00000000-0005-0000-0000-000004040000}"/>
    <cellStyle name="40% - Accent5 2 2 9" xfId="2434" xr:uid="{00000000-0005-0000-0000-000005040000}"/>
    <cellStyle name="40% - Accent5 2 3" xfId="252" xr:uid="{00000000-0005-0000-0000-000006040000}"/>
    <cellStyle name="40% - Accent5 2 3 2" xfId="815" xr:uid="{00000000-0005-0000-0000-000007040000}"/>
    <cellStyle name="40% - Accent5 2 3 3" xfId="1369" xr:uid="{00000000-0005-0000-0000-000008040000}"/>
    <cellStyle name="40% - Accent5 2 3 4" xfId="1935" xr:uid="{00000000-0005-0000-0000-000009040000}"/>
    <cellStyle name="40% - Accent5 2 3 5" xfId="2490" xr:uid="{00000000-0005-0000-0000-00000A040000}"/>
    <cellStyle name="40% - Accent5 2 4" xfId="364" xr:uid="{00000000-0005-0000-0000-00000B040000}"/>
    <cellStyle name="40% - Accent5 2 4 2" xfId="923" xr:uid="{00000000-0005-0000-0000-00000C040000}"/>
    <cellStyle name="40% - Accent5 2 4 3" xfId="1477" xr:uid="{00000000-0005-0000-0000-00000D040000}"/>
    <cellStyle name="40% - Accent5 2 4 4" xfId="2043" xr:uid="{00000000-0005-0000-0000-00000E040000}"/>
    <cellStyle name="40% - Accent5 2 4 5" xfId="2598" xr:uid="{00000000-0005-0000-0000-00000F040000}"/>
    <cellStyle name="40% - Accent5 2 5" xfId="476" xr:uid="{00000000-0005-0000-0000-000010040000}"/>
    <cellStyle name="40% - Accent5 2 5 2" xfId="1035" xr:uid="{00000000-0005-0000-0000-000011040000}"/>
    <cellStyle name="40% - Accent5 2 5 3" xfId="1589" xr:uid="{00000000-0005-0000-0000-000012040000}"/>
    <cellStyle name="40% - Accent5 2 5 4" xfId="2155" xr:uid="{00000000-0005-0000-0000-000013040000}"/>
    <cellStyle name="40% - Accent5 2 5 5" xfId="2710" xr:uid="{00000000-0005-0000-0000-000014040000}"/>
    <cellStyle name="40% - Accent5 2 6" xfId="587" xr:uid="{00000000-0005-0000-0000-000015040000}"/>
    <cellStyle name="40% - Accent5 2 6 2" xfId="1146" xr:uid="{00000000-0005-0000-0000-000016040000}"/>
    <cellStyle name="40% - Accent5 2 6 3" xfId="1700" xr:uid="{00000000-0005-0000-0000-000017040000}"/>
    <cellStyle name="40% - Accent5 2 6 4" xfId="2266" xr:uid="{00000000-0005-0000-0000-000018040000}"/>
    <cellStyle name="40% - Accent5 2 6 5" xfId="2821" xr:uid="{00000000-0005-0000-0000-000019040000}"/>
    <cellStyle name="40% - Accent5 2 7" xfId="698" xr:uid="{00000000-0005-0000-0000-00001A040000}"/>
    <cellStyle name="40% - Accent5 2 8" xfId="1257" xr:uid="{00000000-0005-0000-0000-00001B040000}"/>
    <cellStyle name="40% - Accent5 2 9" xfId="1823" xr:uid="{00000000-0005-0000-0000-00001C040000}"/>
    <cellStyle name="40% - Accent5 3" xfId="172" xr:uid="{00000000-0005-0000-0000-00001D040000}"/>
    <cellStyle name="40% - Accent5 3 2" xfId="286" xr:uid="{00000000-0005-0000-0000-00001E040000}"/>
    <cellStyle name="40% - Accent5 3 2 2" xfId="849" xr:uid="{00000000-0005-0000-0000-00001F040000}"/>
    <cellStyle name="40% - Accent5 3 2 3" xfId="1403" xr:uid="{00000000-0005-0000-0000-000020040000}"/>
    <cellStyle name="40% - Accent5 3 2 4" xfId="1969" xr:uid="{00000000-0005-0000-0000-000021040000}"/>
    <cellStyle name="40% - Accent5 3 2 5" xfId="2524" xr:uid="{00000000-0005-0000-0000-000022040000}"/>
    <cellStyle name="40% - Accent5 3 3" xfId="398" xr:uid="{00000000-0005-0000-0000-000023040000}"/>
    <cellStyle name="40% - Accent5 3 3 2" xfId="957" xr:uid="{00000000-0005-0000-0000-000024040000}"/>
    <cellStyle name="40% - Accent5 3 3 3" xfId="1511" xr:uid="{00000000-0005-0000-0000-000025040000}"/>
    <cellStyle name="40% - Accent5 3 3 4" xfId="2077" xr:uid="{00000000-0005-0000-0000-000026040000}"/>
    <cellStyle name="40% - Accent5 3 3 5" xfId="2632" xr:uid="{00000000-0005-0000-0000-000027040000}"/>
    <cellStyle name="40% - Accent5 3 4" xfId="510" xr:uid="{00000000-0005-0000-0000-000028040000}"/>
    <cellStyle name="40% - Accent5 3 4 2" xfId="1069" xr:uid="{00000000-0005-0000-0000-000029040000}"/>
    <cellStyle name="40% - Accent5 3 4 3" xfId="1623" xr:uid="{00000000-0005-0000-0000-00002A040000}"/>
    <cellStyle name="40% - Accent5 3 4 4" xfId="2189" xr:uid="{00000000-0005-0000-0000-00002B040000}"/>
    <cellStyle name="40% - Accent5 3 4 5" xfId="2744" xr:uid="{00000000-0005-0000-0000-00002C040000}"/>
    <cellStyle name="40% - Accent5 3 5" xfId="621" xr:uid="{00000000-0005-0000-0000-00002D040000}"/>
    <cellStyle name="40% - Accent5 3 5 2" xfId="1180" xr:uid="{00000000-0005-0000-0000-00002E040000}"/>
    <cellStyle name="40% - Accent5 3 5 3" xfId="1734" xr:uid="{00000000-0005-0000-0000-00002F040000}"/>
    <cellStyle name="40% - Accent5 3 5 4" xfId="2300" xr:uid="{00000000-0005-0000-0000-000030040000}"/>
    <cellStyle name="40% - Accent5 3 5 5" xfId="2855" xr:uid="{00000000-0005-0000-0000-000031040000}"/>
    <cellStyle name="40% - Accent5 3 6" xfId="732" xr:uid="{00000000-0005-0000-0000-000032040000}"/>
    <cellStyle name="40% - Accent5 3 7" xfId="1291" xr:uid="{00000000-0005-0000-0000-000033040000}"/>
    <cellStyle name="40% - Accent5 3 8" xfId="1857" xr:uid="{00000000-0005-0000-0000-000034040000}"/>
    <cellStyle name="40% - Accent5 3 9" xfId="2412" xr:uid="{00000000-0005-0000-0000-000035040000}"/>
    <cellStyle name="40% - Accent5 4" xfId="230" xr:uid="{00000000-0005-0000-0000-000036040000}"/>
    <cellStyle name="40% - Accent5 4 2" xfId="793" xr:uid="{00000000-0005-0000-0000-000037040000}"/>
    <cellStyle name="40% - Accent5 4 3" xfId="1347" xr:uid="{00000000-0005-0000-0000-000038040000}"/>
    <cellStyle name="40% - Accent5 4 4" xfId="1913" xr:uid="{00000000-0005-0000-0000-000039040000}"/>
    <cellStyle name="40% - Accent5 4 5" xfId="2468" xr:uid="{00000000-0005-0000-0000-00003A040000}"/>
    <cellStyle name="40% - Accent5 5" xfId="342" xr:uid="{00000000-0005-0000-0000-00003B040000}"/>
    <cellStyle name="40% - Accent5 5 2" xfId="901" xr:uid="{00000000-0005-0000-0000-00003C040000}"/>
    <cellStyle name="40% - Accent5 5 3" xfId="1455" xr:uid="{00000000-0005-0000-0000-00003D040000}"/>
    <cellStyle name="40% - Accent5 5 4" xfId="2021" xr:uid="{00000000-0005-0000-0000-00003E040000}"/>
    <cellStyle name="40% - Accent5 5 5" xfId="2576" xr:uid="{00000000-0005-0000-0000-00003F040000}"/>
    <cellStyle name="40% - Accent5 6" xfId="454" xr:uid="{00000000-0005-0000-0000-000040040000}"/>
    <cellStyle name="40% - Accent5 6 2" xfId="1013" xr:uid="{00000000-0005-0000-0000-000041040000}"/>
    <cellStyle name="40% - Accent5 6 3" xfId="1567" xr:uid="{00000000-0005-0000-0000-000042040000}"/>
    <cellStyle name="40% - Accent5 6 4" xfId="2133" xr:uid="{00000000-0005-0000-0000-000043040000}"/>
    <cellStyle name="40% - Accent5 6 5" xfId="2688" xr:uid="{00000000-0005-0000-0000-000044040000}"/>
    <cellStyle name="40% - Accent5 7" xfId="566" xr:uid="{00000000-0005-0000-0000-000045040000}"/>
    <cellStyle name="40% - Accent5 7 2" xfId="1125" xr:uid="{00000000-0005-0000-0000-000046040000}"/>
    <cellStyle name="40% - Accent5 7 3" xfId="1679" xr:uid="{00000000-0005-0000-0000-000047040000}"/>
    <cellStyle name="40% - Accent5 7 4" xfId="2245" xr:uid="{00000000-0005-0000-0000-000048040000}"/>
    <cellStyle name="40% - Accent5 7 5" xfId="2800" xr:uid="{00000000-0005-0000-0000-000049040000}"/>
    <cellStyle name="40% - Accent5 8" xfId="677" xr:uid="{00000000-0005-0000-0000-00004A040000}"/>
    <cellStyle name="40% - Accent5 9" xfId="1236" xr:uid="{00000000-0005-0000-0000-00004B040000}"/>
    <cellStyle name="40% - Accent6" xfId="42" builtinId="51" customBuiltin="1"/>
    <cellStyle name="40% - Accent6 10" xfId="1803" xr:uid="{00000000-0005-0000-0000-00004D040000}"/>
    <cellStyle name="40% - Accent6 11" xfId="2358" xr:uid="{00000000-0005-0000-0000-00004E040000}"/>
    <cellStyle name="40% - Accent6 2" xfId="76" xr:uid="{00000000-0005-0000-0000-00004F040000}"/>
    <cellStyle name="40% - Accent6 2 10" xfId="2380" xr:uid="{00000000-0005-0000-0000-000050040000}"/>
    <cellStyle name="40% - Accent6 2 2" xfId="196" xr:uid="{00000000-0005-0000-0000-000051040000}"/>
    <cellStyle name="40% - Accent6 2 2 2" xfId="310" xr:uid="{00000000-0005-0000-0000-000052040000}"/>
    <cellStyle name="40% - Accent6 2 2 2 2" xfId="873" xr:uid="{00000000-0005-0000-0000-000053040000}"/>
    <cellStyle name="40% - Accent6 2 2 2 3" xfId="1427" xr:uid="{00000000-0005-0000-0000-000054040000}"/>
    <cellStyle name="40% - Accent6 2 2 2 4" xfId="1993" xr:uid="{00000000-0005-0000-0000-000055040000}"/>
    <cellStyle name="40% - Accent6 2 2 2 5" xfId="2548" xr:uid="{00000000-0005-0000-0000-000056040000}"/>
    <cellStyle name="40% - Accent6 2 2 3" xfId="422" xr:uid="{00000000-0005-0000-0000-000057040000}"/>
    <cellStyle name="40% - Accent6 2 2 3 2" xfId="981" xr:uid="{00000000-0005-0000-0000-000058040000}"/>
    <cellStyle name="40% - Accent6 2 2 3 3" xfId="1535" xr:uid="{00000000-0005-0000-0000-000059040000}"/>
    <cellStyle name="40% - Accent6 2 2 3 4" xfId="2101" xr:uid="{00000000-0005-0000-0000-00005A040000}"/>
    <cellStyle name="40% - Accent6 2 2 3 5" xfId="2656" xr:uid="{00000000-0005-0000-0000-00005B040000}"/>
    <cellStyle name="40% - Accent6 2 2 4" xfId="534" xr:uid="{00000000-0005-0000-0000-00005C040000}"/>
    <cellStyle name="40% - Accent6 2 2 4 2" xfId="1093" xr:uid="{00000000-0005-0000-0000-00005D040000}"/>
    <cellStyle name="40% - Accent6 2 2 4 3" xfId="1647" xr:uid="{00000000-0005-0000-0000-00005E040000}"/>
    <cellStyle name="40% - Accent6 2 2 4 4" xfId="2213" xr:uid="{00000000-0005-0000-0000-00005F040000}"/>
    <cellStyle name="40% - Accent6 2 2 4 5" xfId="2768" xr:uid="{00000000-0005-0000-0000-000060040000}"/>
    <cellStyle name="40% - Accent6 2 2 5" xfId="645" xr:uid="{00000000-0005-0000-0000-000061040000}"/>
    <cellStyle name="40% - Accent6 2 2 5 2" xfId="1204" xr:uid="{00000000-0005-0000-0000-000062040000}"/>
    <cellStyle name="40% - Accent6 2 2 5 3" xfId="1758" xr:uid="{00000000-0005-0000-0000-000063040000}"/>
    <cellStyle name="40% - Accent6 2 2 5 4" xfId="2324" xr:uid="{00000000-0005-0000-0000-000064040000}"/>
    <cellStyle name="40% - Accent6 2 2 5 5" xfId="2879" xr:uid="{00000000-0005-0000-0000-000065040000}"/>
    <cellStyle name="40% - Accent6 2 2 6" xfId="756" xr:uid="{00000000-0005-0000-0000-000066040000}"/>
    <cellStyle name="40% - Accent6 2 2 7" xfId="1315" xr:uid="{00000000-0005-0000-0000-000067040000}"/>
    <cellStyle name="40% - Accent6 2 2 8" xfId="1881" xr:uid="{00000000-0005-0000-0000-000068040000}"/>
    <cellStyle name="40% - Accent6 2 2 9" xfId="2436" xr:uid="{00000000-0005-0000-0000-000069040000}"/>
    <cellStyle name="40% - Accent6 2 3" xfId="254" xr:uid="{00000000-0005-0000-0000-00006A040000}"/>
    <cellStyle name="40% - Accent6 2 3 2" xfId="817" xr:uid="{00000000-0005-0000-0000-00006B040000}"/>
    <cellStyle name="40% - Accent6 2 3 3" xfId="1371" xr:uid="{00000000-0005-0000-0000-00006C040000}"/>
    <cellStyle name="40% - Accent6 2 3 4" xfId="1937" xr:uid="{00000000-0005-0000-0000-00006D040000}"/>
    <cellStyle name="40% - Accent6 2 3 5" xfId="2492" xr:uid="{00000000-0005-0000-0000-00006E040000}"/>
    <cellStyle name="40% - Accent6 2 4" xfId="366" xr:uid="{00000000-0005-0000-0000-00006F040000}"/>
    <cellStyle name="40% - Accent6 2 4 2" xfId="925" xr:uid="{00000000-0005-0000-0000-000070040000}"/>
    <cellStyle name="40% - Accent6 2 4 3" xfId="1479" xr:uid="{00000000-0005-0000-0000-000071040000}"/>
    <cellStyle name="40% - Accent6 2 4 4" xfId="2045" xr:uid="{00000000-0005-0000-0000-000072040000}"/>
    <cellStyle name="40% - Accent6 2 4 5" xfId="2600" xr:uid="{00000000-0005-0000-0000-000073040000}"/>
    <cellStyle name="40% - Accent6 2 5" xfId="478" xr:uid="{00000000-0005-0000-0000-000074040000}"/>
    <cellStyle name="40% - Accent6 2 5 2" xfId="1037" xr:uid="{00000000-0005-0000-0000-000075040000}"/>
    <cellStyle name="40% - Accent6 2 5 3" xfId="1591" xr:uid="{00000000-0005-0000-0000-000076040000}"/>
    <cellStyle name="40% - Accent6 2 5 4" xfId="2157" xr:uid="{00000000-0005-0000-0000-000077040000}"/>
    <cellStyle name="40% - Accent6 2 5 5" xfId="2712" xr:uid="{00000000-0005-0000-0000-000078040000}"/>
    <cellStyle name="40% - Accent6 2 6" xfId="589" xr:uid="{00000000-0005-0000-0000-000079040000}"/>
    <cellStyle name="40% - Accent6 2 6 2" xfId="1148" xr:uid="{00000000-0005-0000-0000-00007A040000}"/>
    <cellStyle name="40% - Accent6 2 6 3" xfId="1702" xr:uid="{00000000-0005-0000-0000-00007B040000}"/>
    <cellStyle name="40% - Accent6 2 6 4" xfId="2268" xr:uid="{00000000-0005-0000-0000-00007C040000}"/>
    <cellStyle name="40% - Accent6 2 6 5" xfId="2823" xr:uid="{00000000-0005-0000-0000-00007D040000}"/>
    <cellStyle name="40% - Accent6 2 7" xfId="700" xr:uid="{00000000-0005-0000-0000-00007E040000}"/>
    <cellStyle name="40% - Accent6 2 8" xfId="1259" xr:uid="{00000000-0005-0000-0000-00007F040000}"/>
    <cellStyle name="40% - Accent6 2 9" xfId="1825" xr:uid="{00000000-0005-0000-0000-000080040000}"/>
    <cellStyle name="40% - Accent6 3" xfId="174" xr:uid="{00000000-0005-0000-0000-000081040000}"/>
    <cellStyle name="40% - Accent6 3 2" xfId="288" xr:uid="{00000000-0005-0000-0000-000082040000}"/>
    <cellStyle name="40% - Accent6 3 2 2" xfId="851" xr:uid="{00000000-0005-0000-0000-000083040000}"/>
    <cellStyle name="40% - Accent6 3 2 3" xfId="1405" xr:uid="{00000000-0005-0000-0000-000084040000}"/>
    <cellStyle name="40% - Accent6 3 2 4" xfId="1971" xr:uid="{00000000-0005-0000-0000-000085040000}"/>
    <cellStyle name="40% - Accent6 3 2 5" xfId="2526" xr:uid="{00000000-0005-0000-0000-000086040000}"/>
    <cellStyle name="40% - Accent6 3 3" xfId="400" xr:uid="{00000000-0005-0000-0000-000087040000}"/>
    <cellStyle name="40% - Accent6 3 3 2" xfId="959" xr:uid="{00000000-0005-0000-0000-000088040000}"/>
    <cellStyle name="40% - Accent6 3 3 3" xfId="1513" xr:uid="{00000000-0005-0000-0000-000089040000}"/>
    <cellStyle name="40% - Accent6 3 3 4" xfId="2079" xr:uid="{00000000-0005-0000-0000-00008A040000}"/>
    <cellStyle name="40% - Accent6 3 3 5" xfId="2634" xr:uid="{00000000-0005-0000-0000-00008B040000}"/>
    <cellStyle name="40% - Accent6 3 4" xfId="512" xr:uid="{00000000-0005-0000-0000-00008C040000}"/>
    <cellStyle name="40% - Accent6 3 4 2" xfId="1071" xr:uid="{00000000-0005-0000-0000-00008D040000}"/>
    <cellStyle name="40% - Accent6 3 4 3" xfId="1625" xr:uid="{00000000-0005-0000-0000-00008E040000}"/>
    <cellStyle name="40% - Accent6 3 4 4" xfId="2191" xr:uid="{00000000-0005-0000-0000-00008F040000}"/>
    <cellStyle name="40% - Accent6 3 4 5" xfId="2746" xr:uid="{00000000-0005-0000-0000-000090040000}"/>
    <cellStyle name="40% - Accent6 3 5" xfId="623" xr:uid="{00000000-0005-0000-0000-000091040000}"/>
    <cellStyle name="40% - Accent6 3 5 2" xfId="1182" xr:uid="{00000000-0005-0000-0000-000092040000}"/>
    <cellStyle name="40% - Accent6 3 5 3" xfId="1736" xr:uid="{00000000-0005-0000-0000-000093040000}"/>
    <cellStyle name="40% - Accent6 3 5 4" xfId="2302" xr:uid="{00000000-0005-0000-0000-000094040000}"/>
    <cellStyle name="40% - Accent6 3 5 5" xfId="2857" xr:uid="{00000000-0005-0000-0000-000095040000}"/>
    <cellStyle name="40% - Accent6 3 6" xfId="734" xr:uid="{00000000-0005-0000-0000-000096040000}"/>
    <cellStyle name="40% - Accent6 3 7" xfId="1293" xr:uid="{00000000-0005-0000-0000-000097040000}"/>
    <cellStyle name="40% - Accent6 3 8" xfId="1859" xr:uid="{00000000-0005-0000-0000-000098040000}"/>
    <cellStyle name="40% - Accent6 3 9" xfId="2414" xr:uid="{00000000-0005-0000-0000-000099040000}"/>
    <cellStyle name="40% - Accent6 4" xfId="232" xr:uid="{00000000-0005-0000-0000-00009A040000}"/>
    <cellStyle name="40% - Accent6 4 2" xfId="795" xr:uid="{00000000-0005-0000-0000-00009B040000}"/>
    <cellStyle name="40% - Accent6 4 3" xfId="1349" xr:uid="{00000000-0005-0000-0000-00009C040000}"/>
    <cellStyle name="40% - Accent6 4 4" xfId="1915" xr:uid="{00000000-0005-0000-0000-00009D040000}"/>
    <cellStyle name="40% - Accent6 4 5" xfId="2470" xr:uid="{00000000-0005-0000-0000-00009E040000}"/>
    <cellStyle name="40% - Accent6 5" xfId="344" xr:uid="{00000000-0005-0000-0000-00009F040000}"/>
    <cellStyle name="40% - Accent6 5 2" xfId="903" xr:uid="{00000000-0005-0000-0000-0000A0040000}"/>
    <cellStyle name="40% - Accent6 5 3" xfId="1457" xr:uid="{00000000-0005-0000-0000-0000A1040000}"/>
    <cellStyle name="40% - Accent6 5 4" xfId="2023" xr:uid="{00000000-0005-0000-0000-0000A2040000}"/>
    <cellStyle name="40% - Accent6 5 5" xfId="2578" xr:uid="{00000000-0005-0000-0000-0000A3040000}"/>
    <cellStyle name="40% - Accent6 6" xfId="456" xr:uid="{00000000-0005-0000-0000-0000A4040000}"/>
    <cellStyle name="40% - Accent6 6 2" xfId="1015" xr:uid="{00000000-0005-0000-0000-0000A5040000}"/>
    <cellStyle name="40% - Accent6 6 3" xfId="1569" xr:uid="{00000000-0005-0000-0000-0000A6040000}"/>
    <cellStyle name="40% - Accent6 6 4" xfId="2135" xr:uid="{00000000-0005-0000-0000-0000A7040000}"/>
    <cellStyle name="40% - Accent6 6 5" xfId="2690" xr:uid="{00000000-0005-0000-0000-0000A8040000}"/>
    <cellStyle name="40% - Accent6 7" xfId="568" xr:uid="{00000000-0005-0000-0000-0000A9040000}"/>
    <cellStyle name="40% - Accent6 7 2" xfId="1127" xr:uid="{00000000-0005-0000-0000-0000AA040000}"/>
    <cellStyle name="40% - Accent6 7 3" xfId="1681" xr:uid="{00000000-0005-0000-0000-0000AB040000}"/>
    <cellStyle name="40% - Accent6 7 4" xfId="2247" xr:uid="{00000000-0005-0000-0000-0000AC040000}"/>
    <cellStyle name="40% - Accent6 7 5" xfId="2802" xr:uid="{00000000-0005-0000-0000-0000AD040000}"/>
    <cellStyle name="40% - Accent6 8" xfId="679" xr:uid="{00000000-0005-0000-0000-0000AE040000}"/>
    <cellStyle name="40% - Accent6 9" xfId="1238" xr:uid="{00000000-0005-0000-0000-0000AF04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ccountDetailRowBalanceCol" xfId="118" xr:uid="{00000000-0005-0000-0000-0000BC040000}"/>
    <cellStyle name="AccountDetailRowDescCol" xfId="120" xr:uid="{00000000-0005-0000-0000-0000BD040000}"/>
    <cellStyle name="AccountDetailRowNameCol" xfId="119" xr:uid="{00000000-0005-0000-0000-0000BE040000}"/>
    <cellStyle name="AccountDetailRowSpacerCol" xfId="117" xr:uid="{00000000-0005-0000-0000-0000BF040000}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53" xr:uid="{00000000-0005-0000-0000-0000C4040000}"/>
    <cellStyle name="Comma 11" xfId="345" xr:uid="{00000000-0005-0000-0000-0000C5040000}"/>
    <cellStyle name="Comma 11 2" xfId="904" xr:uid="{00000000-0005-0000-0000-0000C6040000}"/>
    <cellStyle name="Comma 11 3" xfId="1458" xr:uid="{00000000-0005-0000-0000-0000C7040000}"/>
    <cellStyle name="Comma 11 4" xfId="2024" xr:uid="{00000000-0005-0000-0000-0000C8040000}"/>
    <cellStyle name="Comma 11 5" xfId="2579" xr:uid="{00000000-0005-0000-0000-0000C9040000}"/>
    <cellStyle name="Comma 12" xfId="457" xr:uid="{00000000-0005-0000-0000-0000CA040000}"/>
    <cellStyle name="Comma 12 2" xfId="1016" xr:uid="{00000000-0005-0000-0000-0000CB040000}"/>
    <cellStyle name="Comma 12 3" xfId="1570" xr:uid="{00000000-0005-0000-0000-0000CC040000}"/>
    <cellStyle name="Comma 12 4" xfId="2136" xr:uid="{00000000-0005-0000-0000-0000CD040000}"/>
    <cellStyle name="Comma 12 5" xfId="2691" xr:uid="{00000000-0005-0000-0000-0000CE040000}"/>
    <cellStyle name="Comma 13" xfId="569" xr:uid="{00000000-0005-0000-0000-0000CF040000}"/>
    <cellStyle name="Comma 13 2" xfId="1128" xr:uid="{00000000-0005-0000-0000-0000D0040000}"/>
    <cellStyle name="Comma 13 3" xfId="1682" xr:uid="{00000000-0005-0000-0000-0000D1040000}"/>
    <cellStyle name="Comma 13 4" xfId="2248" xr:uid="{00000000-0005-0000-0000-0000D2040000}"/>
    <cellStyle name="Comma 13 5" xfId="2803" xr:uid="{00000000-0005-0000-0000-0000D3040000}"/>
    <cellStyle name="Comma 14" xfId="780" xr:uid="{00000000-0005-0000-0000-0000D4040000}"/>
    <cellStyle name="Comma 15" xfId="680" xr:uid="{00000000-0005-0000-0000-0000D5040000}"/>
    <cellStyle name="Comma 16" xfId="1239" xr:uid="{00000000-0005-0000-0000-0000D6040000}"/>
    <cellStyle name="Comma 17" xfId="1804" xr:uid="{00000000-0005-0000-0000-0000D7040000}"/>
    <cellStyle name="Comma 18" xfId="2359" xr:uid="{00000000-0005-0000-0000-0000D8040000}"/>
    <cellStyle name="Comma 2" xfId="51" xr:uid="{00000000-0005-0000-0000-0000D9040000}"/>
    <cellStyle name="Comma 2 2" xfId="97" xr:uid="{00000000-0005-0000-0000-0000DA040000}"/>
    <cellStyle name="Comma 2 2 2" xfId="121" xr:uid="{00000000-0005-0000-0000-0000DB040000}"/>
    <cellStyle name="Comma 2 2 2 2" xfId="152" xr:uid="{00000000-0005-0000-0000-0000DC040000}"/>
    <cellStyle name="Comma 2 2 3" xfId="140" xr:uid="{00000000-0005-0000-0000-0000DD040000}"/>
    <cellStyle name="Comma 2 3" xfId="96" xr:uid="{00000000-0005-0000-0000-0000DE040000}"/>
    <cellStyle name="Comma 2 3 10" xfId="1836" xr:uid="{00000000-0005-0000-0000-0000DF040000}"/>
    <cellStyle name="Comma 2 3 11" xfId="2391" xr:uid="{00000000-0005-0000-0000-0000E0040000}"/>
    <cellStyle name="Comma 2 3 2" xfId="122" xr:uid="{00000000-0005-0000-0000-0000E1040000}"/>
    <cellStyle name="Comma 2 3 3" xfId="207" xr:uid="{00000000-0005-0000-0000-0000E2040000}"/>
    <cellStyle name="Comma 2 3 3 2" xfId="321" xr:uid="{00000000-0005-0000-0000-0000E3040000}"/>
    <cellStyle name="Comma 2 3 3 2 2" xfId="884" xr:uid="{00000000-0005-0000-0000-0000E4040000}"/>
    <cellStyle name="Comma 2 3 3 2 3" xfId="1438" xr:uid="{00000000-0005-0000-0000-0000E5040000}"/>
    <cellStyle name="Comma 2 3 3 2 4" xfId="2004" xr:uid="{00000000-0005-0000-0000-0000E6040000}"/>
    <cellStyle name="Comma 2 3 3 2 5" xfId="2559" xr:uid="{00000000-0005-0000-0000-0000E7040000}"/>
    <cellStyle name="Comma 2 3 3 3" xfId="433" xr:uid="{00000000-0005-0000-0000-0000E8040000}"/>
    <cellStyle name="Comma 2 3 3 3 2" xfId="992" xr:uid="{00000000-0005-0000-0000-0000E9040000}"/>
    <cellStyle name="Comma 2 3 3 3 3" xfId="1546" xr:uid="{00000000-0005-0000-0000-0000EA040000}"/>
    <cellStyle name="Comma 2 3 3 3 4" xfId="2112" xr:uid="{00000000-0005-0000-0000-0000EB040000}"/>
    <cellStyle name="Comma 2 3 3 3 5" xfId="2667" xr:uid="{00000000-0005-0000-0000-0000EC040000}"/>
    <cellStyle name="Comma 2 3 3 4" xfId="545" xr:uid="{00000000-0005-0000-0000-0000ED040000}"/>
    <cellStyle name="Comma 2 3 3 4 2" xfId="1104" xr:uid="{00000000-0005-0000-0000-0000EE040000}"/>
    <cellStyle name="Comma 2 3 3 4 3" xfId="1658" xr:uid="{00000000-0005-0000-0000-0000EF040000}"/>
    <cellStyle name="Comma 2 3 3 4 4" xfId="2224" xr:uid="{00000000-0005-0000-0000-0000F0040000}"/>
    <cellStyle name="Comma 2 3 3 4 5" xfId="2779" xr:uid="{00000000-0005-0000-0000-0000F1040000}"/>
    <cellStyle name="Comma 2 3 3 5" xfId="656" xr:uid="{00000000-0005-0000-0000-0000F2040000}"/>
    <cellStyle name="Comma 2 3 3 5 2" xfId="1215" xr:uid="{00000000-0005-0000-0000-0000F3040000}"/>
    <cellStyle name="Comma 2 3 3 5 3" xfId="1769" xr:uid="{00000000-0005-0000-0000-0000F4040000}"/>
    <cellStyle name="Comma 2 3 3 5 4" xfId="2335" xr:uid="{00000000-0005-0000-0000-0000F5040000}"/>
    <cellStyle name="Comma 2 3 3 5 5" xfId="2890" xr:uid="{00000000-0005-0000-0000-0000F6040000}"/>
    <cellStyle name="Comma 2 3 3 6" xfId="767" xr:uid="{00000000-0005-0000-0000-0000F7040000}"/>
    <cellStyle name="Comma 2 3 3 7" xfId="1326" xr:uid="{00000000-0005-0000-0000-0000F8040000}"/>
    <cellStyle name="Comma 2 3 3 8" xfId="1892" xr:uid="{00000000-0005-0000-0000-0000F9040000}"/>
    <cellStyle name="Comma 2 3 3 9" xfId="2447" xr:uid="{00000000-0005-0000-0000-0000FA040000}"/>
    <cellStyle name="Comma 2 3 4" xfId="265" xr:uid="{00000000-0005-0000-0000-0000FB040000}"/>
    <cellStyle name="Comma 2 3 4 2" xfId="828" xr:uid="{00000000-0005-0000-0000-0000FC040000}"/>
    <cellStyle name="Comma 2 3 4 3" xfId="1382" xr:uid="{00000000-0005-0000-0000-0000FD040000}"/>
    <cellStyle name="Comma 2 3 4 4" xfId="1948" xr:uid="{00000000-0005-0000-0000-0000FE040000}"/>
    <cellStyle name="Comma 2 3 4 5" xfId="2503" xr:uid="{00000000-0005-0000-0000-0000FF040000}"/>
    <cellStyle name="Comma 2 3 5" xfId="377" xr:uid="{00000000-0005-0000-0000-000000050000}"/>
    <cellStyle name="Comma 2 3 5 2" xfId="936" xr:uid="{00000000-0005-0000-0000-000001050000}"/>
    <cellStyle name="Comma 2 3 5 3" xfId="1490" xr:uid="{00000000-0005-0000-0000-000002050000}"/>
    <cellStyle name="Comma 2 3 5 4" xfId="2056" xr:uid="{00000000-0005-0000-0000-000003050000}"/>
    <cellStyle name="Comma 2 3 5 5" xfId="2611" xr:uid="{00000000-0005-0000-0000-000004050000}"/>
    <cellStyle name="Comma 2 3 6" xfId="489" xr:uid="{00000000-0005-0000-0000-000005050000}"/>
    <cellStyle name="Comma 2 3 6 2" xfId="1048" xr:uid="{00000000-0005-0000-0000-000006050000}"/>
    <cellStyle name="Comma 2 3 6 3" xfId="1602" xr:uid="{00000000-0005-0000-0000-000007050000}"/>
    <cellStyle name="Comma 2 3 6 4" xfId="2168" xr:uid="{00000000-0005-0000-0000-000008050000}"/>
    <cellStyle name="Comma 2 3 6 5" xfId="2723" xr:uid="{00000000-0005-0000-0000-000009050000}"/>
    <cellStyle name="Comma 2 3 7" xfId="600" xr:uid="{00000000-0005-0000-0000-00000A050000}"/>
    <cellStyle name="Comma 2 3 7 2" xfId="1159" xr:uid="{00000000-0005-0000-0000-00000B050000}"/>
    <cellStyle name="Comma 2 3 7 3" xfId="1713" xr:uid="{00000000-0005-0000-0000-00000C050000}"/>
    <cellStyle name="Comma 2 3 7 4" xfId="2279" xr:uid="{00000000-0005-0000-0000-00000D050000}"/>
    <cellStyle name="Comma 2 3 7 5" xfId="2834" xr:uid="{00000000-0005-0000-0000-00000E050000}"/>
    <cellStyle name="Comma 2 3 8" xfId="711" xr:uid="{00000000-0005-0000-0000-00000F050000}"/>
    <cellStyle name="Comma 2 3 9" xfId="1270" xr:uid="{00000000-0005-0000-0000-000010050000}"/>
    <cellStyle name="Comma 2 4" xfId="101" xr:uid="{00000000-0005-0000-0000-000011050000}"/>
    <cellStyle name="Comma 2 4 2" xfId="123" xr:uid="{00000000-0005-0000-0000-000012050000}"/>
    <cellStyle name="Comma 2 4 3" xfId="143" xr:uid="{00000000-0005-0000-0000-000013050000}"/>
    <cellStyle name="Comma 2 5" xfId="92" xr:uid="{00000000-0005-0000-0000-000014050000}"/>
    <cellStyle name="Comma 2 5 10" xfId="2389" xr:uid="{00000000-0005-0000-0000-000015050000}"/>
    <cellStyle name="Comma 2 5 2" xfId="205" xr:uid="{00000000-0005-0000-0000-000016050000}"/>
    <cellStyle name="Comma 2 5 2 2" xfId="319" xr:uid="{00000000-0005-0000-0000-000017050000}"/>
    <cellStyle name="Comma 2 5 2 2 2" xfId="882" xr:uid="{00000000-0005-0000-0000-000018050000}"/>
    <cellStyle name="Comma 2 5 2 2 3" xfId="1436" xr:uid="{00000000-0005-0000-0000-000019050000}"/>
    <cellStyle name="Comma 2 5 2 2 4" xfId="2002" xr:uid="{00000000-0005-0000-0000-00001A050000}"/>
    <cellStyle name="Comma 2 5 2 2 5" xfId="2557" xr:uid="{00000000-0005-0000-0000-00001B050000}"/>
    <cellStyle name="Comma 2 5 2 3" xfId="431" xr:uid="{00000000-0005-0000-0000-00001C050000}"/>
    <cellStyle name="Comma 2 5 2 3 2" xfId="990" xr:uid="{00000000-0005-0000-0000-00001D050000}"/>
    <cellStyle name="Comma 2 5 2 3 3" xfId="1544" xr:uid="{00000000-0005-0000-0000-00001E050000}"/>
    <cellStyle name="Comma 2 5 2 3 4" xfId="2110" xr:uid="{00000000-0005-0000-0000-00001F050000}"/>
    <cellStyle name="Comma 2 5 2 3 5" xfId="2665" xr:uid="{00000000-0005-0000-0000-000020050000}"/>
    <cellStyle name="Comma 2 5 2 4" xfId="543" xr:uid="{00000000-0005-0000-0000-000021050000}"/>
    <cellStyle name="Comma 2 5 2 4 2" xfId="1102" xr:uid="{00000000-0005-0000-0000-000022050000}"/>
    <cellStyle name="Comma 2 5 2 4 3" xfId="1656" xr:uid="{00000000-0005-0000-0000-000023050000}"/>
    <cellStyle name="Comma 2 5 2 4 4" xfId="2222" xr:uid="{00000000-0005-0000-0000-000024050000}"/>
    <cellStyle name="Comma 2 5 2 4 5" xfId="2777" xr:uid="{00000000-0005-0000-0000-000025050000}"/>
    <cellStyle name="Comma 2 5 2 5" xfId="654" xr:uid="{00000000-0005-0000-0000-000026050000}"/>
    <cellStyle name="Comma 2 5 2 5 2" xfId="1213" xr:uid="{00000000-0005-0000-0000-000027050000}"/>
    <cellStyle name="Comma 2 5 2 5 3" xfId="1767" xr:uid="{00000000-0005-0000-0000-000028050000}"/>
    <cellStyle name="Comma 2 5 2 5 4" xfId="2333" xr:uid="{00000000-0005-0000-0000-000029050000}"/>
    <cellStyle name="Comma 2 5 2 5 5" xfId="2888" xr:uid="{00000000-0005-0000-0000-00002A050000}"/>
    <cellStyle name="Comma 2 5 2 6" xfId="765" xr:uid="{00000000-0005-0000-0000-00002B050000}"/>
    <cellStyle name="Comma 2 5 2 7" xfId="1324" xr:uid="{00000000-0005-0000-0000-00002C050000}"/>
    <cellStyle name="Comma 2 5 2 8" xfId="1890" xr:uid="{00000000-0005-0000-0000-00002D050000}"/>
    <cellStyle name="Comma 2 5 2 9" xfId="2445" xr:uid="{00000000-0005-0000-0000-00002E050000}"/>
    <cellStyle name="Comma 2 5 3" xfId="263" xr:uid="{00000000-0005-0000-0000-00002F050000}"/>
    <cellStyle name="Comma 2 5 3 2" xfId="826" xr:uid="{00000000-0005-0000-0000-000030050000}"/>
    <cellStyle name="Comma 2 5 3 3" xfId="1380" xr:uid="{00000000-0005-0000-0000-000031050000}"/>
    <cellStyle name="Comma 2 5 3 4" xfId="1946" xr:uid="{00000000-0005-0000-0000-000032050000}"/>
    <cellStyle name="Comma 2 5 3 5" xfId="2501" xr:uid="{00000000-0005-0000-0000-000033050000}"/>
    <cellStyle name="Comma 2 5 4" xfId="375" xr:uid="{00000000-0005-0000-0000-000034050000}"/>
    <cellStyle name="Comma 2 5 4 2" xfId="934" xr:uid="{00000000-0005-0000-0000-000035050000}"/>
    <cellStyle name="Comma 2 5 4 3" xfId="1488" xr:uid="{00000000-0005-0000-0000-000036050000}"/>
    <cellStyle name="Comma 2 5 4 4" xfId="2054" xr:uid="{00000000-0005-0000-0000-000037050000}"/>
    <cellStyle name="Comma 2 5 4 5" xfId="2609" xr:uid="{00000000-0005-0000-0000-000038050000}"/>
    <cellStyle name="Comma 2 5 5" xfId="487" xr:uid="{00000000-0005-0000-0000-000039050000}"/>
    <cellStyle name="Comma 2 5 5 2" xfId="1046" xr:uid="{00000000-0005-0000-0000-00003A050000}"/>
    <cellStyle name="Comma 2 5 5 3" xfId="1600" xr:uid="{00000000-0005-0000-0000-00003B050000}"/>
    <cellStyle name="Comma 2 5 5 4" xfId="2166" xr:uid="{00000000-0005-0000-0000-00003C050000}"/>
    <cellStyle name="Comma 2 5 5 5" xfId="2721" xr:uid="{00000000-0005-0000-0000-00003D050000}"/>
    <cellStyle name="Comma 2 5 6" xfId="598" xr:uid="{00000000-0005-0000-0000-00003E050000}"/>
    <cellStyle name="Comma 2 5 6 2" xfId="1157" xr:uid="{00000000-0005-0000-0000-00003F050000}"/>
    <cellStyle name="Comma 2 5 6 3" xfId="1711" xr:uid="{00000000-0005-0000-0000-000040050000}"/>
    <cellStyle name="Comma 2 5 6 4" xfId="2277" xr:uid="{00000000-0005-0000-0000-000041050000}"/>
    <cellStyle name="Comma 2 5 6 5" xfId="2832" xr:uid="{00000000-0005-0000-0000-000042050000}"/>
    <cellStyle name="Comma 2 5 7" xfId="709" xr:uid="{00000000-0005-0000-0000-000043050000}"/>
    <cellStyle name="Comma 2 5 8" xfId="1268" xr:uid="{00000000-0005-0000-0000-000044050000}"/>
    <cellStyle name="Comma 2 5 9" xfId="1834" xr:uid="{00000000-0005-0000-0000-000045050000}"/>
    <cellStyle name="Comma 3" xfId="55" xr:uid="{00000000-0005-0000-0000-000046050000}"/>
    <cellStyle name="Comma 3 10" xfId="1244" xr:uid="{00000000-0005-0000-0000-000047050000}"/>
    <cellStyle name="Comma 3 11" xfId="1810" xr:uid="{00000000-0005-0000-0000-000048050000}"/>
    <cellStyle name="Comma 3 12" xfId="2365" xr:uid="{00000000-0005-0000-0000-000049050000}"/>
    <cellStyle name="Comma 3 2" xfId="87" xr:uid="{00000000-0005-0000-0000-00004A050000}"/>
    <cellStyle name="Comma 3 2 10" xfId="707" xr:uid="{00000000-0005-0000-0000-00004B050000}"/>
    <cellStyle name="Comma 3 2 11" xfId="1266" xr:uid="{00000000-0005-0000-0000-00004C050000}"/>
    <cellStyle name="Comma 3 2 12" xfId="1832" xr:uid="{00000000-0005-0000-0000-00004D050000}"/>
    <cellStyle name="Comma 3 2 13" xfId="2387" xr:uid="{00000000-0005-0000-0000-00004E050000}"/>
    <cellStyle name="Comma 3 2 2" xfId="124" xr:uid="{00000000-0005-0000-0000-00004F050000}"/>
    <cellStyle name="Comma 3 2 3" xfId="142" xr:uid="{00000000-0005-0000-0000-000050050000}"/>
    <cellStyle name="Comma 3 2 4" xfId="100" xr:uid="{00000000-0005-0000-0000-000051050000}"/>
    <cellStyle name="Comma 3 2 5" xfId="203" xr:uid="{00000000-0005-0000-0000-000052050000}"/>
    <cellStyle name="Comma 3 2 5 2" xfId="317" xr:uid="{00000000-0005-0000-0000-000053050000}"/>
    <cellStyle name="Comma 3 2 5 2 2" xfId="880" xr:uid="{00000000-0005-0000-0000-000054050000}"/>
    <cellStyle name="Comma 3 2 5 2 3" xfId="1434" xr:uid="{00000000-0005-0000-0000-000055050000}"/>
    <cellStyle name="Comma 3 2 5 2 4" xfId="2000" xr:uid="{00000000-0005-0000-0000-000056050000}"/>
    <cellStyle name="Comma 3 2 5 2 5" xfId="2555" xr:uid="{00000000-0005-0000-0000-000057050000}"/>
    <cellStyle name="Comma 3 2 5 3" xfId="429" xr:uid="{00000000-0005-0000-0000-000058050000}"/>
    <cellStyle name="Comma 3 2 5 3 2" xfId="988" xr:uid="{00000000-0005-0000-0000-000059050000}"/>
    <cellStyle name="Comma 3 2 5 3 3" xfId="1542" xr:uid="{00000000-0005-0000-0000-00005A050000}"/>
    <cellStyle name="Comma 3 2 5 3 4" xfId="2108" xr:uid="{00000000-0005-0000-0000-00005B050000}"/>
    <cellStyle name="Comma 3 2 5 3 5" xfId="2663" xr:uid="{00000000-0005-0000-0000-00005C050000}"/>
    <cellStyle name="Comma 3 2 5 4" xfId="541" xr:uid="{00000000-0005-0000-0000-00005D050000}"/>
    <cellStyle name="Comma 3 2 5 4 2" xfId="1100" xr:uid="{00000000-0005-0000-0000-00005E050000}"/>
    <cellStyle name="Comma 3 2 5 4 3" xfId="1654" xr:uid="{00000000-0005-0000-0000-00005F050000}"/>
    <cellStyle name="Comma 3 2 5 4 4" xfId="2220" xr:uid="{00000000-0005-0000-0000-000060050000}"/>
    <cellStyle name="Comma 3 2 5 4 5" xfId="2775" xr:uid="{00000000-0005-0000-0000-000061050000}"/>
    <cellStyle name="Comma 3 2 5 5" xfId="652" xr:uid="{00000000-0005-0000-0000-000062050000}"/>
    <cellStyle name="Comma 3 2 5 5 2" xfId="1211" xr:uid="{00000000-0005-0000-0000-000063050000}"/>
    <cellStyle name="Comma 3 2 5 5 3" xfId="1765" xr:uid="{00000000-0005-0000-0000-000064050000}"/>
    <cellStyle name="Comma 3 2 5 5 4" xfId="2331" xr:uid="{00000000-0005-0000-0000-000065050000}"/>
    <cellStyle name="Comma 3 2 5 5 5" xfId="2886" xr:uid="{00000000-0005-0000-0000-000066050000}"/>
    <cellStyle name="Comma 3 2 5 6" xfId="763" xr:uid="{00000000-0005-0000-0000-000067050000}"/>
    <cellStyle name="Comma 3 2 5 7" xfId="1322" xr:uid="{00000000-0005-0000-0000-000068050000}"/>
    <cellStyle name="Comma 3 2 5 8" xfId="1888" xr:uid="{00000000-0005-0000-0000-000069050000}"/>
    <cellStyle name="Comma 3 2 5 9" xfId="2443" xr:uid="{00000000-0005-0000-0000-00006A050000}"/>
    <cellStyle name="Comma 3 2 6" xfId="261" xr:uid="{00000000-0005-0000-0000-00006B050000}"/>
    <cellStyle name="Comma 3 2 6 2" xfId="824" xr:uid="{00000000-0005-0000-0000-00006C050000}"/>
    <cellStyle name="Comma 3 2 6 3" xfId="1378" xr:uid="{00000000-0005-0000-0000-00006D050000}"/>
    <cellStyle name="Comma 3 2 6 4" xfId="1944" xr:uid="{00000000-0005-0000-0000-00006E050000}"/>
    <cellStyle name="Comma 3 2 6 5" xfId="2499" xr:uid="{00000000-0005-0000-0000-00006F050000}"/>
    <cellStyle name="Comma 3 2 7" xfId="373" xr:uid="{00000000-0005-0000-0000-000070050000}"/>
    <cellStyle name="Comma 3 2 7 2" xfId="932" xr:uid="{00000000-0005-0000-0000-000071050000}"/>
    <cellStyle name="Comma 3 2 7 3" xfId="1486" xr:uid="{00000000-0005-0000-0000-000072050000}"/>
    <cellStyle name="Comma 3 2 7 4" xfId="2052" xr:uid="{00000000-0005-0000-0000-000073050000}"/>
    <cellStyle name="Comma 3 2 7 5" xfId="2607" xr:uid="{00000000-0005-0000-0000-000074050000}"/>
    <cellStyle name="Comma 3 2 8" xfId="485" xr:uid="{00000000-0005-0000-0000-000075050000}"/>
    <cellStyle name="Comma 3 2 8 2" xfId="1044" xr:uid="{00000000-0005-0000-0000-000076050000}"/>
    <cellStyle name="Comma 3 2 8 3" xfId="1598" xr:uid="{00000000-0005-0000-0000-000077050000}"/>
    <cellStyle name="Comma 3 2 8 4" xfId="2164" xr:uid="{00000000-0005-0000-0000-000078050000}"/>
    <cellStyle name="Comma 3 2 8 5" xfId="2719" xr:uid="{00000000-0005-0000-0000-000079050000}"/>
    <cellStyle name="Comma 3 2 9" xfId="596" xr:uid="{00000000-0005-0000-0000-00007A050000}"/>
    <cellStyle name="Comma 3 2 9 2" xfId="1155" xr:uid="{00000000-0005-0000-0000-00007B050000}"/>
    <cellStyle name="Comma 3 2 9 3" xfId="1709" xr:uid="{00000000-0005-0000-0000-00007C050000}"/>
    <cellStyle name="Comma 3 2 9 4" xfId="2275" xr:uid="{00000000-0005-0000-0000-00007D050000}"/>
    <cellStyle name="Comma 3 2 9 5" xfId="2830" xr:uid="{00000000-0005-0000-0000-00007E050000}"/>
    <cellStyle name="Comma 3 3" xfId="91" xr:uid="{00000000-0005-0000-0000-00007F050000}"/>
    <cellStyle name="Comma 3 4" xfId="181" xr:uid="{00000000-0005-0000-0000-000080050000}"/>
    <cellStyle name="Comma 3 4 2" xfId="295" xr:uid="{00000000-0005-0000-0000-000081050000}"/>
    <cellStyle name="Comma 3 4 2 2" xfId="858" xr:uid="{00000000-0005-0000-0000-000082050000}"/>
    <cellStyle name="Comma 3 4 2 3" xfId="1412" xr:uid="{00000000-0005-0000-0000-000083050000}"/>
    <cellStyle name="Comma 3 4 2 4" xfId="1978" xr:uid="{00000000-0005-0000-0000-000084050000}"/>
    <cellStyle name="Comma 3 4 2 5" xfId="2533" xr:uid="{00000000-0005-0000-0000-000085050000}"/>
    <cellStyle name="Comma 3 4 3" xfId="407" xr:uid="{00000000-0005-0000-0000-000086050000}"/>
    <cellStyle name="Comma 3 4 3 2" xfId="966" xr:uid="{00000000-0005-0000-0000-000087050000}"/>
    <cellStyle name="Comma 3 4 3 3" xfId="1520" xr:uid="{00000000-0005-0000-0000-000088050000}"/>
    <cellStyle name="Comma 3 4 3 4" xfId="2086" xr:uid="{00000000-0005-0000-0000-000089050000}"/>
    <cellStyle name="Comma 3 4 3 5" xfId="2641" xr:uid="{00000000-0005-0000-0000-00008A050000}"/>
    <cellStyle name="Comma 3 4 4" xfId="519" xr:uid="{00000000-0005-0000-0000-00008B050000}"/>
    <cellStyle name="Comma 3 4 4 2" xfId="1078" xr:uid="{00000000-0005-0000-0000-00008C050000}"/>
    <cellStyle name="Comma 3 4 4 3" xfId="1632" xr:uid="{00000000-0005-0000-0000-00008D050000}"/>
    <cellStyle name="Comma 3 4 4 4" xfId="2198" xr:uid="{00000000-0005-0000-0000-00008E050000}"/>
    <cellStyle name="Comma 3 4 4 5" xfId="2753" xr:uid="{00000000-0005-0000-0000-00008F050000}"/>
    <cellStyle name="Comma 3 4 5" xfId="630" xr:uid="{00000000-0005-0000-0000-000090050000}"/>
    <cellStyle name="Comma 3 4 5 2" xfId="1189" xr:uid="{00000000-0005-0000-0000-000091050000}"/>
    <cellStyle name="Comma 3 4 5 3" xfId="1743" xr:uid="{00000000-0005-0000-0000-000092050000}"/>
    <cellStyle name="Comma 3 4 5 4" xfId="2309" xr:uid="{00000000-0005-0000-0000-000093050000}"/>
    <cellStyle name="Comma 3 4 5 5" xfId="2864" xr:uid="{00000000-0005-0000-0000-000094050000}"/>
    <cellStyle name="Comma 3 4 6" xfId="741" xr:uid="{00000000-0005-0000-0000-000095050000}"/>
    <cellStyle name="Comma 3 4 7" xfId="1300" xr:uid="{00000000-0005-0000-0000-000096050000}"/>
    <cellStyle name="Comma 3 4 8" xfId="1866" xr:uid="{00000000-0005-0000-0000-000097050000}"/>
    <cellStyle name="Comma 3 4 9" xfId="2421" xr:uid="{00000000-0005-0000-0000-000098050000}"/>
    <cellStyle name="Comma 3 5" xfId="239" xr:uid="{00000000-0005-0000-0000-000099050000}"/>
    <cellStyle name="Comma 3 5 2" xfId="802" xr:uid="{00000000-0005-0000-0000-00009A050000}"/>
    <cellStyle name="Comma 3 5 3" xfId="1356" xr:uid="{00000000-0005-0000-0000-00009B050000}"/>
    <cellStyle name="Comma 3 5 4" xfId="1922" xr:uid="{00000000-0005-0000-0000-00009C050000}"/>
    <cellStyle name="Comma 3 5 5" xfId="2477" xr:uid="{00000000-0005-0000-0000-00009D050000}"/>
    <cellStyle name="Comma 3 6" xfId="351" xr:uid="{00000000-0005-0000-0000-00009E050000}"/>
    <cellStyle name="Comma 3 6 2" xfId="910" xr:uid="{00000000-0005-0000-0000-00009F050000}"/>
    <cellStyle name="Comma 3 6 3" xfId="1464" xr:uid="{00000000-0005-0000-0000-0000A0050000}"/>
    <cellStyle name="Comma 3 6 4" xfId="2030" xr:uid="{00000000-0005-0000-0000-0000A1050000}"/>
    <cellStyle name="Comma 3 6 5" xfId="2585" xr:uid="{00000000-0005-0000-0000-0000A2050000}"/>
    <cellStyle name="Comma 3 7" xfId="463" xr:uid="{00000000-0005-0000-0000-0000A3050000}"/>
    <cellStyle name="Comma 3 7 2" xfId="1022" xr:uid="{00000000-0005-0000-0000-0000A4050000}"/>
    <cellStyle name="Comma 3 7 3" xfId="1576" xr:uid="{00000000-0005-0000-0000-0000A5050000}"/>
    <cellStyle name="Comma 3 7 4" xfId="2142" xr:uid="{00000000-0005-0000-0000-0000A6050000}"/>
    <cellStyle name="Comma 3 7 5" xfId="2697" xr:uid="{00000000-0005-0000-0000-0000A7050000}"/>
    <cellStyle name="Comma 3 8" xfId="574" xr:uid="{00000000-0005-0000-0000-0000A8050000}"/>
    <cellStyle name="Comma 3 8 2" xfId="1133" xr:uid="{00000000-0005-0000-0000-0000A9050000}"/>
    <cellStyle name="Comma 3 8 3" xfId="1687" xr:uid="{00000000-0005-0000-0000-0000AA050000}"/>
    <cellStyle name="Comma 3 8 4" xfId="2253" xr:uid="{00000000-0005-0000-0000-0000AB050000}"/>
    <cellStyle name="Comma 3 8 5" xfId="2808" xr:uid="{00000000-0005-0000-0000-0000AC050000}"/>
    <cellStyle name="Comma 3 9" xfId="685" xr:uid="{00000000-0005-0000-0000-0000AD050000}"/>
    <cellStyle name="Comma 4" xfId="78" xr:uid="{00000000-0005-0000-0000-0000AE050000}"/>
    <cellStyle name="Comma 4 10" xfId="1260" xr:uid="{00000000-0005-0000-0000-0000AF050000}"/>
    <cellStyle name="Comma 4 11" xfId="1826" xr:uid="{00000000-0005-0000-0000-0000B0050000}"/>
    <cellStyle name="Comma 4 12" xfId="2381" xr:uid="{00000000-0005-0000-0000-0000B1050000}"/>
    <cellStyle name="Comma 4 2" xfId="125" xr:uid="{00000000-0005-0000-0000-0000B2050000}"/>
    <cellStyle name="Comma 4 3" xfId="98" xr:uid="{00000000-0005-0000-0000-0000B3050000}"/>
    <cellStyle name="Comma 4 4" xfId="197" xr:uid="{00000000-0005-0000-0000-0000B4050000}"/>
    <cellStyle name="Comma 4 4 2" xfId="311" xr:uid="{00000000-0005-0000-0000-0000B5050000}"/>
    <cellStyle name="Comma 4 4 2 2" xfId="874" xr:uid="{00000000-0005-0000-0000-0000B6050000}"/>
    <cellStyle name="Comma 4 4 2 3" xfId="1428" xr:uid="{00000000-0005-0000-0000-0000B7050000}"/>
    <cellStyle name="Comma 4 4 2 4" xfId="1994" xr:uid="{00000000-0005-0000-0000-0000B8050000}"/>
    <cellStyle name="Comma 4 4 2 5" xfId="2549" xr:uid="{00000000-0005-0000-0000-0000B9050000}"/>
    <cellStyle name="Comma 4 4 3" xfId="423" xr:uid="{00000000-0005-0000-0000-0000BA050000}"/>
    <cellStyle name="Comma 4 4 3 2" xfId="982" xr:uid="{00000000-0005-0000-0000-0000BB050000}"/>
    <cellStyle name="Comma 4 4 3 3" xfId="1536" xr:uid="{00000000-0005-0000-0000-0000BC050000}"/>
    <cellStyle name="Comma 4 4 3 4" xfId="2102" xr:uid="{00000000-0005-0000-0000-0000BD050000}"/>
    <cellStyle name="Comma 4 4 3 5" xfId="2657" xr:uid="{00000000-0005-0000-0000-0000BE050000}"/>
    <cellStyle name="Comma 4 4 4" xfId="535" xr:uid="{00000000-0005-0000-0000-0000BF050000}"/>
    <cellStyle name="Comma 4 4 4 2" xfId="1094" xr:uid="{00000000-0005-0000-0000-0000C0050000}"/>
    <cellStyle name="Comma 4 4 4 3" xfId="1648" xr:uid="{00000000-0005-0000-0000-0000C1050000}"/>
    <cellStyle name="Comma 4 4 4 4" xfId="2214" xr:uid="{00000000-0005-0000-0000-0000C2050000}"/>
    <cellStyle name="Comma 4 4 4 5" xfId="2769" xr:uid="{00000000-0005-0000-0000-0000C3050000}"/>
    <cellStyle name="Comma 4 4 5" xfId="646" xr:uid="{00000000-0005-0000-0000-0000C4050000}"/>
    <cellStyle name="Comma 4 4 5 2" xfId="1205" xr:uid="{00000000-0005-0000-0000-0000C5050000}"/>
    <cellStyle name="Comma 4 4 5 3" xfId="1759" xr:uid="{00000000-0005-0000-0000-0000C6050000}"/>
    <cellStyle name="Comma 4 4 5 4" xfId="2325" xr:uid="{00000000-0005-0000-0000-0000C7050000}"/>
    <cellStyle name="Comma 4 4 5 5" xfId="2880" xr:uid="{00000000-0005-0000-0000-0000C8050000}"/>
    <cellStyle name="Comma 4 4 6" xfId="757" xr:uid="{00000000-0005-0000-0000-0000C9050000}"/>
    <cellStyle name="Comma 4 4 7" xfId="1316" xr:uid="{00000000-0005-0000-0000-0000CA050000}"/>
    <cellStyle name="Comma 4 4 8" xfId="1882" xr:uid="{00000000-0005-0000-0000-0000CB050000}"/>
    <cellStyle name="Comma 4 4 9" xfId="2437" xr:uid="{00000000-0005-0000-0000-0000CC050000}"/>
    <cellStyle name="Comma 4 5" xfId="255" xr:uid="{00000000-0005-0000-0000-0000CD050000}"/>
    <cellStyle name="Comma 4 5 2" xfId="818" xr:uid="{00000000-0005-0000-0000-0000CE050000}"/>
    <cellStyle name="Comma 4 5 3" xfId="1372" xr:uid="{00000000-0005-0000-0000-0000CF050000}"/>
    <cellStyle name="Comma 4 5 4" xfId="1938" xr:uid="{00000000-0005-0000-0000-0000D0050000}"/>
    <cellStyle name="Comma 4 5 5" xfId="2493" xr:uid="{00000000-0005-0000-0000-0000D1050000}"/>
    <cellStyle name="Comma 4 6" xfId="367" xr:uid="{00000000-0005-0000-0000-0000D2050000}"/>
    <cellStyle name="Comma 4 6 2" xfId="926" xr:uid="{00000000-0005-0000-0000-0000D3050000}"/>
    <cellStyle name="Comma 4 6 3" xfId="1480" xr:uid="{00000000-0005-0000-0000-0000D4050000}"/>
    <cellStyle name="Comma 4 6 4" xfId="2046" xr:uid="{00000000-0005-0000-0000-0000D5050000}"/>
    <cellStyle name="Comma 4 6 5" xfId="2601" xr:uid="{00000000-0005-0000-0000-0000D6050000}"/>
    <cellStyle name="Comma 4 7" xfId="479" xr:uid="{00000000-0005-0000-0000-0000D7050000}"/>
    <cellStyle name="Comma 4 7 2" xfId="1038" xr:uid="{00000000-0005-0000-0000-0000D8050000}"/>
    <cellStyle name="Comma 4 7 3" xfId="1592" xr:uid="{00000000-0005-0000-0000-0000D9050000}"/>
    <cellStyle name="Comma 4 7 4" xfId="2158" xr:uid="{00000000-0005-0000-0000-0000DA050000}"/>
    <cellStyle name="Comma 4 7 5" xfId="2713" xr:uid="{00000000-0005-0000-0000-0000DB050000}"/>
    <cellStyle name="Comma 4 8" xfId="590" xr:uid="{00000000-0005-0000-0000-0000DC050000}"/>
    <cellStyle name="Comma 4 8 2" xfId="1149" xr:uid="{00000000-0005-0000-0000-0000DD050000}"/>
    <cellStyle name="Comma 4 8 3" xfId="1703" xr:uid="{00000000-0005-0000-0000-0000DE050000}"/>
    <cellStyle name="Comma 4 8 4" xfId="2269" xr:uid="{00000000-0005-0000-0000-0000DF050000}"/>
    <cellStyle name="Comma 4 8 5" xfId="2824" xr:uid="{00000000-0005-0000-0000-0000E0050000}"/>
    <cellStyle name="Comma 4 9" xfId="701" xr:uid="{00000000-0005-0000-0000-0000E1050000}"/>
    <cellStyle name="Comma 5" xfId="103" xr:uid="{00000000-0005-0000-0000-0000E2050000}"/>
    <cellStyle name="Comma 5 2" xfId="126" xr:uid="{00000000-0005-0000-0000-0000E3050000}"/>
    <cellStyle name="Comma 5 2 2" xfId="153" xr:uid="{00000000-0005-0000-0000-0000E4050000}"/>
    <cellStyle name="Comma 5 3" xfId="144" xr:uid="{00000000-0005-0000-0000-0000E5050000}"/>
    <cellStyle name="Comma 6" xfId="214" xr:uid="{00000000-0005-0000-0000-0000E6050000}"/>
    <cellStyle name="Comma 7" xfId="217" xr:uid="{00000000-0005-0000-0000-0000E7050000}"/>
    <cellStyle name="Comma 7 10" xfId="2399" xr:uid="{00000000-0005-0000-0000-0000E8050000}"/>
    <cellStyle name="Comma 7 2" xfId="329" xr:uid="{00000000-0005-0000-0000-0000E9050000}"/>
    <cellStyle name="Comma 7 2 2" xfId="441" xr:uid="{00000000-0005-0000-0000-0000EA050000}"/>
    <cellStyle name="Comma 7 2 2 2" xfId="1000" xr:uid="{00000000-0005-0000-0000-0000EB050000}"/>
    <cellStyle name="Comma 7 2 2 3" xfId="1554" xr:uid="{00000000-0005-0000-0000-0000EC050000}"/>
    <cellStyle name="Comma 7 2 2 4" xfId="2120" xr:uid="{00000000-0005-0000-0000-0000ED050000}"/>
    <cellStyle name="Comma 7 2 2 5" xfId="2675" xr:uid="{00000000-0005-0000-0000-0000EE050000}"/>
    <cellStyle name="Comma 7 2 3" xfId="553" xr:uid="{00000000-0005-0000-0000-0000EF050000}"/>
    <cellStyle name="Comma 7 2 3 2" xfId="1112" xr:uid="{00000000-0005-0000-0000-0000F0050000}"/>
    <cellStyle name="Comma 7 2 3 3" xfId="1666" xr:uid="{00000000-0005-0000-0000-0000F1050000}"/>
    <cellStyle name="Comma 7 2 3 4" xfId="2232" xr:uid="{00000000-0005-0000-0000-0000F2050000}"/>
    <cellStyle name="Comma 7 2 3 5" xfId="2787" xr:uid="{00000000-0005-0000-0000-0000F3050000}"/>
    <cellStyle name="Comma 7 2 4" xfId="664" xr:uid="{00000000-0005-0000-0000-0000F4050000}"/>
    <cellStyle name="Comma 7 2 4 2" xfId="1223" xr:uid="{00000000-0005-0000-0000-0000F5050000}"/>
    <cellStyle name="Comma 7 2 4 3" xfId="1777" xr:uid="{00000000-0005-0000-0000-0000F6050000}"/>
    <cellStyle name="Comma 7 2 4 4" xfId="2343" xr:uid="{00000000-0005-0000-0000-0000F7050000}"/>
    <cellStyle name="Comma 7 2 4 5" xfId="2898" xr:uid="{00000000-0005-0000-0000-0000F8050000}"/>
    <cellStyle name="Comma 7 2 5" xfId="775" xr:uid="{00000000-0005-0000-0000-0000F9050000}"/>
    <cellStyle name="Comma 7 2 6" xfId="1334" xr:uid="{00000000-0005-0000-0000-0000FA050000}"/>
    <cellStyle name="Comma 7 2 7" xfId="1900" xr:uid="{00000000-0005-0000-0000-0000FB050000}"/>
    <cellStyle name="Comma 7 2 8" xfId="2455" xr:uid="{00000000-0005-0000-0000-0000FC050000}"/>
    <cellStyle name="Comma 7 3" xfId="273" xr:uid="{00000000-0005-0000-0000-0000FD050000}"/>
    <cellStyle name="Comma 7 3 2" xfId="836" xr:uid="{00000000-0005-0000-0000-0000FE050000}"/>
    <cellStyle name="Comma 7 3 3" xfId="1390" xr:uid="{00000000-0005-0000-0000-0000FF050000}"/>
    <cellStyle name="Comma 7 3 4" xfId="1956" xr:uid="{00000000-0005-0000-0000-000000060000}"/>
    <cellStyle name="Comma 7 3 5" xfId="2511" xr:uid="{00000000-0005-0000-0000-000001060000}"/>
    <cellStyle name="Comma 7 4" xfId="385" xr:uid="{00000000-0005-0000-0000-000002060000}"/>
    <cellStyle name="Comma 7 4 2" xfId="944" xr:uid="{00000000-0005-0000-0000-000003060000}"/>
    <cellStyle name="Comma 7 4 3" xfId="1498" xr:uid="{00000000-0005-0000-0000-000004060000}"/>
    <cellStyle name="Comma 7 4 4" xfId="2064" xr:uid="{00000000-0005-0000-0000-000005060000}"/>
    <cellStyle name="Comma 7 4 5" xfId="2619" xr:uid="{00000000-0005-0000-0000-000006060000}"/>
    <cellStyle name="Comma 7 5" xfId="497" xr:uid="{00000000-0005-0000-0000-000007060000}"/>
    <cellStyle name="Comma 7 5 2" xfId="1056" xr:uid="{00000000-0005-0000-0000-000008060000}"/>
    <cellStyle name="Comma 7 5 3" xfId="1610" xr:uid="{00000000-0005-0000-0000-000009060000}"/>
    <cellStyle name="Comma 7 5 4" xfId="2176" xr:uid="{00000000-0005-0000-0000-00000A060000}"/>
    <cellStyle name="Comma 7 5 5" xfId="2731" xr:uid="{00000000-0005-0000-0000-00000B060000}"/>
    <cellStyle name="Comma 7 6" xfId="608" xr:uid="{00000000-0005-0000-0000-00000C060000}"/>
    <cellStyle name="Comma 7 6 2" xfId="1167" xr:uid="{00000000-0005-0000-0000-00000D060000}"/>
    <cellStyle name="Comma 7 6 3" xfId="1721" xr:uid="{00000000-0005-0000-0000-00000E060000}"/>
    <cellStyle name="Comma 7 6 4" xfId="2287" xr:uid="{00000000-0005-0000-0000-00000F060000}"/>
    <cellStyle name="Comma 7 6 5" xfId="2842" xr:uid="{00000000-0005-0000-0000-000010060000}"/>
    <cellStyle name="Comma 7 7" xfId="719" xr:uid="{00000000-0005-0000-0000-000011060000}"/>
    <cellStyle name="Comma 7 8" xfId="1278" xr:uid="{00000000-0005-0000-0000-000012060000}"/>
    <cellStyle name="Comma 7 9" xfId="1844" xr:uid="{00000000-0005-0000-0000-000013060000}"/>
    <cellStyle name="Comma 8" xfId="175" xr:uid="{00000000-0005-0000-0000-000014060000}"/>
    <cellStyle name="Comma 8 2" xfId="289" xr:uid="{00000000-0005-0000-0000-000015060000}"/>
    <cellStyle name="Comma 8 2 2" xfId="852" xr:uid="{00000000-0005-0000-0000-000016060000}"/>
    <cellStyle name="Comma 8 2 3" xfId="1406" xr:uid="{00000000-0005-0000-0000-000017060000}"/>
    <cellStyle name="Comma 8 2 4" xfId="1972" xr:uid="{00000000-0005-0000-0000-000018060000}"/>
    <cellStyle name="Comma 8 2 5" xfId="2527" xr:uid="{00000000-0005-0000-0000-000019060000}"/>
    <cellStyle name="Comma 8 3" xfId="401" xr:uid="{00000000-0005-0000-0000-00001A060000}"/>
    <cellStyle name="Comma 8 3 2" xfId="960" xr:uid="{00000000-0005-0000-0000-00001B060000}"/>
    <cellStyle name="Comma 8 3 3" xfId="1514" xr:uid="{00000000-0005-0000-0000-00001C060000}"/>
    <cellStyle name="Comma 8 3 4" xfId="2080" xr:uid="{00000000-0005-0000-0000-00001D060000}"/>
    <cellStyle name="Comma 8 3 5" xfId="2635" xr:uid="{00000000-0005-0000-0000-00001E060000}"/>
    <cellStyle name="Comma 8 4" xfId="513" xr:uid="{00000000-0005-0000-0000-00001F060000}"/>
    <cellStyle name="Comma 8 4 2" xfId="1072" xr:uid="{00000000-0005-0000-0000-000020060000}"/>
    <cellStyle name="Comma 8 4 3" xfId="1626" xr:uid="{00000000-0005-0000-0000-000021060000}"/>
    <cellStyle name="Comma 8 4 4" xfId="2192" xr:uid="{00000000-0005-0000-0000-000022060000}"/>
    <cellStyle name="Comma 8 4 5" xfId="2747" xr:uid="{00000000-0005-0000-0000-000023060000}"/>
    <cellStyle name="Comma 8 5" xfId="624" xr:uid="{00000000-0005-0000-0000-000024060000}"/>
    <cellStyle name="Comma 8 5 2" xfId="1183" xr:uid="{00000000-0005-0000-0000-000025060000}"/>
    <cellStyle name="Comma 8 5 3" xfId="1737" xr:uid="{00000000-0005-0000-0000-000026060000}"/>
    <cellStyle name="Comma 8 5 4" xfId="2303" xr:uid="{00000000-0005-0000-0000-000027060000}"/>
    <cellStyle name="Comma 8 5 5" xfId="2858" xr:uid="{00000000-0005-0000-0000-000028060000}"/>
    <cellStyle name="Comma 8 6" xfId="735" xr:uid="{00000000-0005-0000-0000-000029060000}"/>
    <cellStyle name="Comma 8 7" xfId="1294" xr:uid="{00000000-0005-0000-0000-00002A060000}"/>
    <cellStyle name="Comma 8 8" xfId="1860" xr:uid="{00000000-0005-0000-0000-00002B060000}"/>
    <cellStyle name="Comma 8 9" xfId="2415" xr:uid="{00000000-0005-0000-0000-00002C060000}"/>
    <cellStyle name="Comma 9" xfId="233" xr:uid="{00000000-0005-0000-0000-00002D060000}"/>
    <cellStyle name="Comma 9 2" xfId="796" xr:uid="{00000000-0005-0000-0000-00002E060000}"/>
    <cellStyle name="Comma 9 3" xfId="1350" xr:uid="{00000000-0005-0000-0000-00002F060000}"/>
    <cellStyle name="Comma 9 4" xfId="1916" xr:uid="{00000000-0005-0000-0000-000030060000}"/>
    <cellStyle name="Comma 9 5" xfId="2471" xr:uid="{00000000-0005-0000-0000-000031060000}"/>
    <cellStyle name="Currency 2" xfId="102" xr:uid="{00000000-0005-0000-0000-000032060000}"/>
    <cellStyle name="Currency 2 2" xfId="127" xr:uid="{00000000-0005-0000-0000-000033060000}"/>
    <cellStyle name="Currency 3" xfId="94" xr:uid="{00000000-0005-0000-0000-000034060000}"/>
    <cellStyle name="Currency 3 2" xfId="138" xr:uid="{00000000-0005-0000-0000-000035060000}"/>
    <cellStyle name="Currency 4" xfId="99" xr:uid="{00000000-0005-0000-0000-000036060000}"/>
    <cellStyle name="Currency 4 2" xfId="141" xr:uid="{00000000-0005-0000-0000-000037060000}"/>
    <cellStyle name="Currency 5" xfId="1782" xr:uid="{00000000-0005-0000-0000-00003806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Hyperlink 2" xfId="57" xr:uid="{00000000-0005-0000-0000-000040060000}"/>
    <cellStyle name="Hyperlink 2 2" xfId="128" xr:uid="{00000000-0005-0000-0000-000041060000}"/>
    <cellStyle name="Hyperlink 3" xfId="1779" xr:uid="{00000000-0005-0000-0000-000042060000}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104" xr:uid="{00000000-0005-0000-0000-000047060000}"/>
    <cellStyle name="Normal 10 10" xfId="2392" xr:uid="{00000000-0005-0000-0000-000048060000}"/>
    <cellStyle name="Normal 10 2" xfId="208" xr:uid="{00000000-0005-0000-0000-000049060000}"/>
    <cellStyle name="Normal 10 2 10" xfId="2448" xr:uid="{00000000-0005-0000-0000-00004A060000}"/>
    <cellStyle name="Normal 10 2 2" xfId="322" xr:uid="{00000000-0005-0000-0000-00004B060000}"/>
    <cellStyle name="Normal 10 2 2 2" xfId="885" xr:uid="{00000000-0005-0000-0000-00004C060000}"/>
    <cellStyle name="Normal 10 2 2 3" xfId="1439" xr:uid="{00000000-0005-0000-0000-00004D060000}"/>
    <cellStyle name="Normal 10 2 2 4" xfId="2005" xr:uid="{00000000-0005-0000-0000-00004E060000}"/>
    <cellStyle name="Normal 10 2 2 5" xfId="2560" xr:uid="{00000000-0005-0000-0000-00004F060000}"/>
    <cellStyle name="Normal 10 2 3" xfId="45" xr:uid="{00000000-0005-0000-0000-000050060000}"/>
    <cellStyle name="Normal 10 2 4" xfId="434" xr:uid="{00000000-0005-0000-0000-000051060000}"/>
    <cellStyle name="Normal 10 2 4 2" xfId="993" xr:uid="{00000000-0005-0000-0000-000052060000}"/>
    <cellStyle name="Normal 10 2 4 3" xfId="1547" xr:uid="{00000000-0005-0000-0000-000053060000}"/>
    <cellStyle name="Normal 10 2 4 4" xfId="2113" xr:uid="{00000000-0005-0000-0000-000054060000}"/>
    <cellStyle name="Normal 10 2 4 5" xfId="2668" xr:uid="{00000000-0005-0000-0000-000055060000}"/>
    <cellStyle name="Normal 10 2 5" xfId="546" xr:uid="{00000000-0005-0000-0000-000056060000}"/>
    <cellStyle name="Normal 10 2 5 2" xfId="1105" xr:uid="{00000000-0005-0000-0000-000057060000}"/>
    <cellStyle name="Normal 10 2 5 3" xfId="1659" xr:uid="{00000000-0005-0000-0000-000058060000}"/>
    <cellStyle name="Normal 10 2 5 4" xfId="2225" xr:uid="{00000000-0005-0000-0000-000059060000}"/>
    <cellStyle name="Normal 10 2 5 5" xfId="2780" xr:uid="{00000000-0005-0000-0000-00005A060000}"/>
    <cellStyle name="Normal 10 2 6" xfId="657" xr:uid="{00000000-0005-0000-0000-00005B060000}"/>
    <cellStyle name="Normal 10 2 6 2" xfId="1216" xr:uid="{00000000-0005-0000-0000-00005C060000}"/>
    <cellStyle name="Normal 10 2 6 3" xfId="1770" xr:uid="{00000000-0005-0000-0000-00005D060000}"/>
    <cellStyle name="Normal 10 2 6 4" xfId="2336" xr:uid="{00000000-0005-0000-0000-00005E060000}"/>
    <cellStyle name="Normal 10 2 6 5" xfId="2891" xr:uid="{00000000-0005-0000-0000-00005F060000}"/>
    <cellStyle name="Normal 10 2 7" xfId="768" xr:uid="{00000000-0005-0000-0000-000060060000}"/>
    <cellStyle name="Normal 10 2 8" xfId="1327" xr:uid="{00000000-0005-0000-0000-000061060000}"/>
    <cellStyle name="Normal 10 2 9" xfId="1893" xr:uid="{00000000-0005-0000-0000-000062060000}"/>
    <cellStyle name="Normal 10 3" xfId="266" xr:uid="{00000000-0005-0000-0000-000063060000}"/>
    <cellStyle name="Normal 10 3 2" xfId="829" xr:uid="{00000000-0005-0000-0000-000064060000}"/>
    <cellStyle name="Normal 10 3 3" xfId="1383" xr:uid="{00000000-0005-0000-0000-000065060000}"/>
    <cellStyle name="Normal 10 3 4" xfId="1949" xr:uid="{00000000-0005-0000-0000-000066060000}"/>
    <cellStyle name="Normal 10 3 5" xfId="2504" xr:uid="{00000000-0005-0000-0000-000067060000}"/>
    <cellStyle name="Normal 10 4" xfId="378" xr:uid="{00000000-0005-0000-0000-000068060000}"/>
    <cellStyle name="Normal 10 4 2" xfId="937" xr:uid="{00000000-0005-0000-0000-000069060000}"/>
    <cellStyle name="Normal 10 4 3" xfId="1491" xr:uid="{00000000-0005-0000-0000-00006A060000}"/>
    <cellStyle name="Normal 10 4 4" xfId="2057" xr:uid="{00000000-0005-0000-0000-00006B060000}"/>
    <cellStyle name="Normal 10 4 5" xfId="2612" xr:uid="{00000000-0005-0000-0000-00006C060000}"/>
    <cellStyle name="Normal 10 5" xfId="490" xr:uid="{00000000-0005-0000-0000-00006D060000}"/>
    <cellStyle name="Normal 10 5 2" xfId="1049" xr:uid="{00000000-0005-0000-0000-00006E060000}"/>
    <cellStyle name="Normal 10 5 3" xfId="1603" xr:uid="{00000000-0005-0000-0000-00006F060000}"/>
    <cellStyle name="Normal 10 5 4" xfId="2169" xr:uid="{00000000-0005-0000-0000-000070060000}"/>
    <cellStyle name="Normal 10 5 5" xfId="2724" xr:uid="{00000000-0005-0000-0000-000071060000}"/>
    <cellStyle name="Normal 10 6" xfId="601" xr:uid="{00000000-0005-0000-0000-000072060000}"/>
    <cellStyle name="Normal 10 6 2" xfId="1160" xr:uid="{00000000-0005-0000-0000-000073060000}"/>
    <cellStyle name="Normal 10 6 3" xfId="1714" xr:uid="{00000000-0005-0000-0000-000074060000}"/>
    <cellStyle name="Normal 10 6 4" xfId="2280" xr:uid="{00000000-0005-0000-0000-000075060000}"/>
    <cellStyle name="Normal 10 6 5" xfId="2835" xr:uid="{00000000-0005-0000-0000-000076060000}"/>
    <cellStyle name="Normal 10 7" xfId="712" xr:uid="{00000000-0005-0000-0000-000077060000}"/>
    <cellStyle name="Normal 10 8" xfId="1271" xr:uid="{00000000-0005-0000-0000-000078060000}"/>
    <cellStyle name="Normal 10 9" xfId="1837" xr:uid="{00000000-0005-0000-0000-000079060000}"/>
    <cellStyle name="Normal 11" xfId="54" xr:uid="{00000000-0005-0000-0000-00007A060000}"/>
    <cellStyle name="Normal 11 2" xfId="151" xr:uid="{00000000-0005-0000-0000-00007B060000}"/>
    <cellStyle name="Normal 11 3" xfId="116" xr:uid="{00000000-0005-0000-0000-00007C060000}"/>
    <cellStyle name="Normal 11 3 2" xfId="160" xr:uid="{00000000-0005-0000-0000-00007D060000}"/>
    <cellStyle name="Normal 11 3 3" xfId="159" xr:uid="{00000000-0005-0000-0000-00007E060000}"/>
    <cellStyle name="Normal 12" xfId="213" xr:uid="{00000000-0005-0000-0000-00007F060000}"/>
    <cellStyle name="Normal 13" xfId="215" xr:uid="{00000000-0005-0000-0000-000080060000}"/>
    <cellStyle name="Normal 13 10" xfId="2397" xr:uid="{00000000-0005-0000-0000-000081060000}"/>
    <cellStyle name="Normal 13 2" xfId="327" xr:uid="{00000000-0005-0000-0000-000082060000}"/>
    <cellStyle name="Normal 13 2 2" xfId="439" xr:uid="{00000000-0005-0000-0000-000083060000}"/>
    <cellStyle name="Normal 13 2 2 2" xfId="998" xr:uid="{00000000-0005-0000-0000-000084060000}"/>
    <cellStyle name="Normal 13 2 2 3" xfId="1552" xr:uid="{00000000-0005-0000-0000-000085060000}"/>
    <cellStyle name="Normal 13 2 2 4" xfId="2118" xr:uid="{00000000-0005-0000-0000-000086060000}"/>
    <cellStyle name="Normal 13 2 2 5" xfId="2673" xr:uid="{00000000-0005-0000-0000-000087060000}"/>
    <cellStyle name="Normal 13 2 3" xfId="551" xr:uid="{00000000-0005-0000-0000-000088060000}"/>
    <cellStyle name="Normal 13 2 3 2" xfId="1110" xr:uid="{00000000-0005-0000-0000-000089060000}"/>
    <cellStyle name="Normal 13 2 3 3" xfId="1664" xr:uid="{00000000-0005-0000-0000-00008A060000}"/>
    <cellStyle name="Normal 13 2 3 4" xfId="2230" xr:uid="{00000000-0005-0000-0000-00008B060000}"/>
    <cellStyle name="Normal 13 2 3 5" xfId="2785" xr:uid="{00000000-0005-0000-0000-00008C060000}"/>
    <cellStyle name="Normal 13 2 4" xfId="662" xr:uid="{00000000-0005-0000-0000-00008D060000}"/>
    <cellStyle name="Normal 13 2 4 2" xfId="1221" xr:uid="{00000000-0005-0000-0000-00008E060000}"/>
    <cellStyle name="Normal 13 2 4 3" xfId="1775" xr:uid="{00000000-0005-0000-0000-00008F060000}"/>
    <cellStyle name="Normal 13 2 4 4" xfId="2341" xr:uid="{00000000-0005-0000-0000-000090060000}"/>
    <cellStyle name="Normal 13 2 4 5" xfId="2896" xr:uid="{00000000-0005-0000-0000-000091060000}"/>
    <cellStyle name="Normal 13 2 5" xfId="773" xr:uid="{00000000-0005-0000-0000-000092060000}"/>
    <cellStyle name="Normal 13 2 6" xfId="1332" xr:uid="{00000000-0005-0000-0000-000093060000}"/>
    <cellStyle name="Normal 13 2 7" xfId="1898" xr:uid="{00000000-0005-0000-0000-000094060000}"/>
    <cellStyle name="Normal 13 2 8" xfId="2453" xr:uid="{00000000-0005-0000-0000-000095060000}"/>
    <cellStyle name="Normal 13 3" xfId="271" xr:uid="{00000000-0005-0000-0000-000096060000}"/>
    <cellStyle name="Normal 13 3 2" xfId="834" xr:uid="{00000000-0005-0000-0000-000097060000}"/>
    <cellStyle name="Normal 13 3 3" xfId="1388" xr:uid="{00000000-0005-0000-0000-000098060000}"/>
    <cellStyle name="Normal 13 3 4" xfId="1954" xr:uid="{00000000-0005-0000-0000-000099060000}"/>
    <cellStyle name="Normal 13 3 5" xfId="2509" xr:uid="{00000000-0005-0000-0000-00009A060000}"/>
    <cellStyle name="Normal 13 4" xfId="383" xr:uid="{00000000-0005-0000-0000-00009B060000}"/>
    <cellStyle name="Normal 13 4 2" xfId="942" xr:uid="{00000000-0005-0000-0000-00009C060000}"/>
    <cellStyle name="Normal 13 4 3" xfId="1496" xr:uid="{00000000-0005-0000-0000-00009D060000}"/>
    <cellStyle name="Normal 13 4 4" xfId="2062" xr:uid="{00000000-0005-0000-0000-00009E060000}"/>
    <cellStyle name="Normal 13 4 5" xfId="2617" xr:uid="{00000000-0005-0000-0000-00009F060000}"/>
    <cellStyle name="Normal 13 5" xfId="495" xr:uid="{00000000-0005-0000-0000-0000A0060000}"/>
    <cellStyle name="Normal 13 5 2" xfId="1054" xr:uid="{00000000-0005-0000-0000-0000A1060000}"/>
    <cellStyle name="Normal 13 5 3" xfId="1608" xr:uid="{00000000-0005-0000-0000-0000A2060000}"/>
    <cellStyle name="Normal 13 5 4" xfId="2174" xr:uid="{00000000-0005-0000-0000-0000A3060000}"/>
    <cellStyle name="Normal 13 5 5" xfId="2729" xr:uid="{00000000-0005-0000-0000-0000A4060000}"/>
    <cellStyle name="Normal 13 6" xfId="606" xr:uid="{00000000-0005-0000-0000-0000A5060000}"/>
    <cellStyle name="Normal 13 6 2" xfId="1165" xr:uid="{00000000-0005-0000-0000-0000A6060000}"/>
    <cellStyle name="Normal 13 6 3" xfId="1719" xr:uid="{00000000-0005-0000-0000-0000A7060000}"/>
    <cellStyle name="Normal 13 6 4" xfId="2285" xr:uid="{00000000-0005-0000-0000-0000A8060000}"/>
    <cellStyle name="Normal 13 6 5" xfId="2840" xr:uid="{00000000-0005-0000-0000-0000A9060000}"/>
    <cellStyle name="Normal 13 7" xfId="717" xr:uid="{00000000-0005-0000-0000-0000AA060000}"/>
    <cellStyle name="Normal 13 8" xfId="1276" xr:uid="{00000000-0005-0000-0000-0000AB060000}"/>
    <cellStyle name="Normal 13 9" xfId="1842" xr:uid="{00000000-0005-0000-0000-0000AC060000}"/>
    <cellStyle name="Normal 14" xfId="161" xr:uid="{00000000-0005-0000-0000-0000AD060000}"/>
    <cellStyle name="Normal 14 2" xfId="275" xr:uid="{00000000-0005-0000-0000-0000AE060000}"/>
    <cellStyle name="Normal 14 2 2" xfId="838" xr:uid="{00000000-0005-0000-0000-0000AF060000}"/>
    <cellStyle name="Normal 14 2 3" xfId="1392" xr:uid="{00000000-0005-0000-0000-0000B0060000}"/>
    <cellStyle name="Normal 14 2 4" xfId="1958" xr:uid="{00000000-0005-0000-0000-0000B1060000}"/>
    <cellStyle name="Normal 14 2 5" xfId="2513" xr:uid="{00000000-0005-0000-0000-0000B2060000}"/>
    <cellStyle name="Normal 14 3" xfId="387" xr:uid="{00000000-0005-0000-0000-0000B3060000}"/>
    <cellStyle name="Normal 14 3 2" xfId="946" xr:uid="{00000000-0005-0000-0000-0000B4060000}"/>
    <cellStyle name="Normal 14 3 3" xfId="1500" xr:uid="{00000000-0005-0000-0000-0000B5060000}"/>
    <cellStyle name="Normal 14 3 4" xfId="2066" xr:uid="{00000000-0005-0000-0000-0000B6060000}"/>
    <cellStyle name="Normal 14 3 5" xfId="2621" xr:uid="{00000000-0005-0000-0000-0000B7060000}"/>
    <cellStyle name="Normal 14 4" xfId="499" xr:uid="{00000000-0005-0000-0000-0000B8060000}"/>
    <cellStyle name="Normal 14 4 2" xfId="1058" xr:uid="{00000000-0005-0000-0000-0000B9060000}"/>
    <cellStyle name="Normal 14 4 3" xfId="1612" xr:uid="{00000000-0005-0000-0000-0000BA060000}"/>
    <cellStyle name="Normal 14 4 4" xfId="2178" xr:uid="{00000000-0005-0000-0000-0000BB060000}"/>
    <cellStyle name="Normal 14 4 5" xfId="2733" xr:uid="{00000000-0005-0000-0000-0000BC060000}"/>
    <cellStyle name="Normal 14 5" xfId="610" xr:uid="{00000000-0005-0000-0000-0000BD060000}"/>
    <cellStyle name="Normal 14 5 2" xfId="1169" xr:uid="{00000000-0005-0000-0000-0000BE060000}"/>
    <cellStyle name="Normal 14 5 3" xfId="1723" xr:uid="{00000000-0005-0000-0000-0000BF060000}"/>
    <cellStyle name="Normal 14 5 4" xfId="2289" xr:uid="{00000000-0005-0000-0000-0000C0060000}"/>
    <cellStyle name="Normal 14 5 5" xfId="2844" xr:uid="{00000000-0005-0000-0000-0000C1060000}"/>
    <cellStyle name="Normal 14 6" xfId="721" xr:uid="{00000000-0005-0000-0000-0000C2060000}"/>
    <cellStyle name="Normal 14 7" xfId="1280" xr:uid="{00000000-0005-0000-0000-0000C3060000}"/>
    <cellStyle name="Normal 14 8" xfId="1846" xr:uid="{00000000-0005-0000-0000-0000C4060000}"/>
    <cellStyle name="Normal 14 9" xfId="2401" xr:uid="{00000000-0005-0000-0000-0000C5060000}"/>
    <cellStyle name="Normal 15" xfId="219" xr:uid="{00000000-0005-0000-0000-0000C6060000}"/>
    <cellStyle name="Normal 15 2" xfId="782" xr:uid="{00000000-0005-0000-0000-0000C7060000}"/>
    <cellStyle name="Normal 15 2 2" xfId="1336" xr:uid="{00000000-0005-0000-0000-0000C8060000}"/>
    <cellStyle name="Normal 15 2 3" xfId="1902" xr:uid="{00000000-0005-0000-0000-0000C9060000}"/>
    <cellStyle name="Normal 15 2 4" xfId="2457" xr:uid="{00000000-0005-0000-0000-0000CA060000}"/>
    <cellStyle name="Normal 15 3" xfId="778" xr:uid="{00000000-0005-0000-0000-0000CB060000}"/>
    <cellStyle name="Normal 16" xfId="331" xr:uid="{00000000-0005-0000-0000-0000CC060000}"/>
    <cellStyle name="Normal 16 2" xfId="890" xr:uid="{00000000-0005-0000-0000-0000CD060000}"/>
    <cellStyle name="Normal 16 3" xfId="1444" xr:uid="{00000000-0005-0000-0000-0000CE060000}"/>
    <cellStyle name="Normal 16 4" xfId="2010" xr:uid="{00000000-0005-0000-0000-0000CF060000}"/>
    <cellStyle name="Normal 16 5" xfId="2565" xr:uid="{00000000-0005-0000-0000-0000D0060000}"/>
    <cellStyle name="Normal 17" xfId="443" xr:uid="{00000000-0005-0000-0000-0000D1060000}"/>
    <cellStyle name="Normal 17 2" xfId="1002" xr:uid="{00000000-0005-0000-0000-0000D2060000}"/>
    <cellStyle name="Normal 17 3" xfId="1556" xr:uid="{00000000-0005-0000-0000-0000D3060000}"/>
    <cellStyle name="Normal 17 4" xfId="2122" xr:uid="{00000000-0005-0000-0000-0000D4060000}"/>
    <cellStyle name="Normal 17 5" xfId="2677" xr:uid="{00000000-0005-0000-0000-0000D5060000}"/>
    <cellStyle name="Normal 18" xfId="555" xr:uid="{00000000-0005-0000-0000-0000D6060000}"/>
    <cellStyle name="Normal 18 2" xfId="1114" xr:uid="{00000000-0005-0000-0000-0000D7060000}"/>
    <cellStyle name="Normal 18 3" xfId="1668" xr:uid="{00000000-0005-0000-0000-0000D8060000}"/>
    <cellStyle name="Normal 18 4" xfId="2234" xr:uid="{00000000-0005-0000-0000-0000D9060000}"/>
    <cellStyle name="Normal 18 5" xfId="2789" xr:uid="{00000000-0005-0000-0000-0000DA060000}"/>
    <cellStyle name="Normal 19" xfId="779" xr:uid="{00000000-0005-0000-0000-0000DB060000}"/>
    <cellStyle name="Normal 19 2" xfId="777" xr:uid="{00000000-0005-0000-0000-0000DC060000}"/>
    <cellStyle name="Normal 19 2 2" xfId="1783" xr:uid="{00000000-0005-0000-0000-0000DD060000}"/>
    <cellStyle name="Normal 19 2 3" xfId="1785" xr:uid="{00000000-0005-0000-0000-0000DE060000}"/>
    <cellStyle name="Normal 19 2 3 2" xfId="1787" xr:uid="{00000000-0005-0000-0000-0000DF060000}"/>
    <cellStyle name="Normal 19 2 3 3" xfId="1789" xr:uid="{00000000-0005-0000-0000-0000E0060000}"/>
    <cellStyle name="Normal 19 2 4" xfId="1780" xr:uid="{00000000-0005-0000-0000-0000E1060000}"/>
    <cellStyle name="Normal 19 3" xfId="1781" xr:uid="{00000000-0005-0000-0000-0000E2060000}"/>
    <cellStyle name="Normal 19 4" xfId="1784" xr:uid="{00000000-0005-0000-0000-0000E3060000}"/>
    <cellStyle name="Normal 19 4 2" xfId="1786" xr:uid="{00000000-0005-0000-0000-0000E4060000}"/>
    <cellStyle name="Normal 19 4 3" xfId="1788" xr:uid="{00000000-0005-0000-0000-0000E5060000}"/>
    <cellStyle name="Normal 2" xfId="47" xr:uid="{00000000-0005-0000-0000-0000E6060000}"/>
    <cellStyle name="Normal 2 2" xfId="60" xr:uid="{00000000-0005-0000-0000-0000E7060000}"/>
    <cellStyle name="Normal 2 2 2" xfId="129" xr:uid="{00000000-0005-0000-0000-0000E8060000}"/>
    <cellStyle name="Normal 2 2 2 2" xfId="130" xr:uid="{00000000-0005-0000-0000-0000E9060000}"/>
    <cellStyle name="Normal 2 2 2 2 10" xfId="2395" xr:uid="{00000000-0005-0000-0000-0000EA060000}"/>
    <cellStyle name="Normal 2 2 2 2 2" xfId="211" xr:uid="{00000000-0005-0000-0000-0000EB060000}"/>
    <cellStyle name="Normal 2 2 2 2 2 2" xfId="325" xr:uid="{00000000-0005-0000-0000-0000EC060000}"/>
    <cellStyle name="Normal 2 2 2 2 2 2 2" xfId="888" xr:uid="{00000000-0005-0000-0000-0000ED060000}"/>
    <cellStyle name="Normal 2 2 2 2 2 2 3" xfId="1442" xr:uid="{00000000-0005-0000-0000-0000EE060000}"/>
    <cellStyle name="Normal 2 2 2 2 2 2 4" xfId="2008" xr:uid="{00000000-0005-0000-0000-0000EF060000}"/>
    <cellStyle name="Normal 2 2 2 2 2 2 5" xfId="2563" xr:uid="{00000000-0005-0000-0000-0000F0060000}"/>
    <cellStyle name="Normal 2 2 2 2 2 3" xfId="437" xr:uid="{00000000-0005-0000-0000-0000F1060000}"/>
    <cellStyle name="Normal 2 2 2 2 2 3 2" xfId="996" xr:uid="{00000000-0005-0000-0000-0000F2060000}"/>
    <cellStyle name="Normal 2 2 2 2 2 3 3" xfId="1550" xr:uid="{00000000-0005-0000-0000-0000F3060000}"/>
    <cellStyle name="Normal 2 2 2 2 2 3 4" xfId="2116" xr:uid="{00000000-0005-0000-0000-0000F4060000}"/>
    <cellStyle name="Normal 2 2 2 2 2 3 5" xfId="2671" xr:uid="{00000000-0005-0000-0000-0000F5060000}"/>
    <cellStyle name="Normal 2 2 2 2 2 4" xfId="549" xr:uid="{00000000-0005-0000-0000-0000F6060000}"/>
    <cellStyle name="Normal 2 2 2 2 2 4 2" xfId="1108" xr:uid="{00000000-0005-0000-0000-0000F7060000}"/>
    <cellStyle name="Normal 2 2 2 2 2 4 3" xfId="1662" xr:uid="{00000000-0005-0000-0000-0000F8060000}"/>
    <cellStyle name="Normal 2 2 2 2 2 4 4" xfId="2228" xr:uid="{00000000-0005-0000-0000-0000F9060000}"/>
    <cellStyle name="Normal 2 2 2 2 2 4 5" xfId="2783" xr:uid="{00000000-0005-0000-0000-0000FA060000}"/>
    <cellStyle name="Normal 2 2 2 2 2 5" xfId="660" xr:uid="{00000000-0005-0000-0000-0000FB060000}"/>
    <cellStyle name="Normal 2 2 2 2 2 5 2" xfId="1219" xr:uid="{00000000-0005-0000-0000-0000FC060000}"/>
    <cellStyle name="Normal 2 2 2 2 2 5 3" xfId="1773" xr:uid="{00000000-0005-0000-0000-0000FD060000}"/>
    <cellStyle name="Normal 2 2 2 2 2 5 4" xfId="2339" xr:uid="{00000000-0005-0000-0000-0000FE060000}"/>
    <cellStyle name="Normal 2 2 2 2 2 5 5" xfId="2894" xr:uid="{00000000-0005-0000-0000-0000FF060000}"/>
    <cellStyle name="Normal 2 2 2 2 2 6" xfId="771" xr:uid="{00000000-0005-0000-0000-000000070000}"/>
    <cellStyle name="Normal 2 2 2 2 2 7" xfId="1330" xr:uid="{00000000-0005-0000-0000-000001070000}"/>
    <cellStyle name="Normal 2 2 2 2 2 8" xfId="1896" xr:uid="{00000000-0005-0000-0000-000002070000}"/>
    <cellStyle name="Normal 2 2 2 2 2 9" xfId="2451" xr:uid="{00000000-0005-0000-0000-000003070000}"/>
    <cellStyle name="Normal 2 2 2 2 3" xfId="269" xr:uid="{00000000-0005-0000-0000-000004070000}"/>
    <cellStyle name="Normal 2 2 2 2 3 2" xfId="832" xr:uid="{00000000-0005-0000-0000-000005070000}"/>
    <cellStyle name="Normal 2 2 2 2 3 3" xfId="1386" xr:uid="{00000000-0005-0000-0000-000006070000}"/>
    <cellStyle name="Normal 2 2 2 2 3 4" xfId="1952" xr:uid="{00000000-0005-0000-0000-000007070000}"/>
    <cellStyle name="Normal 2 2 2 2 3 5" xfId="2507" xr:uid="{00000000-0005-0000-0000-000008070000}"/>
    <cellStyle name="Normal 2 2 2 2 4" xfId="381" xr:uid="{00000000-0005-0000-0000-000009070000}"/>
    <cellStyle name="Normal 2 2 2 2 4 2" xfId="940" xr:uid="{00000000-0005-0000-0000-00000A070000}"/>
    <cellStyle name="Normal 2 2 2 2 4 3" xfId="1494" xr:uid="{00000000-0005-0000-0000-00000B070000}"/>
    <cellStyle name="Normal 2 2 2 2 4 4" xfId="2060" xr:uid="{00000000-0005-0000-0000-00000C070000}"/>
    <cellStyle name="Normal 2 2 2 2 4 5" xfId="2615" xr:uid="{00000000-0005-0000-0000-00000D070000}"/>
    <cellStyle name="Normal 2 2 2 2 5" xfId="493" xr:uid="{00000000-0005-0000-0000-00000E070000}"/>
    <cellStyle name="Normal 2 2 2 2 5 2" xfId="1052" xr:uid="{00000000-0005-0000-0000-00000F070000}"/>
    <cellStyle name="Normal 2 2 2 2 5 3" xfId="1606" xr:uid="{00000000-0005-0000-0000-000010070000}"/>
    <cellStyle name="Normal 2 2 2 2 5 4" xfId="2172" xr:uid="{00000000-0005-0000-0000-000011070000}"/>
    <cellStyle name="Normal 2 2 2 2 5 5" xfId="2727" xr:uid="{00000000-0005-0000-0000-000012070000}"/>
    <cellStyle name="Normal 2 2 2 2 6" xfId="604" xr:uid="{00000000-0005-0000-0000-000013070000}"/>
    <cellStyle name="Normal 2 2 2 2 6 2" xfId="1163" xr:uid="{00000000-0005-0000-0000-000014070000}"/>
    <cellStyle name="Normal 2 2 2 2 6 3" xfId="1717" xr:uid="{00000000-0005-0000-0000-000015070000}"/>
    <cellStyle name="Normal 2 2 2 2 6 4" xfId="2283" xr:uid="{00000000-0005-0000-0000-000016070000}"/>
    <cellStyle name="Normal 2 2 2 2 6 5" xfId="2838" xr:uid="{00000000-0005-0000-0000-000017070000}"/>
    <cellStyle name="Normal 2 2 2 2 7" xfId="715" xr:uid="{00000000-0005-0000-0000-000018070000}"/>
    <cellStyle name="Normal 2 2 2 2 8" xfId="1274" xr:uid="{00000000-0005-0000-0000-000019070000}"/>
    <cellStyle name="Normal 2 2 2 2 9" xfId="1840" xr:uid="{00000000-0005-0000-0000-00001A070000}"/>
    <cellStyle name="Normal 2 2 2 3" xfId="154" xr:uid="{00000000-0005-0000-0000-00001B070000}"/>
    <cellStyle name="Normal 2 2 3" xfId="106" xr:uid="{00000000-0005-0000-0000-00001C070000}"/>
    <cellStyle name="Normal 2 2 3 10" xfId="2393" xr:uid="{00000000-0005-0000-0000-00001D070000}"/>
    <cellStyle name="Normal 2 2 3 2" xfId="209" xr:uid="{00000000-0005-0000-0000-00001E070000}"/>
    <cellStyle name="Normal 2 2 3 2 2" xfId="323" xr:uid="{00000000-0005-0000-0000-00001F070000}"/>
    <cellStyle name="Normal 2 2 3 2 2 2" xfId="886" xr:uid="{00000000-0005-0000-0000-000020070000}"/>
    <cellStyle name="Normal 2 2 3 2 2 3" xfId="1440" xr:uid="{00000000-0005-0000-0000-000021070000}"/>
    <cellStyle name="Normal 2 2 3 2 2 4" xfId="2006" xr:uid="{00000000-0005-0000-0000-000022070000}"/>
    <cellStyle name="Normal 2 2 3 2 2 5" xfId="2561" xr:uid="{00000000-0005-0000-0000-000023070000}"/>
    <cellStyle name="Normal 2 2 3 2 3" xfId="435" xr:uid="{00000000-0005-0000-0000-000024070000}"/>
    <cellStyle name="Normal 2 2 3 2 3 2" xfId="994" xr:uid="{00000000-0005-0000-0000-000025070000}"/>
    <cellStyle name="Normal 2 2 3 2 3 3" xfId="1548" xr:uid="{00000000-0005-0000-0000-000026070000}"/>
    <cellStyle name="Normal 2 2 3 2 3 4" xfId="2114" xr:uid="{00000000-0005-0000-0000-000027070000}"/>
    <cellStyle name="Normal 2 2 3 2 3 5" xfId="2669" xr:uid="{00000000-0005-0000-0000-000028070000}"/>
    <cellStyle name="Normal 2 2 3 2 4" xfId="547" xr:uid="{00000000-0005-0000-0000-000029070000}"/>
    <cellStyle name="Normal 2 2 3 2 4 2" xfId="1106" xr:uid="{00000000-0005-0000-0000-00002A070000}"/>
    <cellStyle name="Normal 2 2 3 2 4 3" xfId="1660" xr:uid="{00000000-0005-0000-0000-00002B070000}"/>
    <cellStyle name="Normal 2 2 3 2 4 4" xfId="2226" xr:uid="{00000000-0005-0000-0000-00002C070000}"/>
    <cellStyle name="Normal 2 2 3 2 4 5" xfId="2781" xr:uid="{00000000-0005-0000-0000-00002D070000}"/>
    <cellStyle name="Normal 2 2 3 2 5" xfId="658" xr:uid="{00000000-0005-0000-0000-00002E070000}"/>
    <cellStyle name="Normal 2 2 3 2 5 2" xfId="1217" xr:uid="{00000000-0005-0000-0000-00002F070000}"/>
    <cellStyle name="Normal 2 2 3 2 5 3" xfId="1771" xr:uid="{00000000-0005-0000-0000-000030070000}"/>
    <cellStyle name="Normal 2 2 3 2 5 4" xfId="2337" xr:uid="{00000000-0005-0000-0000-000031070000}"/>
    <cellStyle name="Normal 2 2 3 2 5 5" xfId="2892" xr:uid="{00000000-0005-0000-0000-000032070000}"/>
    <cellStyle name="Normal 2 2 3 2 6" xfId="769" xr:uid="{00000000-0005-0000-0000-000033070000}"/>
    <cellStyle name="Normal 2 2 3 2 7" xfId="1328" xr:uid="{00000000-0005-0000-0000-000034070000}"/>
    <cellStyle name="Normal 2 2 3 2 8" xfId="1894" xr:uid="{00000000-0005-0000-0000-000035070000}"/>
    <cellStyle name="Normal 2 2 3 2 9" xfId="2449" xr:uid="{00000000-0005-0000-0000-000036070000}"/>
    <cellStyle name="Normal 2 2 3 3" xfId="267" xr:uid="{00000000-0005-0000-0000-000037070000}"/>
    <cellStyle name="Normal 2 2 3 3 2" xfId="830" xr:uid="{00000000-0005-0000-0000-000038070000}"/>
    <cellStyle name="Normal 2 2 3 3 3" xfId="1384" xr:uid="{00000000-0005-0000-0000-000039070000}"/>
    <cellStyle name="Normal 2 2 3 3 4" xfId="1950" xr:uid="{00000000-0005-0000-0000-00003A070000}"/>
    <cellStyle name="Normal 2 2 3 3 5" xfId="2505" xr:uid="{00000000-0005-0000-0000-00003B070000}"/>
    <cellStyle name="Normal 2 2 3 4" xfId="379" xr:uid="{00000000-0005-0000-0000-00003C070000}"/>
    <cellStyle name="Normal 2 2 3 4 2" xfId="938" xr:uid="{00000000-0005-0000-0000-00003D070000}"/>
    <cellStyle name="Normal 2 2 3 4 3" xfId="1492" xr:uid="{00000000-0005-0000-0000-00003E070000}"/>
    <cellStyle name="Normal 2 2 3 4 4" xfId="2058" xr:uid="{00000000-0005-0000-0000-00003F070000}"/>
    <cellStyle name="Normal 2 2 3 4 5" xfId="2613" xr:uid="{00000000-0005-0000-0000-000040070000}"/>
    <cellStyle name="Normal 2 2 3 5" xfId="491" xr:uid="{00000000-0005-0000-0000-000041070000}"/>
    <cellStyle name="Normal 2 2 3 5 2" xfId="1050" xr:uid="{00000000-0005-0000-0000-000042070000}"/>
    <cellStyle name="Normal 2 2 3 5 3" xfId="1604" xr:uid="{00000000-0005-0000-0000-000043070000}"/>
    <cellStyle name="Normal 2 2 3 5 4" xfId="2170" xr:uid="{00000000-0005-0000-0000-000044070000}"/>
    <cellStyle name="Normal 2 2 3 5 5" xfId="2725" xr:uid="{00000000-0005-0000-0000-000045070000}"/>
    <cellStyle name="Normal 2 2 3 6" xfId="602" xr:uid="{00000000-0005-0000-0000-000046070000}"/>
    <cellStyle name="Normal 2 2 3 6 2" xfId="1161" xr:uid="{00000000-0005-0000-0000-000047070000}"/>
    <cellStyle name="Normal 2 2 3 6 3" xfId="1715" xr:uid="{00000000-0005-0000-0000-000048070000}"/>
    <cellStyle name="Normal 2 2 3 6 4" xfId="2281" xr:uid="{00000000-0005-0000-0000-000049070000}"/>
    <cellStyle name="Normal 2 2 3 6 5" xfId="2836" xr:uid="{00000000-0005-0000-0000-00004A070000}"/>
    <cellStyle name="Normal 2 2 3 7" xfId="713" xr:uid="{00000000-0005-0000-0000-00004B070000}"/>
    <cellStyle name="Normal 2 2 3 8" xfId="1272" xr:uid="{00000000-0005-0000-0000-00004C070000}"/>
    <cellStyle name="Normal 2 2 3 9" xfId="1838" xr:uid="{00000000-0005-0000-0000-00004D070000}"/>
    <cellStyle name="Normal 2 3" xfId="50" xr:uid="{00000000-0005-0000-0000-00004E070000}"/>
    <cellStyle name="Normal 2 3 2" xfId="145" xr:uid="{00000000-0005-0000-0000-00004F070000}"/>
    <cellStyle name="Normal 2 3 3" xfId="105" xr:uid="{00000000-0005-0000-0000-000050070000}"/>
    <cellStyle name="Normal 2 4" xfId="84" xr:uid="{00000000-0005-0000-0000-000051070000}"/>
    <cellStyle name="Normal 2 4 2" xfId="155" xr:uid="{00000000-0005-0000-0000-000052070000}"/>
    <cellStyle name="Normal 2 4 3" xfId="131" xr:uid="{00000000-0005-0000-0000-000053070000}"/>
    <cellStyle name="Normal 2 4 4" xfId="157" xr:uid="{00000000-0005-0000-0000-000054070000}"/>
    <cellStyle name="Normal 2 4 5" xfId="158" xr:uid="{00000000-0005-0000-0000-000055070000}"/>
    <cellStyle name="Normal 2 5" xfId="93" xr:uid="{00000000-0005-0000-0000-000056070000}"/>
    <cellStyle name="Normal 2 5 10" xfId="2390" xr:uid="{00000000-0005-0000-0000-000057070000}"/>
    <cellStyle name="Normal 2 5 2" xfId="206" xr:uid="{00000000-0005-0000-0000-000058070000}"/>
    <cellStyle name="Normal 2 5 2 2" xfId="320" xr:uid="{00000000-0005-0000-0000-000059070000}"/>
    <cellStyle name="Normal 2 5 2 2 2" xfId="883" xr:uid="{00000000-0005-0000-0000-00005A070000}"/>
    <cellStyle name="Normal 2 5 2 2 3" xfId="1437" xr:uid="{00000000-0005-0000-0000-00005B070000}"/>
    <cellStyle name="Normal 2 5 2 2 4" xfId="2003" xr:uid="{00000000-0005-0000-0000-00005C070000}"/>
    <cellStyle name="Normal 2 5 2 2 5" xfId="2558" xr:uid="{00000000-0005-0000-0000-00005D070000}"/>
    <cellStyle name="Normal 2 5 2 3" xfId="432" xr:uid="{00000000-0005-0000-0000-00005E070000}"/>
    <cellStyle name="Normal 2 5 2 3 2" xfId="991" xr:uid="{00000000-0005-0000-0000-00005F070000}"/>
    <cellStyle name="Normal 2 5 2 3 3" xfId="1545" xr:uid="{00000000-0005-0000-0000-000060070000}"/>
    <cellStyle name="Normal 2 5 2 3 4" xfId="2111" xr:uid="{00000000-0005-0000-0000-000061070000}"/>
    <cellStyle name="Normal 2 5 2 3 5" xfId="2666" xr:uid="{00000000-0005-0000-0000-000062070000}"/>
    <cellStyle name="Normal 2 5 2 4" xfId="544" xr:uid="{00000000-0005-0000-0000-000063070000}"/>
    <cellStyle name="Normal 2 5 2 4 2" xfId="1103" xr:uid="{00000000-0005-0000-0000-000064070000}"/>
    <cellStyle name="Normal 2 5 2 4 3" xfId="1657" xr:uid="{00000000-0005-0000-0000-000065070000}"/>
    <cellStyle name="Normal 2 5 2 4 4" xfId="2223" xr:uid="{00000000-0005-0000-0000-000066070000}"/>
    <cellStyle name="Normal 2 5 2 4 5" xfId="2778" xr:uid="{00000000-0005-0000-0000-000067070000}"/>
    <cellStyle name="Normal 2 5 2 5" xfId="655" xr:uid="{00000000-0005-0000-0000-000068070000}"/>
    <cellStyle name="Normal 2 5 2 5 2" xfId="1214" xr:uid="{00000000-0005-0000-0000-000069070000}"/>
    <cellStyle name="Normal 2 5 2 5 3" xfId="1768" xr:uid="{00000000-0005-0000-0000-00006A070000}"/>
    <cellStyle name="Normal 2 5 2 5 4" xfId="2334" xr:uid="{00000000-0005-0000-0000-00006B070000}"/>
    <cellStyle name="Normal 2 5 2 5 5" xfId="2889" xr:uid="{00000000-0005-0000-0000-00006C070000}"/>
    <cellStyle name="Normal 2 5 2 6" xfId="766" xr:uid="{00000000-0005-0000-0000-00006D070000}"/>
    <cellStyle name="Normal 2 5 2 7" xfId="1325" xr:uid="{00000000-0005-0000-0000-00006E070000}"/>
    <cellStyle name="Normal 2 5 2 8" xfId="1891" xr:uid="{00000000-0005-0000-0000-00006F070000}"/>
    <cellStyle name="Normal 2 5 2 9" xfId="2446" xr:uid="{00000000-0005-0000-0000-000070070000}"/>
    <cellStyle name="Normal 2 5 3" xfId="264" xr:uid="{00000000-0005-0000-0000-000071070000}"/>
    <cellStyle name="Normal 2 5 3 2" xfId="827" xr:uid="{00000000-0005-0000-0000-000072070000}"/>
    <cellStyle name="Normal 2 5 3 3" xfId="1381" xr:uid="{00000000-0005-0000-0000-000073070000}"/>
    <cellStyle name="Normal 2 5 3 4" xfId="1947" xr:uid="{00000000-0005-0000-0000-000074070000}"/>
    <cellStyle name="Normal 2 5 3 5" xfId="2502" xr:uid="{00000000-0005-0000-0000-000075070000}"/>
    <cellStyle name="Normal 2 5 4" xfId="376" xr:uid="{00000000-0005-0000-0000-000076070000}"/>
    <cellStyle name="Normal 2 5 4 2" xfId="935" xr:uid="{00000000-0005-0000-0000-000077070000}"/>
    <cellStyle name="Normal 2 5 4 3" xfId="1489" xr:uid="{00000000-0005-0000-0000-000078070000}"/>
    <cellStyle name="Normal 2 5 4 4" xfId="2055" xr:uid="{00000000-0005-0000-0000-000079070000}"/>
    <cellStyle name="Normal 2 5 4 5" xfId="2610" xr:uid="{00000000-0005-0000-0000-00007A070000}"/>
    <cellStyle name="Normal 2 5 5" xfId="488" xr:uid="{00000000-0005-0000-0000-00007B070000}"/>
    <cellStyle name="Normal 2 5 5 2" xfId="1047" xr:uid="{00000000-0005-0000-0000-00007C070000}"/>
    <cellStyle name="Normal 2 5 5 3" xfId="1601" xr:uid="{00000000-0005-0000-0000-00007D070000}"/>
    <cellStyle name="Normal 2 5 5 4" xfId="2167" xr:uid="{00000000-0005-0000-0000-00007E070000}"/>
    <cellStyle name="Normal 2 5 5 5" xfId="2722" xr:uid="{00000000-0005-0000-0000-00007F070000}"/>
    <cellStyle name="Normal 2 5 6" xfId="599" xr:uid="{00000000-0005-0000-0000-000080070000}"/>
    <cellStyle name="Normal 2 5 6 2" xfId="1158" xr:uid="{00000000-0005-0000-0000-000081070000}"/>
    <cellStyle name="Normal 2 5 6 3" xfId="1712" xr:uid="{00000000-0005-0000-0000-000082070000}"/>
    <cellStyle name="Normal 2 5 6 4" xfId="2278" xr:uid="{00000000-0005-0000-0000-000083070000}"/>
    <cellStyle name="Normal 2 5 6 5" xfId="2833" xr:uid="{00000000-0005-0000-0000-000084070000}"/>
    <cellStyle name="Normal 2 5 7" xfId="710" xr:uid="{00000000-0005-0000-0000-000085070000}"/>
    <cellStyle name="Normal 2 5 8" xfId="1269" xr:uid="{00000000-0005-0000-0000-000086070000}"/>
    <cellStyle name="Normal 2 5 9" xfId="1835" xr:uid="{00000000-0005-0000-0000-000087070000}"/>
    <cellStyle name="Normal 20" xfId="666" xr:uid="{00000000-0005-0000-0000-000088070000}"/>
    <cellStyle name="Normal 21" xfId="1225" xr:uid="{00000000-0005-0000-0000-000089070000}"/>
    <cellStyle name="Normal 22" xfId="1790" xr:uid="{00000000-0005-0000-0000-00008A070000}"/>
    <cellStyle name="Normal 23" xfId="2345" xr:uid="{00000000-0005-0000-0000-00008B070000}"/>
    <cellStyle name="Normal 3" xfId="56" xr:uid="{00000000-0005-0000-0000-00008C070000}"/>
    <cellStyle name="Normal 3 2" xfId="58" xr:uid="{00000000-0005-0000-0000-00008D070000}"/>
    <cellStyle name="Normal 3 2 10" xfId="1240" xr:uid="{00000000-0005-0000-0000-00008E070000}"/>
    <cellStyle name="Normal 3 2 11" xfId="1805" xr:uid="{00000000-0005-0000-0000-00008F070000}"/>
    <cellStyle name="Normal 3 2 12" xfId="2360" xr:uid="{00000000-0005-0000-0000-000090070000}"/>
    <cellStyle name="Normal 3 2 2" xfId="80" xr:uid="{00000000-0005-0000-0000-000091070000}"/>
    <cellStyle name="Normal 3 2 2 10" xfId="1827" xr:uid="{00000000-0005-0000-0000-000092070000}"/>
    <cellStyle name="Normal 3 2 2 11" xfId="2382" xr:uid="{00000000-0005-0000-0000-000093070000}"/>
    <cellStyle name="Normal 3 2 2 2" xfId="146" xr:uid="{00000000-0005-0000-0000-000094070000}"/>
    <cellStyle name="Normal 3 2 2 3" xfId="198" xr:uid="{00000000-0005-0000-0000-000095070000}"/>
    <cellStyle name="Normal 3 2 2 3 2" xfId="312" xr:uid="{00000000-0005-0000-0000-000096070000}"/>
    <cellStyle name="Normal 3 2 2 3 2 2" xfId="875" xr:uid="{00000000-0005-0000-0000-000097070000}"/>
    <cellStyle name="Normal 3 2 2 3 2 3" xfId="1429" xr:uid="{00000000-0005-0000-0000-000098070000}"/>
    <cellStyle name="Normal 3 2 2 3 2 4" xfId="1995" xr:uid="{00000000-0005-0000-0000-000099070000}"/>
    <cellStyle name="Normal 3 2 2 3 2 5" xfId="2550" xr:uid="{00000000-0005-0000-0000-00009A070000}"/>
    <cellStyle name="Normal 3 2 2 3 3" xfId="424" xr:uid="{00000000-0005-0000-0000-00009B070000}"/>
    <cellStyle name="Normal 3 2 2 3 3 2" xfId="983" xr:uid="{00000000-0005-0000-0000-00009C070000}"/>
    <cellStyle name="Normal 3 2 2 3 3 3" xfId="1537" xr:uid="{00000000-0005-0000-0000-00009D070000}"/>
    <cellStyle name="Normal 3 2 2 3 3 4" xfId="2103" xr:uid="{00000000-0005-0000-0000-00009E070000}"/>
    <cellStyle name="Normal 3 2 2 3 3 5" xfId="2658" xr:uid="{00000000-0005-0000-0000-00009F070000}"/>
    <cellStyle name="Normal 3 2 2 3 4" xfId="536" xr:uid="{00000000-0005-0000-0000-0000A0070000}"/>
    <cellStyle name="Normal 3 2 2 3 4 2" xfId="1095" xr:uid="{00000000-0005-0000-0000-0000A1070000}"/>
    <cellStyle name="Normal 3 2 2 3 4 3" xfId="1649" xr:uid="{00000000-0005-0000-0000-0000A2070000}"/>
    <cellStyle name="Normal 3 2 2 3 4 4" xfId="2215" xr:uid="{00000000-0005-0000-0000-0000A3070000}"/>
    <cellStyle name="Normal 3 2 2 3 4 5" xfId="2770" xr:uid="{00000000-0005-0000-0000-0000A4070000}"/>
    <cellStyle name="Normal 3 2 2 3 5" xfId="647" xr:uid="{00000000-0005-0000-0000-0000A5070000}"/>
    <cellStyle name="Normal 3 2 2 3 5 2" xfId="1206" xr:uid="{00000000-0005-0000-0000-0000A6070000}"/>
    <cellStyle name="Normal 3 2 2 3 5 3" xfId="1760" xr:uid="{00000000-0005-0000-0000-0000A7070000}"/>
    <cellStyle name="Normal 3 2 2 3 5 4" xfId="2326" xr:uid="{00000000-0005-0000-0000-0000A8070000}"/>
    <cellStyle name="Normal 3 2 2 3 5 5" xfId="2881" xr:uid="{00000000-0005-0000-0000-0000A9070000}"/>
    <cellStyle name="Normal 3 2 2 3 6" xfId="758" xr:uid="{00000000-0005-0000-0000-0000AA070000}"/>
    <cellStyle name="Normal 3 2 2 3 7" xfId="1317" xr:uid="{00000000-0005-0000-0000-0000AB070000}"/>
    <cellStyle name="Normal 3 2 2 3 8" xfId="1883" xr:uid="{00000000-0005-0000-0000-0000AC070000}"/>
    <cellStyle name="Normal 3 2 2 3 9" xfId="2438" xr:uid="{00000000-0005-0000-0000-0000AD070000}"/>
    <cellStyle name="Normal 3 2 2 4" xfId="256" xr:uid="{00000000-0005-0000-0000-0000AE070000}"/>
    <cellStyle name="Normal 3 2 2 4 2" xfId="819" xr:uid="{00000000-0005-0000-0000-0000AF070000}"/>
    <cellStyle name="Normal 3 2 2 4 3" xfId="1373" xr:uid="{00000000-0005-0000-0000-0000B0070000}"/>
    <cellStyle name="Normal 3 2 2 4 4" xfId="1939" xr:uid="{00000000-0005-0000-0000-0000B1070000}"/>
    <cellStyle name="Normal 3 2 2 4 5" xfId="2494" xr:uid="{00000000-0005-0000-0000-0000B2070000}"/>
    <cellStyle name="Normal 3 2 2 5" xfId="368" xr:uid="{00000000-0005-0000-0000-0000B3070000}"/>
    <cellStyle name="Normal 3 2 2 5 2" xfId="927" xr:uid="{00000000-0005-0000-0000-0000B4070000}"/>
    <cellStyle name="Normal 3 2 2 5 3" xfId="1481" xr:uid="{00000000-0005-0000-0000-0000B5070000}"/>
    <cellStyle name="Normal 3 2 2 5 4" xfId="2047" xr:uid="{00000000-0005-0000-0000-0000B6070000}"/>
    <cellStyle name="Normal 3 2 2 5 5" xfId="2602" xr:uid="{00000000-0005-0000-0000-0000B7070000}"/>
    <cellStyle name="Normal 3 2 2 6" xfId="480" xr:uid="{00000000-0005-0000-0000-0000B8070000}"/>
    <cellStyle name="Normal 3 2 2 6 2" xfId="1039" xr:uid="{00000000-0005-0000-0000-0000B9070000}"/>
    <cellStyle name="Normal 3 2 2 6 3" xfId="1593" xr:uid="{00000000-0005-0000-0000-0000BA070000}"/>
    <cellStyle name="Normal 3 2 2 6 4" xfId="2159" xr:uid="{00000000-0005-0000-0000-0000BB070000}"/>
    <cellStyle name="Normal 3 2 2 6 5" xfId="2714" xr:uid="{00000000-0005-0000-0000-0000BC070000}"/>
    <cellStyle name="Normal 3 2 2 7" xfId="591" xr:uid="{00000000-0005-0000-0000-0000BD070000}"/>
    <cellStyle name="Normal 3 2 2 7 2" xfId="1150" xr:uid="{00000000-0005-0000-0000-0000BE070000}"/>
    <cellStyle name="Normal 3 2 2 7 3" xfId="1704" xr:uid="{00000000-0005-0000-0000-0000BF070000}"/>
    <cellStyle name="Normal 3 2 2 7 4" xfId="2270" xr:uid="{00000000-0005-0000-0000-0000C0070000}"/>
    <cellStyle name="Normal 3 2 2 7 5" xfId="2825" xr:uid="{00000000-0005-0000-0000-0000C1070000}"/>
    <cellStyle name="Normal 3 2 2 8" xfId="702" xr:uid="{00000000-0005-0000-0000-0000C2070000}"/>
    <cellStyle name="Normal 3 2 2 9" xfId="1261" xr:uid="{00000000-0005-0000-0000-0000C3070000}"/>
    <cellStyle name="Normal 3 2 3" xfId="108" xr:uid="{00000000-0005-0000-0000-0000C4070000}"/>
    <cellStyle name="Normal 3 2 4" xfId="176" xr:uid="{00000000-0005-0000-0000-0000C5070000}"/>
    <cellStyle name="Normal 3 2 4 2" xfId="290" xr:uid="{00000000-0005-0000-0000-0000C6070000}"/>
    <cellStyle name="Normal 3 2 4 2 2" xfId="853" xr:uid="{00000000-0005-0000-0000-0000C7070000}"/>
    <cellStyle name="Normal 3 2 4 2 3" xfId="1407" xr:uid="{00000000-0005-0000-0000-0000C8070000}"/>
    <cellStyle name="Normal 3 2 4 2 4" xfId="1973" xr:uid="{00000000-0005-0000-0000-0000C9070000}"/>
    <cellStyle name="Normal 3 2 4 2 5" xfId="2528" xr:uid="{00000000-0005-0000-0000-0000CA070000}"/>
    <cellStyle name="Normal 3 2 4 3" xfId="402" xr:uid="{00000000-0005-0000-0000-0000CB070000}"/>
    <cellStyle name="Normal 3 2 4 3 2" xfId="961" xr:uid="{00000000-0005-0000-0000-0000CC070000}"/>
    <cellStyle name="Normal 3 2 4 3 3" xfId="1515" xr:uid="{00000000-0005-0000-0000-0000CD070000}"/>
    <cellStyle name="Normal 3 2 4 3 4" xfId="2081" xr:uid="{00000000-0005-0000-0000-0000CE070000}"/>
    <cellStyle name="Normal 3 2 4 3 5" xfId="2636" xr:uid="{00000000-0005-0000-0000-0000CF070000}"/>
    <cellStyle name="Normal 3 2 4 4" xfId="514" xr:uid="{00000000-0005-0000-0000-0000D0070000}"/>
    <cellStyle name="Normal 3 2 4 4 2" xfId="1073" xr:uid="{00000000-0005-0000-0000-0000D1070000}"/>
    <cellStyle name="Normal 3 2 4 4 3" xfId="1627" xr:uid="{00000000-0005-0000-0000-0000D2070000}"/>
    <cellStyle name="Normal 3 2 4 4 4" xfId="2193" xr:uid="{00000000-0005-0000-0000-0000D3070000}"/>
    <cellStyle name="Normal 3 2 4 4 5" xfId="2748" xr:uid="{00000000-0005-0000-0000-0000D4070000}"/>
    <cellStyle name="Normal 3 2 4 5" xfId="625" xr:uid="{00000000-0005-0000-0000-0000D5070000}"/>
    <cellStyle name="Normal 3 2 4 5 2" xfId="1184" xr:uid="{00000000-0005-0000-0000-0000D6070000}"/>
    <cellStyle name="Normal 3 2 4 5 3" xfId="1738" xr:uid="{00000000-0005-0000-0000-0000D7070000}"/>
    <cellStyle name="Normal 3 2 4 5 4" xfId="2304" xr:uid="{00000000-0005-0000-0000-0000D8070000}"/>
    <cellStyle name="Normal 3 2 4 5 5" xfId="2859" xr:uid="{00000000-0005-0000-0000-0000D9070000}"/>
    <cellStyle name="Normal 3 2 4 6" xfId="736" xr:uid="{00000000-0005-0000-0000-0000DA070000}"/>
    <cellStyle name="Normal 3 2 4 7" xfId="1295" xr:uid="{00000000-0005-0000-0000-0000DB070000}"/>
    <cellStyle name="Normal 3 2 4 8" xfId="1861" xr:uid="{00000000-0005-0000-0000-0000DC070000}"/>
    <cellStyle name="Normal 3 2 4 9" xfId="2416" xr:uid="{00000000-0005-0000-0000-0000DD070000}"/>
    <cellStyle name="Normal 3 2 5" xfId="234" xr:uid="{00000000-0005-0000-0000-0000DE070000}"/>
    <cellStyle name="Normal 3 2 5 2" xfId="797" xr:uid="{00000000-0005-0000-0000-0000DF070000}"/>
    <cellStyle name="Normal 3 2 5 3" xfId="1351" xr:uid="{00000000-0005-0000-0000-0000E0070000}"/>
    <cellStyle name="Normal 3 2 5 4" xfId="1917" xr:uid="{00000000-0005-0000-0000-0000E1070000}"/>
    <cellStyle name="Normal 3 2 5 5" xfId="2472" xr:uid="{00000000-0005-0000-0000-0000E2070000}"/>
    <cellStyle name="Normal 3 2 6" xfId="346" xr:uid="{00000000-0005-0000-0000-0000E3070000}"/>
    <cellStyle name="Normal 3 2 6 2" xfId="905" xr:uid="{00000000-0005-0000-0000-0000E4070000}"/>
    <cellStyle name="Normal 3 2 6 3" xfId="1459" xr:uid="{00000000-0005-0000-0000-0000E5070000}"/>
    <cellStyle name="Normal 3 2 6 4" xfId="2025" xr:uid="{00000000-0005-0000-0000-0000E6070000}"/>
    <cellStyle name="Normal 3 2 6 5" xfId="2580" xr:uid="{00000000-0005-0000-0000-0000E7070000}"/>
    <cellStyle name="Normal 3 2 7" xfId="458" xr:uid="{00000000-0005-0000-0000-0000E8070000}"/>
    <cellStyle name="Normal 3 2 7 2" xfId="1017" xr:uid="{00000000-0005-0000-0000-0000E9070000}"/>
    <cellStyle name="Normal 3 2 7 3" xfId="1571" xr:uid="{00000000-0005-0000-0000-0000EA070000}"/>
    <cellStyle name="Normal 3 2 7 4" xfId="2137" xr:uid="{00000000-0005-0000-0000-0000EB070000}"/>
    <cellStyle name="Normal 3 2 7 5" xfId="2692" xr:uid="{00000000-0005-0000-0000-0000EC070000}"/>
    <cellStyle name="Normal 3 2 8" xfId="570" xr:uid="{00000000-0005-0000-0000-0000ED070000}"/>
    <cellStyle name="Normal 3 2 8 2" xfId="1129" xr:uid="{00000000-0005-0000-0000-0000EE070000}"/>
    <cellStyle name="Normal 3 2 8 3" xfId="1683" xr:uid="{00000000-0005-0000-0000-0000EF070000}"/>
    <cellStyle name="Normal 3 2 8 4" xfId="2249" xr:uid="{00000000-0005-0000-0000-0000F0070000}"/>
    <cellStyle name="Normal 3 2 8 5" xfId="2804" xr:uid="{00000000-0005-0000-0000-0000F1070000}"/>
    <cellStyle name="Normal 3 2 9" xfId="681" xr:uid="{00000000-0005-0000-0000-0000F2070000}"/>
    <cellStyle name="Normal 3 3" xfId="107" xr:uid="{00000000-0005-0000-0000-0000F3070000}"/>
    <cellStyle name="Normal 3 3 10" xfId="2394" xr:uid="{00000000-0005-0000-0000-0000F4070000}"/>
    <cellStyle name="Normal 3 3 2" xfId="210" xr:uid="{00000000-0005-0000-0000-0000F5070000}"/>
    <cellStyle name="Normal 3 3 2 2" xfId="324" xr:uid="{00000000-0005-0000-0000-0000F6070000}"/>
    <cellStyle name="Normal 3 3 2 2 2" xfId="887" xr:uid="{00000000-0005-0000-0000-0000F7070000}"/>
    <cellStyle name="Normal 3 3 2 2 3" xfId="1441" xr:uid="{00000000-0005-0000-0000-0000F8070000}"/>
    <cellStyle name="Normal 3 3 2 2 4" xfId="2007" xr:uid="{00000000-0005-0000-0000-0000F9070000}"/>
    <cellStyle name="Normal 3 3 2 2 5" xfId="2562" xr:uid="{00000000-0005-0000-0000-0000FA070000}"/>
    <cellStyle name="Normal 3 3 2 3" xfId="436" xr:uid="{00000000-0005-0000-0000-0000FB070000}"/>
    <cellStyle name="Normal 3 3 2 3 2" xfId="995" xr:uid="{00000000-0005-0000-0000-0000FC070000}"/>
    <cellStyle name="Normal 3 3 2 3 3" xfId="1549" xr:uid="{00000000-0005-0000-0000-0000FD070000}"/>
    <cellStyle name="Normal 3 3 2 3 4" xfId="2115" xr:uid="{00000000-0005-0000-0000-0000FE070000}"/>
    <cellStyle name="Normal 3 3 2 3 5" xfId="2670" xr:uid="{00000000-0005-0000-0000-0000FF070000}"/>
    <cellStyle name="Normal 3 3 2 4" xfId="548" xr:uid="{00000000-0005-0000-0000-000000080000}"/>
    <cellStyle name="Normal 3 3 2 4 2" xfId="1107" xr:uid="{00000000-0005-0000-0000-000001080000}"/>
    <cellStyle name="Normal 3 3 2 4 3" xfId="1661" xr:uid="{00000000-0005-0000-0000-000002080000}"/>
    <cellStyle name="Normal 3 3 2 4 4" xfId="2227" xr:uid="{00000000-0005-0000-0000-000003080000}"/>
    <cellStyle name="Normal 3 3 2 4 5" xfId="2782" xr:uid="{00000000-0005-0000-0000-000004080000}"/>
    <cellStyle name="Normal 3 3 2 5" xfId="659" xr:uid="{00000000-0005-0000-0000-000005080000}"/>
    <cellStyle name="Normal 3 3 2 5 2" xfId="1218" xr:uid="{00000000-0005-0000-0000-000006080000}"/>
    <cellStyle name="Normal 3 3 2 5 3" xfId="1772" xr:uid="{00000000-0005-0000-0000-000007080000}"/>
    <cellStyle name="Normal 3 3 2 5 4" xfId="2338" xr:uid="{00000000-0005-0000-0000-000008080000}"/>
    <cellStyle name="Normal 3 3 2 5 5" xfId="2893" xr:uid="{00000000-0005-0000-0000-000009080000}"/>
    <cellStyle name="Normal 3 3 2 6" xfId="770" xr:uid="{00000000-0005-0000-0000-00000A080000}"/>
    <cellStyle name="Normal 3 3 2 7" xfId="1329" xr:uid="{00000000-0005-0000-0000-00000B080000}"/>
    <cellStyle name="Normal 3 3 2 8" xfId="1895" xr:uid="{00000000-0005-0000-0000-00000C080000}"/>
    <cellStyle name="Normal 3 3 2 9" xfId="2450" xr:uid="{00000000-0005-0000-0000-00000D080000}"/>
    <cellStyle name="Normal 3 3 3" xfId="268" xr:uid="{00000000-0005-0000-0000-00000E080000}"/>
    <cellStyle name="Normal 3 3 3 2" xfId="831" xr:uid="{00000000-0005-0000-0000-00000F080000}"/>
    <cellStyle name="Normal 3 3 3 3" xfId="1385" xr:uid="{00000000-0005-0000-0000-000010080000}"/>
    <cellStyle name="Normal 3 3 3 4" xfId="1951" xr:uid="{00000000-0005-0000-0000-000011080000}"/>
    <cellStyle name="Normal 3 3 3 5" xfId="2506" xr:uid="{00000000-0005-0000-0000-000012080000}"/>
    <cellStyle name="Normal 3 3 4" xfId="380" xr:uid="{00000000-0005-0000-0000-000013080000}"/>
    <cellStyle name="Normal 3 3 4 2" xfId="939" xr:uid="{00000000-0005-0000-0000-000014080000}"/>
    <cellStyle name="Normal 3 3 4 3" xfId="1493" xr:uid="{00000000-0005-0000-0000-000015080000}"/>
    <cellStyle name="Normal 3 3 4 4" xfId="2059" xr:uid="{00000000-0005-0000-0000-000016080000}"/>
    <cellStyle name="Normal 3 3 4 5" xfId="2614" xr:uid="{00000000-0005-0000-0000-000017080000}"/>
    <cellStyle name="Normal 3 3 5" xfId="492" xr:uid="{00000000-0005-0000-0000-000018080000}"/>
    <cellStyle name="Normal 3 3 5 2" xfId="1051" xr:uid="{00000000-0005-0000-0000-000019080000}"/>
    <cellStyle name="Normal 3 3 5 3" xfId="1605" xr:uid="{00000000-0005-0000-0000-00001A080000}"/>
    <cellStyle name="Normal 3 3 5 4" xfId="2171" xr:uid="{00000000-0005-0000-0000-00001B080000}"/>
    <cellStyle name="Normal 3 3 5 5" xfId="2726" xr:uid="{00000000-0005-0000-0000-00001C080000}"/>
    <cellStyle name="Normal 3 3 6" xfId="603" xr:uid="{00000000-0005-0000-0000-00001D080000}"/>
    <cellStyle name="Normal 3 3 6 2" xfId="1162" xr:uid="{00000000-0005-0000-0000-00001E080000}"/>
    <cellStyle name="Normal 3 3 6 3" xfId="1716" xr:uid="{00000000-0005-0000-0000-00001F080000}"/>
    <cellStyle name="Normal 3 3 6 4" xfId="2282" xr:uid="{00000000-0005-0000-0000-000020080000}"/>
    <cellStyle name="Normal 3 3 6 5" xfId="2837" xr:uid="{00000000-0005-0000-0000-000021080000}"/>
    <cellStyle name="Normal 3 3 7" xfId="714" xr:uid="{00000000-0005-0000-0000-000022080000}"/>
    <cellStyle name="Normal 3 3 8" xfId="1273" xr:uid="{00000000-0005-0000-0000-000023080000}"/>
    <cellStyle name="Normal 3 3 9" xfId="1839" xr:uid="{00000000-0005-0000-0000-000024080000}"/>
    <cellStyle name="Normal 3 4" xfId="132" xr:uid="{00000000-0005-0000-0000-000025080000}"/>
    <cellStyle name="Normal 3 5" xfId="90" xr:uid="{00000000-0005-0000-0000-000026080000}"/>
    <cellStyle name="Normal 4" xfId="61" xr:uid="{00000000-0005-0000-0000-000027080000}"/>
    <cellStyle name="Normal 4 2" xfId="133" xr:uid="{00000000-0005-0000-0000-000028080000}"/>
    <cellStyle name="Normal 4 2 10" xfId="2396" xr:uid="{00000000-0005-0000-0000-000029080000}"/>
    <cellStyle name="Normal 4 2 2" xfId="212" xr:uid="{00000000-0005-0000-0000-00002A080000}"/>
    <cellStyle name="Normal 4 2 2 2" xfId="326" xr:uid="{00000000-0005-0000-0000-00002B080000}"/>
    <cellStyle name="Normal 4 2 2 2 2" xfId="889" xr:uid="{00000000-0005-0000-0000-00002C080000}"/>
    <cellStyle name="Normal 4 2 2 2 3" xfId="1443" xr:uid="{00000000-0005-0000-0000-00002D080000}"/>
    <cellStyle name="Normal 4 2 2 2 4" xfId="2009" xr:uid="{00000000-0005-0000-0000-00002E080000}"/>
    <cellStyle name="Normal 4 2 2 2 5" xfId="2564" xr:uid="{00000000-0005-0000-0000-00002F080000}"/>
    <cellStyle name="Normal 4 2 2 3" xfId="438" xr:uid="{00000000-0005-0000-0000-000030080000}"/>
    <cellStyle name="Normal 4 2 2 3 2" xfId="997" xr:uid="{00000000-0005-0000-0000-000031080000}"/>
    <cellStyle name="Normal 4 2 2 3 3" xfId="1551" xr:uid="{00000000-0005-0000-0000-000032080000}"/>
    <cellStyle name="Normal 4 2 2 3 4" xfId="2117" xr:uid="{00000000-0005-0000-0000-000033080000}"/>
    <cellStyle name="Normal 4 2 2 3 5" xfId="2672" xr:uid="{00000000-0005-0000-0000-000034080000}"/>
    <cellStyle name="Normal 4 2 2 4" xfId="550" xr:uid="{00000000-0005-0000-0000-000035080000}"/>
    <cellStyle name="Normal 4 2 2 4 2" xfId="1109" xr:uid="{00000000-0005-0000-0000-000036080000}"/>
    <cellStyle name="Normal 4 2 2 4 3" xfId="1663" xr:uid="{00000000-0005-0000-0000-000037080000}"/>
    <cellStyle name="Normal 4 2 2 4 4" xfId="2229" xr:uid="{00000000-0005-0000-0000-000038080000}"/>
    <cellStyle name="Normal 4 2 2 4 5" xfId="2784" xr:uid="{00000000-0005-0000-0000-000039080000}"/>
    <cellStyle name="Normal 4 2 2 5" xfId="661" xr:uid="{00000000-0005-0000-0000-00003A080000}"/>
    <cellStyle name="Normal 4 2 2 5 2" xfId="1220" xr:uid="{00000000-0005-0000-0000-00003B080000}"/>
    <cellStyle name="Normal 4 2 2 5 3" xfId="1774" xr:uid="{00000000-0005-0000-0000-00003C080000}"/>
    <cellStyle name="Normal 4 2 2 5 4" xfId="2340" xr:uid="{00000000-0005-0000-0000-00003D080000}"/>
    <cellStyle name="Normal 4 2 2 5 5" xfId="2895" xr:uid="{00000000-0005-0000-0000-00003E080000}"/>
    <cellStyle name="Normal 4 2 2 6" xfId="772" xr:uid="{00000000-0005-0000-0000-00003F080000}"/>
    <cellStyle name="Normal 4 2 2 7" xfId="1331" xr:uid="{00000000-0005-0000-0000-000040080000}"/>
    <cellStyle name="Normal 4 2 2 8" xfId="1897" xr:uid="{00000000-0005-0000-0000-000041080000}"/>
    <cellStyle name="Normal 4 2 2 9" xfId="2452" xr:uid="{00000000-0005-0000-0000-000042080000}"/>
    <cellStyle name="Normal 4 2 3" xfId="270" xr:uid="{00000000-0005-0000-0000-000043080000}"/>
    <cellStyle name="Normal 4 2 3 2" xfId="833" xr:uid="{00000000-0005-0000-0000-000044080000}"/>
    <cellStyle name="Normal 4 2 3 3" xfId="1387" xr:uid="{00000000-0005-0000-0000-000045080000}"/>
    <cellStyle name="Normal 4 2 3 4" xfId="1953" xr:uid="{00000000-0005-0000-0000-000046080000}"/>
    <cellStyle name="Normal 4 2 3 5" xfId="2508" xr:uid="{00000000-0005-0000-0000-000047080000}"/>
    <cellStyle name="Normal 4 2 4" xfId="382" xr:uid="{00000000-0005-0000-0000-000048080000}"/>
    <cellStyle name="Normal 4 2 4 2" xfId="941" xr:uid="{00000000-0005-0000-0000-000049080000}"/>
    <cellStyle name="Normal 4 2 4 3" xfId="1495" xr:uid="{00000000-0005-0000-0000-00004A080000}"/>
    <cellStyle name="Normal 4 2 4 4" xfId="2061" xr:uid="{00000000-0005-0000-0000-00004B080000}"/>
    <cellStyle name="Normal 4 2 4 5" xfId="2616" xr:uid="{00000000-0005-0000-0000-00004C080000}"/>
    <cellStyle name="Normal 4 2 5" xfId="494" xr:uid="{00000000-0005-0000-0000-00004D080000}"/>
    <cellStyle name="Normal 4 2 5 2" xfId="1053" xr:uid="{00000000-0005-0000-0000-00004E080000}"/>
    <cellStyle name="Normal 4 2 5 3" xfId="1607" xr:uid="{00000000-0005-0000-0000-00004F080000}"/>
    <cellStyle name="Normal 4 2 5 4" xfId="2173" xr:uid="{00000000-0005-0000-0000-000050080000}"/>
    <cellStyle name="Normal 4 2 5 5" xfId="2728" xr:uid="{00000000-0005-0000-0000-000051080000}"/>
    <cellStyle name="Normal 4 2 6" xfId="605" xr:uid="{00000000-0005-0000-0000-000052080000}"/>
    <cellStyle name="Normal 4 2 6 2" xfId="1164" xr:uid="{00000000-0005-0000-0000-000053080000}"/>
    <cellStyle name="Normal 4 2 6 3" xfId="1718" xr:uid="{00000000-0005-0000-0000-000054080000}"/>
    <cellStyle name="Normal 4 2 6 4" xfId="2284" xr:uid="{00000000-0005-0000-0000-000055080000}"/>
    <cellStyle name="Normal 4 2 6 5" xfId="2839" xr:uid="{00000000-0005-0000-0000-000056080000}"/>
    <cellStyle name="Normal 4 2 7" xfId="716" xr:uid="{00000000-0005-0000-0000-000057080000}"/>
    <cellStyle name="Normal 4 2 8" xfId="1275" xr:uid="{00000000-0005-0000-0000-000058080000}"/>
    <cellStyle name="Normal 4 2 9" xfId="1841" xr:uid="{00000000-0005-0000-0000-000059080000}"/>
    <cellStyle name="Normal 4 3" xfId="147" xr:uid="{00000000-0005-0000-0000-00005A080000}"/>
    <cellStyle name="Normal 4 4" xfId="109" xr:uid="{00000000-0005-0000-0000-00005B080000}"/>
    <cellStyle name="Normal 5" xfId="44" xr:uid="{00000000-0005-0000-0000-00005C080000}"/>
    <cellStyle name="Normal 5 2" xfId="148" xr:uid="{00000000-0005-0000-0000-00005D080000}"/>
    <cellStyle name="Normal 6" xfId="46" xr:uid="{00000000-0005-0000-0000-00005E080000}"/>
    <cellStyle name="Normal 6 2" xfId="134" xr:uid="{00000000-0005-0000-0000-00005F080000}"/>
    <cellStyle name="Normal 6 3" xfId="149" xr:uid="{00000000-0005-0000-0000-000060080000}"/>
    <cellStyle name="Normal 6 4" xfId="110" xr:uid="{00000000-0005-0000-0000-000061080000}"/>
    <cellStyle name="Normal 7" xfId="48" xr:uid="{00000000-0005-0000-0000-000062080000}"/>
    <cellStyle name="Normal 7 10" xfId="1242" xr:uid="{00000000-0005-0000-0000-000063080000}"/>
    <cellStyle name="Normal 7 11" xfId="1808" xr:uid="{00000000-0005-0000-0000-000064080000}"/>
    <cellStyle name="Normal 7 12" xfId="2363" xr:uid="{00000000-0005-0000-0000-000065080000}"/>
    <cellStyle name="Normal 7 2" xfId="85" xr:uid="{00000000-0005-0000-0000-000066080000}"/>
    <cellStyle name="Normal 7 2 10" xfId="2385" xr:uid="{00000000-0005-0000-0000-000067080000}"/>
    <cellStyle name="Normal 7 2 2" xfId="201" xr:uid="{00000000-0005-0000-0000-000068080000}"/>
    <cellStyle name="Normal 7 2 2 2" xfId="315" xr:uid="{00000000-0005-0000-0000-000069080000}"/>
    <cellStyle name="Normal 7 2 2 2 2" xfId="878" xr:uid="{00000000-0005-0000-0000-00006A080000}"/>
    <cellStyle name="Normal 7 2 2 2 3" xfId="1432" xr:uid="{00000000-0005-0000-0000-00006B080000}"/>
    <cellStyle name="Normal 7 2 2 2 4" xfId="1998" xr:uid="{00000000-0005-0000-0000-00006C080000}"/>
    <cellStyle name="Normal 7 2 2 2 5" xfId="2553" xr:uid="{00000000-0005-0000-0000-00006D080000}"/>
    <cellStyle name="Normal 7 2 2 3" xfId="427" xr:uid="{00000000-0005-0000-0000-00006E080000}"/>
    <cellStyle name="Normal 7 2 2 3 2" xfId="986" xr:uid="{00000000-0005-0000-0000-00006F080000}"/>
    <cellStyle name="Normal 7 2 2 3 3" xfId="1540" xr:uid="{00000000-0005-0000-0000-000070080000}"/>
    <cellStyle name="Normal 7 2 2 3 4" xfId="2106" xr:uid="{00000000-0005-0000-0000-000071080000}"/>
    <cellStyle name="Normal 7 2 2 3 5" xfId="2661" xr:uid="{00000000-0005-0000-0000-000072080000}"/>
    <cellStyle name="Normal 7 2 2 4" xfId="539" xr:uid="{00000000-0005-0000-0000-000073080000}"/>
    <cellStyle name="Normal 7 2 2 4 2" xfId="1098" xr:uid="{00000000-0005-0000-0000-000074080000}"/>
    <cellStyle name="Normal 7 2 2 4 3" xfId="1652" xr:uid="{00000000-0005-0000-0000-000075080000}"/>
    <cellStyle name="Normal 7 2 2 4 4" xfId="2218" xr:uid="{00000000-0005-0000-0000-000076080000}"/>
    <cellStyle name="Normal 7 2 2 4 5" xfId="2773" xr:uid="{00000000-0005-0000-0000-000077080000}"/>
    <cellStyle name="Normal 7 2 2 5" xfId="650" xr:uid="{00000000-0005-0000-0000-000078080000}"/>
    <cellStyle name="Normal 7 2 2 5 2" xfId="1209" xr:uid="{00000000-0005-0000-0000-000079080000}"/>
    <cellStyle name="Normal 7 2 2 5 3" xfId="1763" xr:uid="{00000000-0005-0000-0000-00007A080000}"/>
    <cellStyle name="Normal 7 2 2 5 4" xfId="2329" xr:uid="{00000000-0005-0000-0000-00007B080000}"/>
    <cellStyle name="Normal 7 2 2 5 5" xfId="2884" xr:uid="{00000000-0005-0000-0000-00007C080000}"/>
    <cellStyle name="Normal 7 2 2 6" xfId="761" xr:uid="{00000000-0005-0000-0000-00007D080000}"/>
    <cellStyle name="Normal 7 2 2 7" xfId="1320" xr:uid="{00000000-0005-0000-0000-00007E080000}"/>
    <cellStyle name="Normal 7 2 2 8" xfId="1886" xr:uid="{00000000-0005-0000-0000-00007F080000}"/>
    <cellStyle name="Normal 7 2 2 9" xfId="2441" xr:uid="{00000000-0005-0000-0000-000080080000}"/>
    <cellStyle name="Normal 7 2 3" xfId="259" xr:uid="{00000000-0005-0000-0000-000081080000}"/>
    <cellStyle name="Normal 7 2 3 2" xfId="822" xr:uid="{00000000-0005-0000-0000-000082080000}"/>
    <cellStyle name="Normal 7 2 3 3" xfId="1376" xr:uid="{00000000-0005-0000-0000-000083080000}"/>
    <cellStyle name="Normal 7 2 3 4" xfId="1942" xr:uid="{00000000-0005-0000-0000-000084080000}"/>
    <cellStyle name="Normal 7 2 3 5" xfId="2497" xr:uid="{00000000-0005-0000-0000-000085080000}"/>
    <cellStyle name="Normal 7 2 4" xfId="371" xr:uid="{00000000-0005-0000-0000-000086080000}"/>
    <cellStyle name="Normal 7 2 4 2" xfId="930" xr:uid="{00000000-0005-0000-0000-000087080000}"/>
    <cellStyle name="Normal 7 2 4 3" xfId="1484" xr:uid="{00000000-0005-0000-0000-000088080000}"/>
    <cellStyle name="Normal 7 2 4 4" xfId="2050" xr:uid="{00000000-0005-0000-0000-000089080000}"/>
    <cellStyle name="Normal 7 2 4 5" xfId="2605" xr:uid="{00000000-0005-0000-0000-00008A080000}"/>
    <cellStyle name="Normal 7 2 5" xfId="483" xr:uid="{00000000-0005-0000-0000-00008B080000}"/>
    <cellStyle name="Normal 7 2 5 2" xfId="1042" xr:uid="{00000000-0005-0000-0000-00008C080000}"/>
    <cellStyle name="Normal 7 2 5 3" xfId="1596" xr:uid="{00000000-0005-0000-0000-00008D080000}"/>
    <cellStyle name="Normal 7 2 5 4" xfId="2162" xr:uid="{00000000-0005-0000-0000-00008E080000}"/>
    <cellStyle name="Normal 7 2 5 5" xfId="2717" xr:uid="{00000000-0005-0000-0000-00008F080000}"/>
    <cellStyle name="Normal 7 2 6" xfId="594" xr:uid="{00000000-0005-0000-0000-000090080000}"/>
    <cellStyle name="Normal 7 2 6 2" xfId="1153" xr:uid="{00000000-0005-0000-0000-000091080000}"/>
    <cellStyle name="Normal 7 2 6 3" xfId="1707" xr:uid="{00000000-0005-0000-0000-000092080000}"/>
    <cellStyle name="Normal 7 2 6 4" xfId="2273" xr:uid="{00000000-0005-0000-0000-000093080000}"/>
    <cellStyle name="Normal 7 2 6 5" xfId="2828" xr:uid="{00000000-0005-0000-0000-000094080000}"/>
    <cellStyle name="Normal 7 2 7" xfId="705" xr:uid="{00000000-0005-0000-0000-000095080000}"/>
    <cellStyle name="Normal 7 2 8" xfId="1264" xr:uid="{00000000-0005-0000-0000-000096080000}"/>
    <cellStyle name="Normal 7 2 9" xfId="1830" xr:uid="{00000000-0005-0000-0000-000097080000}"/>
    <cellStyle name="Normal 7 3" xfId="111" xr:uid="{00000000-0005-0000-0000-000098080000}"/>
    <cellStyle name="Normal 7 4" xfId="179" xr:uid="{00000000-0005-0000-0000-000099080000}"/>
    <cellStyle name="Normal 7 4 2" xfId="293" xr:uid="{00000000-0005-0000-0000-00009A080000}"/>
    <cellStyle name="Normal 7 4 2 2" xfId="856" xr:uid="{00000000-0005-0000-0000-00009B080000}"/>
    <cellStyle name="Normal 7 4 2 3" xfId="1410" xr:uid="{00000000-0005-0000-0000-00009C080000}"/>
    <cellStyle name="Normal 7 4 2 4" xfId="1976" xr:uid="{00000000-0005-0000-0000-00009D080000}"/>
    <cellStyle name="Normal 7 4 2 5" xfId="2531" xr:uid="{00000000-0005-0000-0000-00009E080000}"/>
    <cellStyle name="Normal 7 4 3" xfId="405" xr:uid="{00000000-0005-0000-0000-00009F080000}"/>
    <cellStyle name="Normal 7 4 3 2" xfId="964" xr:uid="{00000000-0005-0000-0000-0000A0080000}"/>
    <cellStyle name="Normal 7 4 3 3" xfId="1518" xr:uid="{00000000-0005-0000-0000-0000A1080000}"/>
    <cellStyle name="Normal 7 4 3 4" xfId="2084" xr:uid="{00000000-0005-0000-0000-0000A2080000}"/>
    <cellStyle name="Normal 7 4 3 5" xfId="2639" xr:uid="{00000000-0005-0000-0000-0000A3080000}"/>
    <cellStyle name="Normal 7 4 4" xfId="517" xr:uid="{00000000-0005-0000-0000-0000A4080000}"/>
    <cellStyle name="Normal 7 4 4 2" xfId="1076" xr:uid="{00000000-0005-0000-0000-0000A5080000}"/>
    <cellStyle name="Normal 7 4 4 3" xfId="1630" xr:uid="{00000000-0005-0000-0000-0000A6080000}"/>
    <cellStyle name="Normal 7 4 4 4" xfId="2196" xr:uid="{00000000-0005-0000-0000-0000A7080000}"/>
    <cellStyle name="Normal 7 4 4 5" xfId="2751" xr:uid="{00000000-0005-0000-0000-0000A8080000}"/>
    <cellStyle name="Normal 7 4 5" xfId="628" xr:uid="{00000000-0005-0000-0000-0000A9080000}"/>
    <cellStyle name="Normal 7 4 5 2" xfId="1187" xr:uid="{00000000-0005-0000-0000-0000AA080000}"/>
    <cellStyle name="Normal 7 4 5 3" xfId="1741" xr:uid="{00000000-0005-0000-0000-0000AB080000}"/>
    <cellStyle name="Normal 7 4 5 4" xfId="2307" xr:uid="{00000000-0005-0000-0000-0000AC080000}"/>
    <cellStyle name="Normal 7 4 5 5" xfId="2862" xr:uid="{00000000-0005-0000-0000-0000AD080000}"/>
    <cellStyle name="Normal 7 4 6" xfId="739" xr:uid="{00000000-0005-0000-0000-0000AE080000}"/>
    <cellStyle name="Normal 7 4 7" xfId="1298" xr:uid="{00000000-0005-0000-0000-0000AF080000}"/>
    <cellStyle name="Normal 7 4 8" xfId="1864" xr:uid="{00000000-0005-0000-0000-0000B0080000}"/>
    <cellStyle name="Normal 7 4 9" xfId="2419" xr:uid="{00000000-0005-0000-0000-0000B1080000}"/>
    <cellStyle name="Normal 7 5" xfId="237" xr:uid="{00000000-0005-0000-0000-0000B2080000}"/>
    <cellStyle name="Normal 7 5 2" xfId="800" xr:uid="{00000000-0005-0000-0000-0000B3080000}"/>
    <cellStyle name="Normal 7 5 3" xfId="1354" xr:uid="{00000000-0005-0000-0000-0000B4080000}"/>
    <cellStyle name="Normal 7 5 4" xfId="1920" xr:uid="{00000000-0005-0000-0000-0000B5080000}"/>
    <cellStyle name="Normal 7 5 5" xfId="2475" xr:uid="{00000000-0005-0000-0000-0000B6080000}"/>
    <cellStyle name="Normal 7 6" xfId="349" xr:uid="{00000000-0005-0000-0000-0000B7080000}"/>
    <cellStyle name="Normal 7 6 2" xfId="908" xr:uid="{00000000-0005-0000-0000-0000B8080000}"/>
    <cellStyle name="Normal 7 6 3" xfId="1462" xr:uid="{00000000-0005-0000-0000-0000B9080000}"/>
    <cellStyle name="Normal 7 6 4" xfId="2028" xr:uid="{00000000-0005-0000-0000-0000BA080000}"/>
    <cellStyle name="Normal 7 6 5" xfId="2583" xr:uid="{00000000-0005-0000-0000-0000BB080000}"/>
    <cellStyle name="Normal 7 7" xfId="461" xr:uid="{00000000-0005-0000-0000-0000BC080000}"/>
    <cellStyle name="Normal 7 7 2" xfId="1020" xr:uid="{00000000-0005-0000-0000-0000BD080000}"/>
    <cellStyle name="Normal 7 7 3" xfId="1574" xr:uid="{00000000-0005-0000-0000-0000BE080000}"/>
    <cellStyle name="Normal 7 7 4" xfId="2140" xr:uid="{00000000-0005-0000-0000-0000BF080000}"/>
    <cellStyle name="Normal 7 7 5" xfId="2695" xr:uid="{00000000-0005-0000-0000-0000C0080000}"/>
    <cellStyle name="Normal 7 8" xfId="572" xr:uid="{00000000-0005-0000-0000-0000C1080000}"/>
    <cellStyle name="Normal 7 8 2" xfId="1131" xr:uid="{00000000-0005-0000-0000-0000C2080000}"/>
    <cellStyle name="Normal 7 8 3" xfId="1685" xr:uid="{00000000-0005-0000-0000-0000C3080000}"/>
    <cellStyle name="Normal 7 8 4" xfId="2251" xr:uid="{00000000-0005-0000-0000-0000C4080000}"/>
    <cellStyle name="Normal 7 8 5" xfId="2806" xr:uid="{00000000-0005-0000-0000-0000C5080000}"/>
    <cellStyle name="Normal 7 9" xfId="683" xr:uid="{00000000-0005-0000-0000-0000C6080000}"/>
    <cellStyle name="Normal 8" xfId="83" xr:uid="{00000000-0005-0000-0000-0000C7080000}"/>
    <cellStyle name="Normal 8 2" xfId="139" xr:uid="{00000000-0005-0000-0000-0000C8080000}"/>
    <cellStyle name="Normal 8 3" xfId="95" xr:uid="{00000000-0005-0000-0000-0000C9080000}"/>
    <cellStyle name="Normal 8 3 2" xfId="77" xr:uid="{00000000-0005-0000-0000-0000CA080000}"/>
    <cellStyle name="Normal 8 3 3" xfId="89" xr:uid="{00000000-0005-0000-0000-0000CB080000}"/>
    <cellStyle name="Normal 8 4" xfId="112" xr:uid="{00000000-0005-0000-0000-0000CC080000}"/>
    <cellStyle name="Normal 8 5" xfId="79" xr:uid="{00000000-0005-0000-0000-0000CD080000}"/>
    <cellStyle name="Normal 9" xfId="63" xr:uid="{00000000-0005-0000-0000-0000CE080000}"/>
    <cellStyle name="Normal 9 10" xfId="2367" xr:uid="{00000000-0005-0000-0000-0000CF080000}"/>
    <cellStyle name="Normal 9 2" xfId="183" xr:uid="{00000000-0005-0000-0000-0000D0080000}"/>
    <cellStyle name="Normal 9 2 2" xfId="297" xr:uid="{00000000-0005-0000-0000-0000D1080000}"/>
    <cellStyle name="Normal 9 2 2 2" xfId="860" xr:uid="{00000000-0005-0000-0000-0000D2080000}"/>
    <cellStyle name="Normal 9 2 2 3" xfId="1414" xr:uid="{00000000-0005-0000-0000-0000D3080000}"/>
    <cellStyle name="Normal 9 2 2 4" xfId="1980" xr:uid="{00000000-0005-0000-0000-0000D4080000}"/>
    <cellStyle name="Normal 9 2 2 5" xfId="2535" xr:uid="{00000000-0005-0000-0000-0000D5080000}"/>
    <cellStyle name="Normal 9 2 3" xfId="409" xr:uid="{00000000-0005-0000-0000-0000D6080000}"/>
    <cellStyle name="Normal 9 2 3 2" xfId="968" xr:uid="{00000000-0005-0000-0000-0000D7080000}"/>
    <cellStyle name="Normal 9 2 3 3" xfId="1522" xr:uid="{00000000-0005-0000-0000-0000D8080000}"/>
    <cellStyle name="Normal 9 2 3 4" xfId="2088" xr:uid="{00000000-0005-0000-0000-0000D9080000}"/>
    <cellStyle name="Normal 9 2 3 5" xfId="2643" xr:uid="{00000000-0005-0000-0000-0000DA080000}"/>
    <cellStyle name="Normal 9 2 4" xfId="521" xr:uid="{00000000-0005-0000-0000-0000DB080000}"/>
    <cellStyle name="Normal 9 2 4 2" xfId="1080" xr:uid="{00000000-0005-0000-0000-0000DC080000}"/>
    <cellStyle name="Normal 9 2 4 3" xfId="1634" xr:uid="{00000000-0005-0000-0000-0000DD080000}"/>
    <cellStyle name="Normal 9 2 4 4" xfId="2200" xr:uid="{00000000-0005-0000-0000-0000DE080000}"/>
    <cellStyle name="Normal 9 2 4 5" xfId="2755" xr:uid="{00000000-0005-0000-0000-0000DF080000}"/>
    <cellStyle name="Normal 9 2 5" xfId="632" xr:uid="{00000000-0005-0000-0000-0000E0080000}"/>
    <cellStyle name="Normal 9 2 5 2" xfId="1191" xr:uid="{00000000-0005-0000-0000-0000E1080000}"/>
    <cellStyle name="Normal 9 2 5 3" xfId="1745" xr:uid="{00000000-0005-0000-0000-0000E2080000}"/>
    <cellStyle name="Normal 9 2 5 4" xfId="2311" xr:uid="{00000000-0005-0000-0000-0000E3080000}"/>
    <cellStyle name="Normal 9 2 5 5" xfId="2866" xr:uid="{00000000-0005-0000-0000-0000E4080000}"/>
    <cellStyle name="Normal 9 2 6" xfId="743" xr:uid="{00000000-0005-0000-0000-0000E5080000}"/>
    <cellStyle name="Normal 9 2 7" xfId="1302" xr:uid="{00000000-0005-0000-0000-0000E6080000}"/>
    <cellStyle name="Normal 9 2 8" xfId="1868" xr:uid="{00000000-0005-0000-0000-0000E7080000}"/>
    <cellStyle name="Normal 9 2 9" xfId="2423" xr:uid="{00000000-0005-0000-0000-0000E8080000}"/>
    <cellStyle name="Normal 9 3" xfId="241" xr:uid="{00000000-0005-0000-0000-0000E9080000}"/>
    <cellStyle name="Normal 9 3 2" xfId="804" xr:uid="{00000000-0005-0000-0000-0000EA080000}"/>
    <cellStyle name="Normal 9 3 3" xfId="1358" xr:uid="{00000000-0005-0000-0000-0000EB080000}"/>
    <cellStyle name="Normal 9 3 4" xfId="1924" xr:uid="{00000000-0005-0000-0000-0000EC080000}"/>
    <cellStyle name="Normal 9 3 5" xfId="2479" xr:uid="{00000000-0005-0000-0000-0000ED080000}"/>
    <cellStyle name="Normal 9 4" xfId="353" xr:uid="{00000000-0005-0000-0000-0000EE080000}"/>
    <cellStyle name="Normal 9 4 2" xfId="912" xr:uid="{00000000-0005-0000-0000-0000EF080000}"/>
    <cellStyle name="Normal 9 4 3" xfId="1466" xr:uid="{00000000-0005-0000-0000-0000F0080000}"/>
    <cellStyle name="Normal 9 4 4" xfId="2032" xr:uid="{00000000-0005-0000-0000-0000F1080000}"/>
    <cellStyle name="Normal 9 4 5" xfId="2587" xr:uid="{00000000-0005-0000-0000-0000F2080000}"/>
    <cellStyle name="Normal 9 5" xfId="465" xr:uid="{00000000-0005-0000-0000-0000F3080000}"/>
    <cellStyle name="Normal 9 5 2" xfId="1024" xr:uid="{00000000-0005-0000-0000-0000F4080000}"/>
    <cellStyle name="Normal 9 5 3" xfId="1578" xr:uid="{00000000-0005-0000-0000-0000F5080000}"/>
    <cellStyle name="Normal 9 5 4" xfId="2144" xr:uid="{00000000-0005-0000-0000-0000F6080000}"/>
    <cellStyle name="Normal 9 5 5" xfId="2699" xr:uid="{00000000-0005-0000-0000-0000F7080000}"/>
    <cellStyle name="Normal 9 6" xfId="576" xr:uid="{00000000-0005-0000-0000-0000F8080000}"/>
    <cellStyle name="Normal 9 6 2" xfId="1135" xr:uid="{00000000-0005-0000-0000-0000F9080000}"/>
    <cellStyle name="Normal 9 6 3" xfId="1689" xr:uid="{00000000-0005-0000-0000-0000FA080000}"/>
    <cellStyle name="Normal 9 6 4" xfId="2255" xr:uid="{00000000-0005-0000-0000-0000FB080000}"/>
    <cellStyle name="Normal 9 6 5" xfId="2810" xr:uid="{00000000-0005-0000-0000-0000FC080000}"/>
    <cellStyle name="Normal 9 7" xfId="687" xr:uid="{00000000-0005-0000-0000-0000FD080000}"/>
    <cellStyle name="Normal 9 8" xfId="1246" xr:uid="{00000000-0005-0000-0000-0000FE080000}"/>
    <cellStyle name="Normal 9 9" xfId="1812" xr:uid="{00000000-0005-0000-0000-0000FF080000}"/>
    <cellStyle name="Note 10" xfId="556" xr:uid="{00000000-0005-0000-0000-000000090000}"/>
    <cellStyle name="Note 10 2" xfId="1115" xr:uid="{00000000-0005-0000-0000-000001090000}"/>
    <cellStyle name="Note 10 3" xfId="1669" xr:uid="{00000000-0005-0000-0000-000002090000}"/>
    <cellStyle name="Note 10 4" xfId="2235" xr:uid="{00000000-0005-0000-0000-000003090000}"/>
    <cellStyle name="Note 10 5" xfId="2790" xr:uid="{00000000-0005-0000-0000-000004090000}"/>
    <cellStyle name="Note 11" xfId="667" xr:uid="{00000000-0005-0000-0000-000005090000}"/>
    <cellStyle name="Note 12" xfId="1226" xr:uid="{00000000-0005-0000-0000-000006090000}"/>
    <cellStyle name="Note 13" xfId="1791" xr:uid="{00000000-0005-0000-0000-000007090000}"/>
    <cellStyle name="Note 14" xfId="2346" xr:uid="{00000000-0005-0000-0000-000008090000}"/>
    <cellStyle name="Note 2" xfId="59" xr:uid="{00000000-0005-0000-0000-000009090000}"/>
    <cellStyle name="Note 2 10" xfId="1806" xr:uid="{00000000-0005-0000-0000-00000A090000}"/>
    <cellStyle name="Note 2 11" xfId="2361" xr:uid="{00000000-0005-0000-0000-00000B090000}"/>
    <cellStyle name="Note 2 2" xfId="81" xr:uid="{00000000-0005-0000-0000-00000C090000}"/>
    <cellStyle name="Note 2 2 10" xfId="2383" xr:uid="{00000000-0005-0000-0000-00000D090000}"/>
    <cellStyle name="Note 2 2 2" xfId="199" xr:uid="{00000000-0005-0000-0000-00000E090000}"/>
    <cellStyle name="Note 2 2 2 2" xfId="313" xr:uid="{00000000-0005-0000-0000-00000F090000}"/>
    <cellStyle name="Note 2 2 2 2 2" xfId="876" xr:uid="{00000000-0005-0000-0000-000010090000}"/>
    <cellStyle name="Note 2 2 2 2 3" xfId="1430" xr:uid="{00000000-0005-0000-0000-000011090000}"/>
    <cellStyle name="Note 2 2 2 2 4" xfId="1996" xr:uid="{00000000-0005-0000-0000-000012090000}"/>
    <cellStyle name="Note 2 2 2 2 5" xfId="2551" xr:uid="{00000000-0005-0000-0000-000013090000}"/>
    <cellStyle name="Note 2 2 2 3" xfId="425" xr:uid="{00000000-0005-0000-0000-000014090000}"/>
    <cellStyle name="Note 2 2 2 3 2" xfId="984" xr:uid="{00000000-0005-0000-0000-000015090000}"/>
    <cellStyle name="Note 2 2 2 3 3" xfId="1538" xr:uid="{00000000-0005-0000-0000-000016090000}"/>
    <cellStyle name="Note 2 2 2 3 4" xfId="2104" xr:uid="{00000000-0005-0000-0000-000017090000}"/>
    <cellStyle name="Note 2 2 2 3 5" xfId="2659" xr:uid="{00000000-0005-0000-0000-000018090000}"/>
    <cellStyle name="Note 2 2 2 4" xfId="537" xr:uid="{00000000-0005-0000-0000-000019090000}"/>
    <cellStyle name="Note 2 2 2 4 2" xfId="1096" xr:uid="{00000000-0005-0000-0000-00001A090000}"/>
    <cellStyle name="Note 2 2 2 4 3" xfId="1650" xr:uid="{00000000-0005-0000-0000-00001B090000}"/>
    <cellStyle name="Note 2 2 2 4 4" xfId="2216" xr:uid="{00000000-0005-0000-0000-00001C090000}"/>
    <cellStyle name="Note 2 2 2 4 5" xfId="2771" xr:uid="{00000000-0005-0000-0000-00001D090000}"/>
    <cellStyle name="Note 2 2 2 5" xfId="648" xr:uid="{00000000-0005-0000-0000-00001E090000}"/>
    <cellStyle name="Note 2 2 2 5 2" xfId="1207" xr:uid="{00000000-0005-0000-0000-00001F090000}"/>
    <cellStyle name="Note 2 2 2 5 3" xfId="1761" xr:uid="{00000000-0005-0000-0000-000020090000}"/>
    <cellStyle name="Note 2 2 2 5 4" xfId="2327" xr:uid="{00000000-0005-0000-0000-000021090000}"/>
    <cellStyle name="Note 2 2 2 5 5" xfId="2882" xr:uid="{00000000-0005-0000-0000-000022090000}"/>
    <cellStyle name="Note 2 2 2 6" xfId="759" xr:uid="{00000000-0005-0000-0000-000023090000}"/>
    <cellStyle name="Note 2 2 2 7" xfId="1318" xr:uid="{00000000-0005-0000-0000-000024090000}"/>
    <cellStyle name="Note 2 2 2 8" xfId="1884" xr:uid="{00000000-0005-0000-0000-000025090000}"/>
    <cellStyle name="Note 2 2 2 9" xfId="2439" xr:uid="{00000000-0005-0000-0000-000026090000}"/>
    <cellStyle name="Note 2 2 3" xfId="257" xr:uid="{00000000-0005-0000-0000-000027090000}"/>
    <cellStyle name="Note 2 2 3 2" xfId="820" xr:uid="{00000000-0005-0000-0000-000028090000}"/>
    <cellStyle name="Note 2 2 3 3" xfId="1374" xr:uid="{00000000-0005-0000-0000-000029090000}"/>
    <cellStyle name="Note 2 2 3 4" xfId="1940" xr:uid="{00000000-0005-0000-0000-00002A090000}"/>
    <cellStyle name="Note 2 2 3 5" xfId="2495" xr:uid="{00000000-0005-0000-0000-00002B090000}"/>
    <cellStyle name="Note 2 2 4" xfId="369" xr:uid="{00000000-0005-0000-0000-00002C090000}"/>
    <cellStyle name="Note 2 2 4 2" xfId="928" xr:uid="{00000000-0005-0000-0000-00002D090000}"/>
    <cellStyle name="Note 2 2 4 3" xfId="1482" xr:uid="{00000000-0005-0000-0000-00002E090000}"/>
    <cellStyle name="Note 2 2 4 4" xfId="2048" xr:uid="{00000000-0005-0000-0000-00002F090000}"/>
    <cellStyle name="Note 2 2 4 5" xfId="2603" xr:uid="{00000000-0005-0000-0000-000030090000}"/>
    <cellStyle name="Note 2 2 5" xfId="481" xr:uid="{00000000-0005-0000-0000-000031090000}"/>
    <cellStyle name="Note 2 2 5 2" xfId="1040" xr:uid="{00000000-0005-0000-0000-000032090000}"/>
    <cellStyle name="Note 2 2 5 3" xfId="1594" xr:uid="{00000000-0005-0000-0000-000033090000}"/>
    <cellStyle name="Note 2 2 5 4" xfId="2160" xr:uid="{00000000-0005-0000-0000-000034090000}"/>
    <cellStyle name="Note 2 2 5 5" xfId="2715" xr:uid="{00000000-0005-0000-0000-000035090000}"/>
    <cellStyle name="Note 2 2 6" xfId="592" xr:uid="{00000000-0005-0000-0000-000036090000}"/>
    <cellStyle name="Note 2 2 6 2" xfId="1151" xr:uid="{00000000-0005-0000-0000-000037090000}"/>
    <cellStyle name="Note 2 2 6 3" xfId="1705" xr:uid="{00000000-0005-0000-0000-000038090000}"/>
    <cellStyle name="Note 2 2 6 4" xfId="2271" xr:uid="{00000000-0005-0000-0000-000039090000}"/>
    <cellStyle name="Note 2 2 6 5" xfId="2826" xr:uid="{00000000-0005-0000-0000-00003A090000}"/>
    <cellStyle name="Note 2 2 7" xfId="703" xr:uid="{00000000-0005-0000-0000-00003B090000}"/>
    <cellStyle name="Note 2 2 8" xfId="1262" xr:uid="{00000000-0005-0000-0000-00003C090000}"/>
    <cellStyle name="Note 2 2 9" xfId="1828" xr:uid="{00000000-0005-0000-0000-00003D090000}"/>
    <cellStyle name="Note 2 3" xfId="177" xr:uid="{00000000-0005-0000-0000-00003E090000}"/>
    <cellStyle name="Note 2 3 2" xfId="291" xr:uid="{00000000-0005-0000-0000-00003F090000}"/>
    <cellStyle name="Note 2 3 2 2" xfId="854" xr:uid="{00000000-0005-0000-0000-000040090000}"/>
    <cellStyle name="Note 2 3 2 3" xfId="1408" xr:uid="{00000000-0005-0000-0000-000041090000}"/>
    <cellStyle name="Note 2 3 2 4" xfId="1974" xr:uid="{00000000-0005-0000-0000-000042090000}"/>
    <cellStyle name="Note 2 3 2 5" xfId="2529" xr:uid="{00000000-0005-0000-0000-000043090000}"/>
    <cellStyle name="Note 2 3 3" xfId="403" xr:uid="{00000000-0005-0000-0000-000044090000}"/>
    <cellStyle name="Note 2 3 3 2" xfId="962" xr:uid="{00000000-0005-0000-0000-000045090000}"/>
    <cellStyle name="Note 2 3 3 3" xfId="1516" xr:uid="{00000000-0005-0000-0000-000046090000}"/>
    <cellStyle name="Note 2 3 3 4" xfId="2082" xr:uid="{00000000-0005-0000-0000-000047090000}"/>
    <cellStyle name="Note 2 3 3 5" xfId="2637" xr:uid="{00000000-0005-0000-0000-000048090000}"/>
    <cellStyle name="Note 2 3 4" xfId="515" xr:uid="{00000000-0005-0000-0000-000049090000}"/>
    <cellStyle name="Note 2 3 4 2" xfId="1074" xr:uid="{00000000-0005-0000-0000-00004A090000}"/>
    <cellStyle name="Note 2 3 4 3" xfId="1628" xr:uid="{00000000-0005-0000-0000-00004B090000}"/>
    <cellStyle name="Note 2 3 4 4" xfId="2194" xr:uid="{00000000-0005-0000-0000-00004C090000}"/>
    <cellStyle name="Note 2 3 4 5" xfId="2749" xr:uid="{00000000-0005-0000-0000-00004D090000}"/>
    <cellStyle name="Note 2 3 5" xfId="626" xr:uid="{00000000-0005-0000-0000-00004E090000}"/>
    <cellStyle name="Note 2 3 5 2" xfId="1185" xr:uid="{00000000-0005-0000-0000-00004F090000}"/>
    <cellStyle name="Note 2 3 5 3" xfId="1739" xr:uid="{00000000-0005-0000-0000-000050090000}"/>
    <cellStyle name="Note 2 3 5 4" xfId="2305" xr:uid="{00000000-0005-0000-0000-000051090000}"/>
    <cellStyle name="Note 2 3 5 5" xfId="2860" xr:uid="{00000000-0005-0000-0000-000052090000}"/>
    <cellStyle name="Note 2 3 6" xfId="737" xr:uid="{00000000-0005-0000-0000-000053090000}"/>
    <cellStyle name="Note 2 3 7" xfId="1296" xr:uid="{00000000-0005-0000-0000-000054090000}"/>
    <cellStyle name="Note 2 3 8" xfId="1862" xr:uid="{00000000-0005-0000-0000-000055090000}"/>
    <cellStyle name="Note 2 3 9" xfId="2417" xr:uid="{00000000-0005-0000-0000-000056090000}"/>
    <cellStyle name="Note 2 4" xfId="235" xr:uid="{00000000-0005-0000-0000-000057090000}"/>
    <cellStyle name="Note 2 4 2" xfId="798" xr:uid="{00000000-0005-0000-0000-000058090000}"/>
    <cellStyle name="Note 2 4 3" xfId="1352" xr:uid="{00000000-0005-0000-0000-000059090000}"/>
    <cellStyle name="Note 2 4 4" xfId="1918" xr:uid="{00000000-0005-0000-0000-00005A090000}"/>
    <cellStyle name="Note 2 4 5" xfId="2473" xr:uid="{00000000-0005-0000-0000-00005B090000}"/>
    <cellStyle name="Note 2 5" xfId="347" xr:uid="{00000000-0005-0000-0000-00005C090000}"/>
    <cellStyle name="Note 2 5 2" xfId="906" xr:uid="{00000000-0005-0000-0000-00005D090000}"/>
    <cellStyle name="Note 2 5 3" xfId="1460" xr:uid="{00000000-0005-0000-0000-00005E090000}"/>
    <cellStyle name="Note 2 5 4" xfId="2026" xr:uid="{00000000-0005-0000-0000-00005F090000}"/>
    <cellStyle name="Note 2 5 5" xfId="2581" xr:uid="{00000000-0005-0000-0000-000060090000}"/>
    <cellStyle name="Note 2 6" xfId="459" xr:uid="{00000000-0005-0000-0000-000061090000}"/>
    <cellStyle name="Note 2 6 2" xfId="1018" xr:uid="{00000000-0005-0000-0000-000062090000}"/>
    <cellStyle name="Note 2 6 3" xfId="1572" xr:uid="{00000000-0005-0000-0000-000063090000}"/>
    <cellStyle name="Note 2 6 4" xfId="2138" xr:uid="{00000000-0005-0000-0000-000064090000}"/>
    <cellStyle name="Note 2 6 5" xfId="2693" xr:uid="{00000000-0005-0000-0000-000065090000}"/>
    <cellStyle name="Note 2 7" xfId="571" xr:uid="{00000000-0005-0000-0000-000066090000}"/>
    <cellStyle name="Note 2 7 2" xfId="1130" xr:uid="{00000000-0005-0000-0000-000067090000}"/>
    <cellStyle name="Note 2 7 3" xfId="1684" xr:uid="{00000000-0005-0000-0000-000068090000}"/>
    <cellStyle name="Note 2 7 4" xfId="2250" xr:uid="{00000000-0005-0000-0000-000069090000}"/>
    <cellStyle name="Note 2 7 5" xfId="2805" xr:uid="{00000000-0005-0000-0000-00006A090000}"/>
    <cellStyle name="Note 2 8" xfId="682" xr:uid="{00000000-0005-0000-0000-00006B090000}"/>
    <cellStyle name="Note 2 9" xfId="1241" xr:uid="{00000000-0005-0000-0000-00006C090000}"/>
    <cellStyle name="Note 3" xfId="49" xr:uid="{00000000-0005-0000-0000-00006D090000}"/>
    <cellStyle name="Note 3 10" xfId="1809" xr:uid="{00000000-0005-0000-0000-00006E090000}"/>
    <cellStyle name="Note 3 11" xfId="2364" xr:uid="{00000000-0005-0000-0000-00006F090000}"/>
    <cellStyle name="Note 3 2" xfId="86" xr:uid="{00000000-0005-0000-0000-000070090000}"/>
    <cellStyle name="Note 3 2 10" xfId="2386" xr:uid="{00000000-0005-0000-0000-000071090000}"/>
    <cellStyle name="Note 3 2 2" xfId="202" xr:uid="{00000000-0005-0000-0000-000072090000}"/>
    <cellStyle name="Note 3 2 2 2" xfId="316" xr:uid="{00000000-0005-0000-0000-000073090000}"/>
    <cellStyle name="Note 3 2 2 2 2" xfId="879" xr:uid="{00000000-0005-0000-0000-000074090000}"/>
    <cellStyle name="Note 3 2 2 2 3" xfId="1433" xr:uid="{00000000-0005-0000-0000-000075090000}"/>
    <cellStyle name="Note 3 2 2 2 4" xfId="1999" xr:uid="{00000000-0005-0000-0000-000076090000}"/>
    <cellStyle name="Note 3 2 2 2 5" xfId="2554" xr:uid="{00000000-0005-0000-0000-000077090000}"/>
    <cellStyle name="Note 3 2 2 3" xfId="428" xr:uid="{00000000-0005-0000-0000-000078090000}"/>
    <cellStyle name="Note 3 2 2 3 2" xfId="987" xr:uid="{00000000-0005-0000-0000-000079090000}"/>
    <cellStyle name="Note 3 2 2 3 3" xfId="1541" xr:uid="{00000000-0005-0000-0000-00007A090000}"/>
    <cellStyle name="Note 3 2 2 3 4" xfId="2107" xr:uid="{00000000-0005-0000-0000-00007B090000}"/>
    <cellStyle name="Note 3 2 2 3 5" xfId="2662" xr:uid="{00000000-0005-0000-0000-00007C090000}"/>
    <cellStyle name="Note 3 2 2 4" xfId="540" xr:uid="{00000000-0005-0000-0000-00007D090000}"/>
    <cellStyle name="Note 3 2 2 4 2" xfId="1099" xr:uid="{00000000-0005-0000-0000-00007E090000}"/>
    <cellStyle name="Note 3 2 2 4 3" xfId="1653" xr:uid="{00000000-0005-0000-0000-00007F090000}"/>
    <cellStyle name="Note 3 2 2 4 4" xfId="2219" xr:uid="{00000000-0005-0000-0000-000080090000}"/>
    <cellStyle name="Note 3 2 2 4 5" xfId="2774" xr:uid="{00000000-0005-0000-0000-000081090000}"/>
    <cellStyle name="Note 3 2 2 5" xfId="651" xr:uid="{00000000-0005-0000-0000-000082090000}"/>
    <cellStyle name="Note 3 2 2 5 2" xfId="1210" xr:uid="{00000000-0005-0000-0000-000083090000}"/>
    <cellStyle name="Note 3 2 2 5 3" xfId="1764" xr:uid="{00000000-0005-0000-0000-000084090000}"/>
    <cellStyle name="Note 3 2 2 5 4" xfId="2330" xr:uid="{00000000-0005-0000-0000-000085090000}"/>
    <cellStyle name="Note 3 2 2 5 5" xfId="2885" xr:uid="{00000000-0005-0000-0000-000086090000}"/>
    <cellStyle name="Note 3 2 2 6" xfId="762" xr:uid="{00000000-0005-0000-0000-000087090000}"/>
    <cellStyle name="Note 3 2 2 7" xfId="1321" xr:uid="{00000000-0005-0000-0000-000088090000}"/>
    <cellStyle name="Note 3 2 2 8" xfId="1887" xr:uid="{00000000-0005-0000-0000-000089090000}"/>
    <cellStyle name="Note 3 2 2 9" xfId="2442" xr:uid="{00000000-0005-0000-0000-00008A090000}"/>
    <cellStyle name="Note 3 2 3" xfId="260" xr:uid="{00000000-0005-0000-0000-00008B090000}"/>
    <cellStyle name="Note 3 2 3 2" xfId="823" xr:uid="{00000000-0005-0000-0000-00008C090000}"/>
    <cellStyle name="Note 3 2 3 3" xfId="1377" xr:uid="{00000000-0005-0000-0000-00008D090000}"/>
    <cellStyle name="Note 3 2 3 4" xfId="1943" xr:uid="{00000000-0005-0000-0000-00008E090000}"/>
    <cellStyle name="Note 3 2 3 5" xfId="2498" xr:uid="{00000000-0005-0000-0000-00008F090000}"/>
    <cellStyle name="Note 3 2 4" xfId="372" xr:uid="{00000000-0005-0000-0000-000090090000}"/>
    <cellStyle name="Note 3 2 4 2" xfId="931" xr:uid="{00000000-0005-0000-0000-000091090000}"/>
    <cellStyle name="Note 3 2 4 3" xfId="1485" xr:uid="{00000000-0005-0000-0000-000092090000}"/>
    <cellStyle name="Note 3 2 4 4" xfId="2051" xr:uid="{00000000-0005-0000-0000-000093090000}"/>
    <cellStyle name="Note 3 2 4 5" xfId="2606" xr:uid="{00000000-0005-0000-0000-000094090000}"/>
    <cellStyle name="Note 3 2 5" xfId="484" xr:uid="{00000000-0005-0000-0000-000095090000}"/>
    <cellStyle name="Note 3 2 5 2" xfId="1043" xr:uid="{00000000-0005-0000-0000-000096090000}"/>
    <cellStyle name="Note 3 2 5 3" xfId="1597" xr:uid="{00000000-0005-0000-0000-000097090000}"/>
    <cellStyle name="Note 3 2 5 4" xfId="2163" xr:uid="{00000000-0005-0000-0000-000098090000}"/>
    <cellStyle name="Note 3 2 5 5" xfId="2718" xr:uid="{00000000-0005-0000-0000-000099090000}"/>
    <cellStyle name="Note 3 2 6" xfId="595" xr:uid="{00000000-0005-0000-0000-00009A090000}"/>
    <cellStyle name="Note 3 2 6 2" xfId="1154" xr:uid="{00000000-0005-0000-0000-00009B090000}"/>
    <cellStyle name="Note 3 2 6 3" xfId="1708" xr:uid="{00000000-0005-0000-0000-00009C090000}"/>
    <cellStyle name="Note 3 2 6 4" xfId="2274" xr:uid="{00000000-0005-0000-0000-00009D090000}"/>
    <cellStyle name="Note 3 2 6 5" xfId="2829" xr:uid="{00000000-0005-0000-0000-00009E090000}"/>
    <cellStyle name="Note 3 2 7" xfId="706" xr:uid="{00000000-0005-0000-0000-00009F090000}"/>
    <cellStyle name="Note 3 2 8" xfId="1265" xr:uid="{00000000-0005-0000-0000-0000A0090000}"/>
    <cellStyle name="Note 3 2 9" xfId="1831" xr:uid="{00000000-0005-0000-0000-0000A1090000}"/>
    <cellStyle name="Note 3 3" xfId="180" xr:uid="{00000000-0005-0000-0000-0000A2090000}"/>
    <cellStyle name="Note 3 3 2" xfId="294" xr:uid="{00000000-0005-0000-0000-0000A3090000}"/>
    <cellStyle name="Note 3 3 2 2" xfId="857" xr:uid="{00000000-0005-0000-0000-0000A4090000}"/>
    <cellStyle name="Note 3 3 2 3" xfId="1411" xr:uid="{00000000-0005-0000-0000-0000A5090000}"/>
    <cellStyle name="Note 3 3 2 4" xfId="1977" xr:uid="{00000000-0005-0000-0000-0000A6090000}"/>
    <cellStyle name="Note 3 3 2 5" xfId="2532" xr:uid="{00000000-0005-0000-0000-0000A7090000}"/>
    <cellStyle name="Note 3 3 3" xfId="406" xr:uid="{00000000-0005-0000-0000-0000A8090000}"/>
    <cellStyle name="Note 3 3 3 2" xfId="965" xr:uid="{00000000-0005-0000-0000-0000A9090000}"/>
    <cellStyle name="Note 3 3 3 3" xfId="1519" xr:uid="{00000000-0005-0000-0000-0000AA090000}"/>
    <cellStyle name="Note 3 3 3 4" xfId="2085" xr:uid="{00000000-0005-0000-0000-0000AB090000}"/>
    <cellStyle name="Note 3 3 3 5" xfId="2640" xr:uid="{00000000-0005-0000-0000-0000AC090000}"/>
    <cellStyle name="Note 3 3 4" xfId="518" xr:uid="{00000000-0005-0000-0000-0000AD090000}"/>
    <cellStyle name="Note 3 3 4 2" xfId="1077" xr:uid="{00000000-0005-0000-0000-0000AE090000}"/>
    <cellStyle name="Note 3 3 4 3" xfId="1631" xr:uid="{00000000-0005-0000-0000-0000AF090000}"/>
    <cellStyle name="Note 3 3 4 4" xfId="2197" xr:uid="{00000000-0005-0000-0000-0000B0090000}"/>
    <cellStyle name="Note 3 3 4 5" xfId="2752" xr:uid="{00000000-0005-0000-0000-0000B1090000}"/>
    <cellStyle name="Note 3 3 5" xfId="629" xr:uid="{00000000-0005-0000-0000-0000B2090000}"/>
    <cellStyle name="Note 3 3 5 2" xfId="1188" xr:uid="{00000000-0005-0000-0000-0000B3090000}"/>
    <cellStyle name="Note 3 3 5 3" xfId="1742" xr:uid="{00000000-0005-0000-0000-0000B4090000}"/>
    <cellStyle name="Note 3 3 5 4" xfId="2308" xr:uid="{00000000-0005-0000-0000-0000B5090000}"/>
    <cellStyle name="Note 3 3 5 5" xfId="2863" xr:uid="{00000000-0005-0000-0000-0000B6090000}"/>
    <cellStyle name="Note 3 3 6" xfId="740" xr:uid="{00000000-0005-0000-0000-0000B7090000}"/>
    <cellStyle name="Note 3 3 7" xfId="1299" xr:uid="{00000000-0005-0000-0000-0000B8090000}"/>
    <cellStyle name="Note 3 3 8" xfId="1865" xr:uid="{00000000-0005-0000-0000-0000B9090000}"/>
    <cellStyle name="Note 3 3 9" xfId="2420" xr:uid="{00000000-0005-0000-0000-0000BA090000}"/>
    <cellStyle name="Note 3 4" xfId="238" xr:uid="{00000000-0005-0000-0000-0000BB090000}"/>
    <cellStyle name="Note 3 4 2" xfId="801" xr:uid="{00000000-0005-0000-0000-0000BC090000}"/>
    <cellStyle name="Note 3 4 3" xfId="1355" xr:uid="{00000000-0005-0000-0000-0000BD090000}"/>
    <cellStyle name="Note 3 4 4" xfId="1921" xr:uid="{00000000-0005-0000-0000-0000BE090000}"/>
    <cellStyle name="Note 3 4 5" xfId="2476" xr:uid="{00000000-0005-0000-0000-0000BF090000}"/>
    <cellStyle name="Note 3 5" xfId="350" xr:uid="{00000000-0005-0000-0000-0000C0090000}"/>
    <cellStyle name="Note 3 5 2" xfId="909" xr:uid="{00000000-0005-0000-0000-0000C1090000}"/>
    <cellStyle name="Note 3 5 3" xfId="1463" xr:uid="{00000000-0005-0000-0000-0000C2090000}"/>
    <cellStyle name="Note 3 5 4" xfId="2029" xr:uid="{00000000-0005-0000-0000-0000C3090000}"/>
    <cellStyle name="Note 3 5 5" xfId="2584" xr:uid="{00000000-0005-0000-0000-0000C4090000}"/>
    <cellStyle name="Note 3 6" xfId="462" xr:uid="{00000000-0005-0000-0000-0000C5090000}"/>
    <cellStyle name="Note 3 6 2" xfId="1021" xr:uid="{00000000-0005-0000-0000-0000C6090000}"/>
    <cellStyle name="Note 3 6 3" xfId="1575" xr:uid="{00000000-0005-0000-0000-0000C7090000}"/>
    <cellStyle name="Note 3 6 4" xfId="2141" xr:uid="{00000000-0005-0000-0000-0000C8090000}"/>
    <cellStyle name="Note 3 6 5" xfId="2696" xr:uid="{00000000-0005-0000-0000-0000C9090000}"/>
    <cellStyle name="Note 3 7" xfId="573" xr:uid="{00000000-0005-0000-0000-0000CA090000}"/>
    <cellStyle name="Note 3 7 2" xfId="1132" xr:uid="{00000000-0005-0000-0000-0000CB090000}"/>
    <cellStyle name="Note 3 7 3" xfId="1686" xr:uid="{00000000-0005-0000-0000-0000CC090000}"/>
    <cellStyle name="Note 3 7 4" xfId="2252" xr:uid="{00000000-0005-0000-0000-0000CD090000}"/>
    <cellStyle name="Note 3 7 5" xfId="2807" xr:uid="{00000000-0005-0000-0000-0000CE090000}"/>
    <cellStyle name="Note 3 8" xfId="684" xr:uid="{00000000-0005-0000-0000-0000CF090000}"/>
    <cellStyle name="Note 3 9" xfId="1243" xr:uid="{00000000-0005-0000-0000-0000D0090000}"/>
    <cellStyle name="Note 4" xfId="64" xr:uid="{00000000-0005-0000-0000-0000D1090000}"/>
    <cellStyle name="Note 4 10" xfId="2368" xr:uid="{00000000-0005-0000-0000-0000D2090000}"/>
    <cellStyle name="Note 4 2" xfId="184" xr:uid="{00000000-0005-0000-0000-0000D3090000}"/>
    <cellStyle name="Note 4 2 2" xfId="298" xr:uid="{00000000-0005-0000-0000-0000D4090000}"/>
    <cellStyle name="Note 4 2 2 2" xfId="861" xr:uid="{00000000-0005-0000-0000-0000D5090000}"/>
    <cellStyle name="Note 4 2 2 3" xfId="1415" xr:uid="{00000000-0005-0000-0000-0000D6090000}"/>
    <cellStyle name="Note 4 2 2 4" xfId="1981" xr:uid="{00000000-0005-0000-0000-0000D7090000}"/>
    <cellStyle name="Note 4 2 2 5" xfId="2536" xr:uid="{00000000-0005-0000-0000-0000D8090000}"/>
    <cellStyle name="Note 4 2 3" xfId="410" xr:uid="{00000000-0005-0000-0000-0000D9090000}"/>
    <cellStyle name="Note 4 2 3 2" xfId="969" xr:uid="{00000000-0005-0000-0000-0000DA090000}"/>
    <cellStyle name="Note 4 2 3 3" xfId="1523" xr:uid="{00000000-0005-0000-0000-0000DB090000}"/>
    <cellStyle name="Note 4 2 3 4" xfId="2089" xr:uid="{00000000-0005-0000-0000-0000DC090000}"/>
    <cellStyle name="Note 4 2 3 5" xfId="2644" xr:uid="{00000000-0005-0000-0000-0000DD090000}"/>
    <cellStyle name="Note 4 2 4" xfId="522" xr:uid="{00000000-0005-0000-0000-0000DE090000}"/>
    <cellStyle name="Note 4 2 4 2" xfId="1081" xr:uid="{00000000-0005-0000-0000-0000DF090000}"/>
    <cellStyle name="Note 4 2 4 3" xfId="1635" xr:uid="{00000000-0005-0000-0000-0000E0090000}"/>
    <cellStyle name="Note 4 2 4 4" xfId="2201" xr:uid="{00000000-0005-0000-0000-0000E1090000}"/>
    <cellStyle name="Note 4 2 4 5" xfId="2756" xr:uid="{00000000-0005-0000-0000-0000E2090000}"/>
    <cellStyle name="Note 4 2 5" xfId="633" xr:uid="{00000000-0005-0000-0000-0000E3090000}"/>
    <cellStyle name="Note 4 2 5 2" xfId="1192" xr:uid="{00000000-0005-0000-0000-0000E4090000}"/>
    <cellStyle name="Note 4 2 5 3" xfId="1746" xr:uid="{00000000-0005-0000-0000-0000E5090000}"/>
    <cellStyle name="Note 4 2 5 4" xfId="2312" xr:uid="{00000000-0005-0000-0000-0000E6090000}"/>
    <cellStyle name="Note 4 2 5 5" xfId="2867" xr:uid="{00000000-0005-0000-0000-0000E7090000}"/>
    <cellStyle name="Note 4 2 6" xfId="744" xr:uid="{00000000-0005-0000-0000-0000E8090000}"/>
    <cellStyle name="Note 4 2 7" xfId="1303" xr:uid="{00000000-0005-0000-0000-0000E9090000}"/>
    <cellStyle name="Note 4 2 8" xfId="1869" xr:uid="{00000000-0005-0000-0000-0000EA090000}"/>
    <cellStyle name="Note 4 2 9" xfId="2424" xr:uid="{00000000-0005-0000-0000-0000EB090000}"/>
    <cellStyle name="Note 4 3" xfId="242" xr:uid="{00000000-0005-0000-0000-0000EC090000}"/>
    <cellStyle name="Note 4 3 2" xfId="805" xr:uid="{00000000-0005-0000-0000-0000ED090000}"/>
    <cellStyle name="Note 4 3 3" xfId="1359" xr:uid="{00000000-0005-0000-0000-0000EE090000}"/>
    <cellStyle name="Note 4 3 4" xfId="1925" xr:uid="{00000000-0005-0000-0000-0000EF090000}"/>
    <cellStyle name="Note 4 3 5" xfId="2480" xr:uid="{00000000-0005-0000-0000-0000F0090000}"/>
    <cellStyle name="Note 4 4" xfId="354" xr:uid="{00000000-0005-0000-0000-0000F1090000}"/>
    <cellStyle name="Note 4 4 2" xfId="913" xr:uid="{00000000-0005-0000-0000-0000F2090000}"/>
    <cellStyle name="Note 4 4 3" xfId="1467" xr:uid="{00000000-0005-0000-0000-0000F3090000}"/>
    <cellStyle name="Note 4 4 4" xfId="2033" xr:uid="{00000000-0005-0000-0000-0000F4090000}"/>
    <cellStyle name="Note 4 4 5" xfId="2588" xr:uid="{00000000-0005-0000-0000-0000F5090000}"/>
    <cellStyle name="Note 4 5" xfId="466" xr:uid="{00000000-0005-0000-0000-0000F6090000}"/>
    <cellStyle name="Note 4 5 2" xfId="1025" xr:uid="{00000000-0005-0000-0000-0000F7090000}"/>
    <cellStyle name="Note 4 5 3" xfId="1579" xr:uid="{00000000-0005-0000-0000-0000F8090000}"/>
    <cellStyle name="Note 4 5 4" xfId="2145" xr:uid="{00000000-0005-0000-0000-0000F9090000}"/>
    <cellStyle name="Note 4 5 5" xfId="2700" xr:uid="{00000000-0005-0000-0000-0000FA090000}"/>
    <cellStyle name="Note 4 6" xfId="577" xr:uid="{00000000-0005-0000-0000-0000FB090000}"/>
    <cellStyle name="Note 4 6 2" xfId="1136" xr:uid="{00000000-0005-0000-0000-0000FC090000}"/>
    <cellStyle name="Note 4 6 3" xfId="1690" xr:uid="{00000000-0005-0000-0000-0000FD090000}"/>
    <cellStyle name="Note 4 6 4" xfId="2256" xr:uid="{00000000-0005-0000-0000-0000FE090000}"/>
    <cellStyle name="Note 4 6 5" xfId="2811" xr:uid="{00000000-0005-0000-0000-0000FF090000}"/>
    <cellStyle name="Note 4 7" xfId="688" xr:uid="{00000000-0005-0000-0000-0000000A0000}"/>
    <cellStyle name="Note 4 8" xfId="1247" xr:uid="{00000000-0005-0000-0000-0000010A0000}"/>
    <cellStyle name="Note 4 9" xfId="1813" xr:uid="{00000000-0005-0000-0000-0000020A0000}"/>
    <cellStyle name="Note 5" xfId="216" xr:uid="{00000000-0005-0000-0000-0000030A0000}"/>
    <cellStyle name="Note 5 10" xfId="2398" xr:uid="{00000000-0005-0000-0000-0000040A0000}"/>
    <cellStyle name="Note 5 2" xfId="328" xr:uid="{00000000-0005-0000-0000-0000050A0000}"/>
    <cellStyle name="Note 5 2 2" xfId="440" xr:uid="{00000000-0005-0000-0000-0000060A0000}"/>
    <cellStyle name="Note 5 2 2 2" xfId="999" xr:uid="{00000000-0005-0000-0000-0000070A0000}"/>
    <cellStyle name="Note 5 2 2 3" xfId="1553" xr:uid="{00000000-0005-0000-0000-0000080A0000}"/>
    <cellStyle name="Note 5 2 2 4" xfId="2119" xr:uid="{00000000-0005-0000-0000-0000090A0000}"/>
    <cellStyle name="Note 5 2 2 5" xfId="2674" xr:uid="{00000000-0005-0000-0000-00000A0A0000}"/>
    <cellStyle name="Note 5 2 3" xfId="552" xr:uid="{00000000-0005-0000-0000-00000B0A0000}"/>
    <cellStyle name="Note 5 2 3 2" xfId="1111" xr:uid="{00000000-0005-0000-0000-00000C0A0000}"/>
    <cellStyle name="Note 5 2 3 3" xfId="1665" xr:uid="{00000000-0005-0000-0000-00000D0A0000}"/>
    <cellStyle name="Note 5 2 3 4" xfId="2231" xr:uid="{00000000-0005-0000-0000-00000E0A0000}"/>
    <cellStyle name="Note 5 2 3 5" xfId="2786" xr:uid="{00000000-0005-0000-0000-00000F0A0000}"/>
    <cellStyle name="Note 5 2 4" xfId="663" xr:uid="{00000000-0005-0000-0000-0000100A0000}"/>
    <cellStyle name="Note 5 2 4 2" xfId="1222" xr:uid="{00000000-0005-0000-0000-0000110A0000}"/>
    <cellStyle name="Note 5 2 4 3" xfId="1776" xr:uid="{00000000-0005-0000-0000-0000120A0000}"/>
    <cellStyle name="Note 5 2 4 4" xfId="2342" xr:uid="{00000000-0005-0000-0000-0000130A0000}"/>
    <cellStyle name="Note 5 2 4 5" xfId="2897" xr:uid="{00000000-0005-0000-0000-0000140A0000}"/>
    <cellStyle name="Note 5 2 5" xfId="774" xr:uid="{00000000-0005-0000-0000-0000150A0000}"/>
    <cellStyle name="Note 5 2 6" xfId="1333" xr:uid="{00000000-0005-0000-0000-0000160A0000}"/>
    <cellStyle name="Note 5 2 7" xfId="1899" xr:uid="{00000000-0005-0000-0000-0000170A0000}"/>
    <cellStyle name="Note 5 2 8" xfId="2454" xr:uid="{00000000-0005-0000-0000-0000180A0000}"/>
    <cellStyle name="Note 5 3" xfId="272" xr:uid="{00000000-0005-0000-0000-0000190A0000}"/>
    <cellStyle name="Note 5 3 2" xfId="835" xr:uid="{00000000-0005-0000-0000-00001A0A0000}"/>
    <cellStyle name="Note 5 3 3" xfId="1389" xr:uid="{00000000-0005-0000-0000-00001B0A0000}"/>
    <cellStyle name="Note 5 3 4" xfId="1955" xr:uid="{00000000-0005-0000-0000-00001C0A0000}"/>
    <cellStyle name="Note 5 3 5" xfId="2510" xr:uid="{00000000-0005-0000-0000-00001D0A0000}"/>
    <cellStyle name="Note 5 4" xfId="384" xr:uid="{00000000-0005-0000-0000-00001E0A0000}"/>
    <cellStyle name="Note 5 4 2" xfId="943" xr:uid="{00000000-0005-0000-0000-00001F0A0000}"/>
    <cellStyle name="Note 5 4 3" xfId="1497" xr:uid="{00000000-0005-0000-0000-0000200A0000}"/>
    <cellStyle name="Note 5 4 4" xfId="2063" xr:uid="{00000000-0005-0000-0000-0000210A0000}"/>
    <cellStyle name="Note 5 4 5" xfId="2618" xr:uid="{00000000-0005-0000-0000-0000220A0000}"/>
    <cellStyle name="Note 5 5" xfId="496" xr:uid="{00000000-0005-0000-0000-0000230A0000}"/>
    <cellStyle name="Note 5 5 2" xfId="1055" xr:uid="{00000000-0005-0000-0000-0000240A0000}"/>
    <cellStyle name="Note 5 5 3" xfId="1609" xr:uid="{00000000-0005-0000-0000-0000250A0000}"/>
    <cellStyle name="Note 5 5 4" xfId="2175" xr:uid="{00000000-0005-0000-0000-0000260A0000}"/>
    <cellStyle name="Note 5 5 5" xfId="2730" xr:uid="{00000000-0005-0000-0000-0000270A0000}"/>
    <cellStyle name="Note 5 6" xfId="607" xr:uid="{00000000-0005-0000-0000-0000280A0000}"/>
    <cellStyle name="Note 5 6 2" xfId="1166" xr:uid="{00000000-0005-0000-0000-0000290A0000}"/>
    <cellStyle name="Note 5 6 3" xfId="1720" xr:uid="{00000000-0005-0000-0000-00002A0A0000}"/>
    <cellStyle name="Note 5 6 4" xfId="2286" xr:uid="{00000000-0005-0000-0000-00002B0A0000}"/>
    <cellStyle name="Note 5 6 5" xfId="2841" xr:uid="{00000000-0005-0000-0000-00002C0A0000}"/>
    <cellStyle name="Note 5 7" xfId="718" xr:uid="{00000000-0005-0000-0000-00002D0A0000}"/>
    <cellStyle name="Note 5 8" xfId="1277" xr:uid="{00000000-0005-0000-0000-00002E0A0000}"/>
    <cellStyle name="Note 5 9" xfId="1843" xr:uid="{00000000-0005-0000-0000-00002F0A0000}"/>
    <cellStyle name="Note 6" xfId="162" xr:uid="{00000000-0005-0000-0000-0000300A0000}"/>
    <cellStyle name="Note 6 2" xfId="276" xr:uid="{00000000-0005-0000-0000-0000310A0000}"/>
    <cellStyle name="Note 6 2 2" xfId="839" xr:uid="{00000000-0005-0000-0000-0000320A0000}"/>
    <cellStyle name="Note 6 2 3" xfId="1393" xr:uid="{00000000-0005-0000-0000-0000330A0000}"/>
    <cellStyle name="Note 6 2 4" xfId="1959" xr:uid="{00000000-0005-0000-0000-0000340A0000}"/>
    <cellStyle name="Note 6 2 5" xfId="2514" xr:uid="{00000000-0005-0000-0000-0000350A0000}"/>
    <cellStyle name="Note 6 3" xfId="388" xr:uid="{00000000-0005-0000-0000-0000360A0000}"/>
    <cellStyle name="Note 6 3 2" xfId="947" xr:uid="{00000000-0005-0000-0000-0000370A0000}"/>
    <cellStyle name="Note 6 3 3" xfId="1501" xr:uid="{00000000-0005-0000-0000-0000380A0000}"/>
    <cellStyle name="Note 6 3 4" xfId="2067" xr:uid="{00000000-0005-0000-0000-0000390A0000}"/>
    <cellStyle name="Note 6 3 5" xfId="2622" xr:uid="{00000000-0005-0000-0000-00003A0A0000}"/>
    <cellStyle name="Note 6 4" xfId="500" xr:uid="{00000000-0005-0000-0000-00003B0A0000}"/>
    <cellStyle name="Note 6 4 2" xfId="1059" xr:uid="{00000000-0005-0000-0000-00003C0A0000}"/>
    <cellStyle name="Note 6 4 3" xfId="1613" xr:uid="{00000000-0005-0000-0000-00003D0A0000}"/>
    <cellStyle name="Note 6 4 4" xfId="2179" xr:uid="{00000000-0005-0000-0000-00003E0A0000}"/>
    <cellStyle name="Note 6 4 5" xfId="2734" xr:uid="{00000000-0005-0000-0000-00003F0A0000}"/>
    <cellStyle name="Note 6 5" xfId="611" xr:uid="{00000000-0005-0000-0000-0000400A0000}"/>
    <cellStyle name="Note 6 5 2" xfId="1170" xr:uid="{00000000-0005-0000-0000-0000410A0000}"/>
    <cellStyle name="Note 6 5 3" xfId="1724" xr:uid="{00000000-0005-0000-0000-0000420A0000}"/>
    <cellStyle name="Note 6 5 4" xfId="2290" xr:uid="{00000000-0005-0000-0000-0000430A0000}"/>
    <cellStyle name="Note 6 5 5" xfId="2845" xr:uid="{00000000-0005-0000-0000-0000440A0000}"/>
    <cellStyle name="Note 6 6" xfId="722" xr:uid="{00000000-0005-0000-0000-0000450A0000}"/>
    <cellStyle name="Note 6 7" xfId="1281" xr:uid="{00000000-0005-0000-0000-0000460A0000}"/>
    <cellStyle name="Note 6 8" xfId="1847" xr:uid="{00000000-0005-0000-0000-0000470A0000}"/>
    <cellStyle name="Note 6 9" xfId="2402" xr:uid="{00000000-0005-0000-0000-0000480A0000}"/>
    <cellStyle name="Note 7" xfId="220" xr:uid="{00000000-0005-0000-0000-0000490A0000}"/>
    <cellStyle name="Note 7 2" xfId="783" xr:uid="{00000000-0005-0000-0000-00004A0A0000}"/>
    <cellStyle name="Note 7 3" xfId="1337" xr:uid="{00000000-0005-0000-0000-00004B0A0000}"/>
    <cellStyle name="Note 7 4" xfId="1903" xr:uid="{00000000-0005-0000-0000-00004C0A0000}"/>
    <cellStyle name="Note 7 5" xfId="2458" xr:uid="{00000000-0005-0000-0000-00004D0A0000}"/>
    <cellStyle name="Note 8" xfId="332" xr:uid="{00000000-0005-0000-0000-00004E0A0000}"/>
    <cellStyle name="Note 8 2" xfId="891" xr:uid="{00000000-0005-0000-0000-00004F0A0000}"/>
    <cellStyle name="Note 8 3" xfId="1445" xr:uid="{00000000-0005-0000-0000-0000500A0000}"/>
    <cellStyle name="Note 8 4" xfId="2011" xr:uid="{00000000-0005-0000-0000-0000510A0000}"/>
    <cellStyle name="Note 8 5" xfId="2566" xr:uid="{00000000-0005-0000-0000-0000520A0000}"/>
    <cellStyle name="Note 9" xfId="444" xr:uid="{00000000-0005-0000-0000-0000530A0000}"/>
    <cellStyle name="Note 9 2" xfId="1003" xr:uid="{00000000-0005-0000-0000-0000540A0000}"/>
    <cellStyle name="Note 9 3" xfId="1557" xr:uid="{00000000-0005-0000-0000-0000550A0000}"/>
    <cellStyle name="Note 9 4" xfId="2123" xr:uid="{00000000-0005-0000-0000-0000560A0000}"/>
    <cellStyle name="Note 9 5" xfId="2678" xr:uid="{00000000-0005-0000-0000-0000570A0000}"/>
    <cellStyle name="Output" xfId="13" builtinId="21" customBuiltin="1"/>
    <cellStyle name="Percent" xfId="3" builtinId="5"/>
    <cellStyle name="Percent 10" xfId="781" xr:uid="{00000000-0005-0000-0000-00005A0A0000}"/>
    <cellStyle name="Percent 11" xfId="1807" xr:uid="{00000000-0005-0000-0000-00005B0A0000}"/>
    <cellStyle name="Percent 12" xfId="2362" xr:uid="{00000000-0005-0000-0000-00005C0A0000}"/>
    <cellStyle name="Percent 2" xfId="52" xr:uid="{00000000-0005-0000-0000-00005D0A0000}"/>
    <cellStyle name="Percent 2 2" xfId="135" xr:uid="{00000000-0005-0000-0000-00005E0A0000}"/>
    <cellStyle name="Percent 2 3" xfId="136" xr:uid="{00000000-0005-0000-0000-00005F0A0000}"/>
    <cellStyle name="Percent 2 3 2" xfId="156" xr:uid="{00000000-0005-0000-0000-0000600A0000}"/>
    <cellStyle name="Percent 3" xfId="62" xr:uid="{00000000-0005-0000-0000-0000610A0000}"/>
    <cellStyle name="Percent 3 10" xfId="1245" xr:uid="{00000000-0005-0000-0000-0000620A0000}"/>
    <cellStyle name="Percent 3 11" xfId="1811" xr:uid="{00000000-0005-0000-0000-0000630A0000}"/>
    <cellStyle name="Percent 3 12" xfId="2366" xr:uid="{00000000-0005-0000-0000-0000640A0000}"/>
    <cellStyle name="Percent 3 2" xfId="88" xr:uid="{00000000-0005-0000-0000-0000650A0000}"/>
    <cellStyle name="Percent 3 2 10" xfId="1833" xr:uid="{00000000-0005-0000-0000-0000660A0000}"/>
    <cellStyle name="Percent 3 2 11" xfId="2388" xr:uid="{00000000-0005-0000-0000-0000670A0000}"/>
    <cellStyle name="Percent 3 2 2" xfId="137" xr:uid="{00000000-0005-0000-0000-0000680A0000}"/>
    <cellStyle name="Percent 3 2 3" xfId="204" xr:uid="{00000000-0005-0000-0000-0000690A0000}"/>
    <cellStyle name="Percent 3 2 3 2" xfId="318" xr:uid="{00000000-0005-0000-0000-00006A0A0000}"/>
    <cellStyle name="Percent 3 2 3 2 2" xfId="881" xr:uid="{00000000-0005-0000-0000-00006B0A0000}"/>
    <cellStyle name="Percent 3 2 3 2 3" xfId="1435" xr:uid="{00000000-0005-0000-0000-00006C0A0000}"/>
    <cellStyle name="Percent 3 2 3 2 4" xfId="2001" xr:uid="{00000000-0005-0000-0000-00006D0A0000}"/>
    <cellStyle name="Percent 3 2 3 2 5" xfId="2556" xr:uid="{00000000-0005-0000-0000-00006E0A0000}"/>
    <cellStyle name="Percent 3 2 3 3" xfId="430" xr:uid="{00000000-0005-0000-0000-00006F0A0000}"/>
    <cellStyle name="Percent 3 2 3 3 2" xfId="989" xr:uid="{00000000-0005-0000-0000-0000700A0000}"/>
    <cellStyle name="Percent 3 2 3 3 3" xfId="1543" xr:uid="{00000000-0005-0000-0000-0000710A0000}"/>
    <cellStyle name="Percent 3 2 3 3 4" xfId="2109" xr:uid="{00000000-0005-0000-0000-0000720A0000}"/>
    <cellStyle name="Percent 3 2 3 3 5" xfId="2664" xr:uid="{00000000-0005-0000-0000-0000730A0000}"/>
    <cellStyle name="Percent 3 2 3 4" xfId="542" xr:uid="{00000000-0005-0000-0000-0000740A0000}"/>
    <cellStyle name="Percent 3 2 3 4 2" xfId="1101" xr:uid="{00000000-0005-0000-0000-0000750A0000}"/>
    <cellStyle name="Percent 3 2 3 4 3" xfId="1655" xr:uid="{00000000-0005-0000-0000-0000760A0000}"/>
    <cellStyle name="Percent 3 2 3 4 4" xfId="2221" xr:uid="{00000000-0005-0000-0000-0000770A0000}"/>
    <cellStyle name="Percent 3 2 3 4 5" xfId="2776" xr:uid="{00000000-0005-0000-0000-0000780A0000}"/>
    <cellStyle name="Percent 3 2 3 5" xfId="653" xr:uid="{00000000-0005-0000-0000-0000790A0000}"/>
    <cellStyle name="Percent 3 2 3 5 2" xfId="1212" xr:uid="{00000000-0005-0000-0000-00007A0A0000}"/>
    <cellStyle name="Percent 3 2 3 5 3" xfId="1766" xr:uid="{00000000-0005-0000-0000-00007B0A0000}"/>
    <cellStyle name="Percent 3 2 3 5 4" xfId="2332" xr:uid="{00000000-0005-0000-0000-00007C0A0000}"/>
    <cellStyle name="Percent 3 2 3 5 5" xfId="2887" xr:uid="{00000000-0005-0000-0000-00007D0A0000}"/>
    <cellStyle name="Percent 3 2 3 6" xfId="764" xr:uid="{00000000-0005-0000-0000-00007E0A0000}"/>
    <cellStyle name="Percent 3 2 3 7" xfId="1323" xr:uid="{00000000-0005-0000-0000-00007F0A0000}"/>
    <cellStyle name="Percent 3 2 3 8" xfId="1889" xr:uid="{00000000-0005-0000-0000-0000800A0000}"/>
    <cellStyle name="Percent 3 2 3 9" xfId="2444" xr:uid="{00000000-0005-0000-0000-0000810A0000}"/>
    <cellStyle name="Percent 3 2 4" xfId="262" xr:uid="{00000000-0005-0000-0000-0000820A0000}"/>
    <cellStyle name="Percent 3 2 4 2" xfId="825" xr:uid="{00000000-0005-0000-0000-0000830A0000}"/>
    <cellStyle name="Percent 3 2 4 3" xfId="1379" xr:uid="{00000000-0005-0000-0000-0000840A0000}"/>
    <cellStyle name="Percent 3 2 4 4" xfId="1945" xr:uid="{00000000-0005-0000-0000-0000850A0000}"/>
    <cellStyle name="Percent 3 2 4 5" xfId="2500" xr:uid="{00000000-0005-0000-0000-0000860A0000}"/>
    <cellStyle name="Percent 3 2 5" xfId="374" xr:uid="{00000000-0005-0000-0000-0000870A0000}"/>
    <cellStyle name="Percent 3 2 5 2" xfId="933" xr:uid="{00000000-0005-0000-0000-0000880A0000}"/>
    <cellStyle name="Percent 3 2 5 3" xfId="1487" xr:uid="{00000000-0005-0000-0000-0000890A0000}"/>
    <cellStyle name="Percent 3 2 5 4" xfId="2053" xr:uid="{00000000-0005-0000-0000-00008A0A0000}"/>
    <cellStyle name="Percent 3 2 5 5" xfId="2608" xr:uid="{00000000-0005-0000-0000-00008B0A0000}"/>
    <cellStyle name="Percent 3 2 6" xfId="486" xr:uid="{00000000-0005-0000-0000-00008C0A0000}"/>
    <cellStyle name="Percent 3 2 6 2" xfId="1045" xr:uid="{00000000-0005-0000-0000-00008D0A0000}"/>
    <cellStyle name="Percent 3 2 6 3" xfId="1599" xr:uid="{00000000-0005-0000-0000-00008E0A0000}"/>
    <cellStyle name="Percent 3 2 6 4" xfId="2165" xr:uid="{00000000-0005-0000-0000-00008F0A0000}"/>
    <cellStyle name="Percent 3 2 6 5" xfId="2720" xr:uid="{00000000-0005-0000-0000-0000900A0000}"/>
    <cellStyle name="Percent 3 2 7" xfId="597" xr:uid="{00000000-0005-0000-0000-0000910A0000}"/>
    <cellStyle name="Percent 3 2 7 2" xfId="1156" xr:uid="{00000000-0005-0000-0000-0000920A0000}"/>
    <cellStyle name="Percent 3 2 7 3" xfId="1710" xr:uid="{00000000-0005-0000-0000-0000930A0000}"/>
    <cellStyle name="Percent 3 2 7 4" xfId="2276" xr:uid="{00000000-0005-0000-0000-0000940A0000}"/>
    <cellStyle name="Percent 3 2 7 5" xfId="2831" xr:uid="{00000000-0005-0000-0000-0000950A0000}"/>
    <cellStyle name="Percent 3 2 8" xfId="708" xr:uid="{00000000-0005-0000-0000-0000960A0000}"/>
    <cellStyle name="Percent 3 2 9" xfId="1267" xr:uid="{00000000-0005-0000-0000-0000970A0000}"/>
    <cellStyle name="Percent 3 3" xfId="113" xr:uid="{00000000-0005-0000-0000-0000980A0000}"/>
    <cellStyle name="Percent 3 4" xfId="182" xr:uid="{00000000-0005-0000-0000-0000990A0000}"/>
    <cellStyle name="Percent 3 4 2" xfId="296" xr:uid="{00000000-0005-0000-0000-00009A0A0000}"/>
    <cellStyle name="Percent 3 4 2 2" xfId="859" xr:uid="{00000000-0005-0000-0000-00009B0A0000}"/>
    <cellStyle name="Percent 3 4 2 3" xfId="1413" xr:uid="{00000000-0005-0000-0000-00009C0A0000}"/>
    <cellStyle name="Percent 3 4 2 4" xfId="1979" xr:uid="{00000000-0005-0000-0000-00009D0A0000}"/>
    <cellStyle name="Percent 3 4 2 5" xfId="2534" xr:uid="{00000000-0005-0000-0000-00009E0A0000}"/>
    <cellStyle name="Percent 3 4 3" xfId="408" xr:uid="{00000000-0005-0000-0000-00009F0A0000}"/>
    <cellStyle name="Percent 3 4 3 2" xfId="967" xr:uid="{00000000-0005-0000-0000-0000A00A0000}"/>
    <cellStyle name="Percent 3 4 3 3" xfId="1521" xr:uid="{00000000-0005-0000-0000-0000A10A0000}"/>
    <cellStyle name="Percent 3 4 3 4" xfId="2087" xr:uid="{00000000-0005-0000-0000-0000A20A0000}"/>
    <cellStyle name="Percent 3 4 3 5" xfId="2642" xr:uid="{00000000-0005-0000-0000-0000A30A0000}"/>
    <cellStyle name="Percent 3 4 4" xfId="520" xr:uid="{00000000-0005-0000-0000-0000A40A0000}"/>
    <cellStyle name="Percent 3 4 4 2" xfId="1079" xr:uid="{00000000-0005-0000-0000-0000A50A0000}"/>
    <cellStyle name="Percent 3 4 4 3" xfId="1633" xr:uid="{00000000-0005-0000-0000-0000A60A0000}"/>
    <cellStyle name="Percent 3 4 4 4" xfId="2199" xr:uid="{00000000-0005-0000-0000-0000A70A0000}"/>
    <cellStyle name="Percent 3 4 4 5" xfId="2754" xr:uid="{00000000-0005-0000-0000-0000A80A0000}"/>
    <cellStyle name="Percent 3 4 5" xfId="631" xr:uid="{00000000-0005-0000-0000-0000A90A0000}"/>
    <cellStyle name="Percent 3 4 5 2" xfId="1190" xr:uid="{00000000-0005-0000-0000-0000AA0A0000}"/>
    <cellStyle name="Percent 3 4 5 3" xfId="1744" xr:uid="{00000000-0005-0000-0000-0000AB0A0000}"/>
    <cellStyle name="Percent 3 4 5 4" xfId="2310" xr:uid="{00000000-0005-0000-0000-0000AC0A0000}"/>
    <cellStyle name="Percent 3 4 5 5" xfId="2865" xr:uid="{00000000-0005-0000-0000-0000AD0A0000}"/>
    <cellStyle name="Percent 3 4 6" xfId="742" xr:uid="{00000000-0005-0000-0000-0000AE0A0000}"/>
    <cellStyle name="Percent 3 4 7" xfId="1301" xr:uid="{00000000-0005-0000-0000-0000AF0A0000}"/>
    <cellStyle name="Percent 3 4 8" xfId="1867" xr:uid="{00000000-0005-0000-0000-0000B00A0000}"/>
    <cellStyle name="Percent 3 4 9" xfId="2422" xr:uid="{00000000-0005-0000-0000-0000B10A0000}"/>
    <cellStyle name="Percent 3 5" xfId="240" xr:uid="{00000000-0005-0000-0000-0000B20A0000}"/>
    <cellStyle name="Percent 3 5 2" xfId="803" xr:uid="{00000000-0005-0000-0000-0000B30A0000}"/>
    <cellStyle name="Percent 3 5 3" xfId="1357" xr:uid="{00000000-0005-0000-0000-0000B40A0000}"/>
    <cellStyle name="Percent 3 5 4" xfId="1923" xr:uid="{00000000-0005-0000-0000-0000B50A0000}"/>
    <cellStyle name="Percent 3 5 5" xfId="2478" xr:uid="{00000000-0005-0000-0000-0000B60A0000}"/>
    <cellStyle name="Percent 3 6" xfId="352" xr:uid="{00000000-0005-0000-0000-0000B70A0000}"/>
    <cellStyle name="Percent 3 6 2" xfId="911" xr:uid="{00000000-0005-0000-0000-0000B80A0000}"/>
    <cellStyle name="Percent 3 6 3" xfId="1465" xr:uid="{00000000-0005-0000-0000-0000B90A0000}"/>
    <cellStyle name="Percent 3 6 4" xfId="2031" xr:uid="{00000000-0005-0000-0000-0000BA0A0000}"/>
    <cellStyle name="Percent 3 6 5" xfId="2586" xr:uid="{00000000-0005-0000-0000-0000BB0A0000}"/>
    <cellStyle name="Percent 3 7" xfId="464" xr:uid="{00000000-0005-0000-0000-0000BC0A0000}"/>
    <cellStyle name="Percent 3 7 2" xfId="1023" xr:uid="{00000000-0005-0000-0000-0000BD0A0000}"/>
    <cellStyle name="Percent 3 7 3" xfId="1577" xr:uid="{00000000-0005-0000-0000-0000BE0A0000}"/>
    <cellStyle name="Percent 3 7 4" xfId="2143" xr:uid="{00000000-0005-0000-0000-0000BF0A0000}"/>
    <cellStyle name="Percent 3 7 5" xfId="2698" xr:uid="{00000000-0005-0000-0000-0000C00A0000}"/>
    <cellStyle name="Percent 3 8" xfId="575" xr:uid="{00000000-0005-0000-0000-0000C10A0000}"/>
    <cellStyle name="Percent 3 8 2" xfId="1134" xr:uid="{00000000-0005-0000-0000-0000C20A0000}"/>
    <cellStyle name="Percent 3 8 3" xfId="1688" xr:uid="{00000000-0005-0000-0000-0000C30A0000}"/>
    <cellStyle name="Percent 3 8 4" xfId="2254" xr:uid="{00000000-0005-0000-0000-0000C40A0000}"/>
    <cellStyle name="Percent 3 8 5" xfId="2809" xr:uid="{00000000-0005-0000-0000-0000C50A0000}"/>
    <cellStyle name="Percent 3 9" xfId="686" xr:uid="{00000000-0005-0000-0000-0000C60A0000}"/>
    <cellStyle name="Percent 4" xfId="82" xr:uid="{00000000-0005-0000-0000-0000C70A0000}"/>
    <cellStyle name="Percent 4 10" xfId="1263" xr:uid="{00000000-0005-0000-0000-0000C80A0000}"/>
    <cellStyle name="Percent 4 11" xfId="1829" xr:uid="{00000000-0005-0000-0000-0000C90A0000}"/>
    <cellStyle name="Percent 4 12" xfId="2384" xr:uid="{00000000-0005-0000-0000-0000CA0A0000}"/>
    <cellStyle name="Percent 4 2" xfId="150" xr:uid="{00000000-0005-0000-0000-0000CB0A0000}"/>
    <cellStyle name="Percent 4 3" xfId="114" xr:uid="{00000000-0005-0000-0000-0000CC0A0000}"/>
    <cellStyle name="Percent 4 4" xfId="200" xr:uid="{00000000-0005-0000-0000-0000CD0A0000}"/>
    <cellStyle name="Percent 4 4 2" xfId="314" xr:uid="{00000000-0005-0000-0000-0000CE0A0000}"/>
    <cellStyle name="Percent 4 4 2 2" xfId="877" xr:uid="{00000000-0005-0000-0000-0000CF0A0000}"/>
    <cellStyle name="Percent 4 4 2 3" xfId="1431" xr:uid="{00000000-0005-0000-0000-0000D00A0000}"/>
    <cellStyle name="Percent 4 4 2 4" xfId="1997" xr:uid="{00000000-0005-0000-0000-0000D10A0000}"/>
    <cellStyle name="Percent 4 4 2 5" xfId="2552" xr:uid="{00000000-0005-0000-0000-0000D20A0000}"/>
    <cellStyle name="Percent 4 4 3" xfId="426" xr:uid="{00000000-0005-0000-0000-0000D30A0000}"/>
    <cellStyle name="Percent 4 4 3 2" xfId="985" xr:uid="{00000000-0005-0000-0000-0000D40A0000}"/>
    <cellStyle name="Percent 4 4 3 3" xfId="1539" xr:uid="{00000000-0005-0000-0000-0000D50A0000}"/>
    <cellStyle name="Percent 4 4 3 4" xfId="2105" xr:uid="{00000000-0005-0000-0000-0000D60A0000}"/>
    <cellStyle name="Percent 4 4 3 5" xfId="2660" xr:uid="{00000000-0005-0000-0000-0000D70A0000}"/>
    <cellStyle name="Percent 4 4 4" xfId="538" xr:uid="{00000000-0005-0000-0000-0000D80A0000}"/>
    <cellStyle name="Percent 4 4 4 2" xfId="1097" xr:uid="{00000000-0005-0000-0000-0000D90A0000}"/>
    <cellStyle name="Percent 4 4 4 3" xfId="1651" xr:uid="{00000000-0005-0000-0000-0000DA0A0000}"/>
    <cellStyle name="Percent 4 4 4 4" xfId="2217" xr:uid="{00000000-0005-0000-0000-0000DB0A0000}"/>
    <cellStyle name="Percent 4 4 4 5" xfId="2772" xr:uid="{00000000-0005-0000-0000-0000DC0A0000}"/>
    <cellStyle name="Percent 4 4 5" xfId="649" xr:uid="{00000000-0005-0000-0000-0000DD0A0000}"/>
    <cellStyle name="Percent 4 4 5 2" xfId="1208" xr:uid="{00000000-0005-0000-0000-0000DE0A0000}"/>
    <cellStyle name="Percent 4 4 5 3" xfId="1762" xr:uid="{00000000-0005-0000-0000-0000DF0A0000}"/>
    <cellStyle name="Percent 4 4 5 4" xfId="2328" xr:uid="{00000000-0005-0000-0000-0000E00A0000}"/>
    <cellStyle name="Percent 4 4 5 5" xfId="2883" xr:uid="{00000000-0005-0000-0000-0000E10A0000}"/>
    <cellStyle name="Percent 4 4 6" xfId="760" xr:uid="{00000000-0005-0000-0000-0000E20A0000}"/>
    <cellStyle name="Percent 4 4 7" xfId="1319" xr:uid="{00000000-0005-0000-0000-0000E30A0000}"/>
    <cellStyle name="Percent 4 4 8" xfId="1885" xr:uid="{00000000-0005-0000-0000-0000E40A0000}"/>
    <cellStyle name="Percent 4 4 9" xfId="2440" xr:uid="{00000000-0005-0000-0000-0000E50A0000}"/>
    <cellStyle name="Percent 4 5" xfId="258" xr:uid="{00000000-0005-0000-0000-0000E60A0000}"/>
    <cellStyle name="Percent 4 5 2" xfId="821" xr:uid="{00000000-0005-0000-0000-0000E70A0000}"/>
    <cellStyle name="Percent 4 5 3" xfId="1375" xr:uid="{00000000-0005-0000-0000-0000E80A0000}"/>
    <cellStyle name="Percent 4 5 4" xfId="1941" xr:uid="{00000000-0005-0000-0000-0000E90A0000}"/>
    <cellStyle name="Percent 4 5 5" xfId="2496" xr:uid="{00000000-0005-0000-0000-0000EA0A0000}"/>
    <cellStyle name="Percent 4 6" xfId="370" xr:uid="{00000000-0005-0000-0000-0000EB0A0000}"/>
    <cellStyle name="Percent 4 6 2" xfId="929" xr:uid="{00000000-0005-0000-0000-0000EC0A0000}"/>
    <cellStyle name="Percent 4 6 3" xfId="1483" xr:uid="{00000000-0005-0000-0000-0000ED0A0000}"/>
    <cellStyle name="Percent 4 6 4" xfId="2049" xr:uid="{00000000-0005-0000-0000-0000EE0A0000}"/>
    <cellStyle name="Percent 4 6 5" xfId="2604" xr:uid="{00000000-0005-0000-0000-0000EF0A0000}"/>
    <cellStyle name="Percent 4 7" xfId="482" xr:uid="{00000000-0005-0000-0000-0000F00A0000}"/>
    <cellStyle name="Percent 4 7 2" xfId="1041" xr:uid="{00000000-0005-0000-0000-0000F10A0000}"/>
    <cellStyle name="Percent 4 7 3" xfId="1595" xr:uid="{00000000-0005-0000-0000-0000F20A0000}"/>
    <cellStyle name="Percent 4 7 4" xfId="2161" xr:uid="{00000000-0005-0000-0000-0000F30A0000}"/>
    <cellStyle name="Percent 4 7 5" xfId="2716" xr:uid="{00000000-0005-0000-0000-0000F40A0000}"/>
    <cellStyle name="Percent 4 8" xfId="593" xr:uid="{00000000-0005-0000-0000-0000F50A0000}"/>
    <cellStyle name="Percent 4 8 2" xfId="1152" xr:uid="{00000000-0005-0000-0000-0000F60A0000}"/>
    <cellStyle name="Percent 4 8 3" xfId="1706" xr:uid="{00000000-0005-0000-0000-0000F70A0000}"/>
    <cellStyle name="Percent 4 8 4" xfId="2272" xr:uid="{00000000-0005-0000-0000-0000F80A0000}"/>
    <cellStyle name="Percent 4 8 5" xfId="2827" xr:uid="{00000000-0005-0000-0000-0000F90A0000}"/>
    <cellStyle name="Percent 4 9" xfId="704" xr:uid="{00000000-0005-0000-0000-0000FA0A0000}"/>
    <cellStyle name="Percent 5" xfId="218" xr:uid="{00000000-0005-0000-0000-0000FB0A0000}"/>
    <cellStyle name="Percent 5 10" xfId="2400" xr:uid="{00000000-0005-0000-0000-0000FC0A0000}"/>
    <cellStyle name="Percent 5 2" xfId="330" xr:uid="{00000000-0005-0000-0000-0000FD0A0000}"/>
    <cellStyle name="Percent 5 2 2" xfId="442" xr:uid="{00000000-0005-0000-0000-0000FE0A0000}"/>
    <cellStyle name="Percent 5 2 2 2" xfId="1001" xr:uid="{00000000-0005-0000-0000-0000FF0A0000}"/>
    <cellStyle name="Percent 5 2 2 3" xfId="1555" xr:uid="{00000000-0005-0000-0000-0000000B0000}"/>
    <cellStyle name="Percent 5 2 2 4" xfId="2121" xr:uid="{00000000-0005-0000-0000-0000010B0000}"/>
    <cellStyle name="Percent 5 2 2 5" xfId="2676" xr:uid="{00000000-0005-0000-0000-0000020B0000}"/>
    <cellStyle name="Percent 5 2 3" xfId="554" xr:uid="{00000000-0005-0000-0000-0000030B0000}"/>
    <cellStyle name="Percent 5 2 3 2" xfId="1113" xr:uid="{00000000-0005-0000-0000-0000040B0000}"/>
    <cellStyle name="Percent 5 2 3 3" xfId="1667" xr:uid="{00000000-0005-0000-0000-0000050B0000}"/>
    <cellStyle name="Percent 5 2 3 4" xfId="2233" xr:uid="{00000000-0005-0000-0000-0000060B0000}"/>
    <cellStyle name="Percent 5 2 3 5" xfId="2788" xr:uid="{00000000-0005-0000-0000-0000070B0000}"/>
    <cellStyle name="Percent 5 2 4" xfId="665" xr:uid="{00000000-0005-0000-0000-0000080B0000}"/>
    <cellStyle name="Percent 5 2 4 2" xfId="1224" xr:uid="{00000000-0005-0000-0000-0000090B0000}"/>
    <cellStyle name="Percent 5 2 4 3" xfId="1778" xr:uid="{00000000-0005-0000-0000-00000A0B0000}"/>
    <cellStyle name="Percent 5 2 4 4" xfId="2344" xr:uid="{00000000-0005-0000-0000-00000B0B0000}"/>
    <cellStyle name="Percent 5 2 4 5" xfId="2899" xr:uid="{00000000-0005-0000-0000-00000C0B0000}"/>
    <cellStyle name="Percent 5 2 5" xfId="776" xr:uid="{00000000-0005-0000-0000-00000D0B0000}"/>
    <cellStyle name="Percent 5 2 6" xfId="1335" xr:uid="{00000000-0005-0000-0000-00000E0B0000}"/>
    <cellStyle name="Percent 5 2 7" xfId="1901" xr:uid="{00000000-0005-0000-0000-00000F0B0000}"/>
    <cellStyle name="Percent 5 2 8" xfId="2456" xr:uid="{00000000-0005-0000-0000-0000100B0000}"/>
    <cellStyle name="Percent 5 3" xfId="274" xr:uid="{00000000-0005-0000-0000-0000110B0000}"/>
    <cellStyle name="Percent 5 3 2" xfId="837" xr:uid="{00000000-0005-0000-0000-0000120B0000}"/>
    <cellStyle name="Percent 5 3 3" xfId="1391" xr:uid="{00000000-0005-0000-0000-0000130B0000}"/>
    <cellStyle name="Percent 5 3 4" xfId="1957" xr:uid="{00000000-0005-0000-0000-0000140B0000}"/>
    <cellStyle name="Percent 5 3 5" xfId="2512" xr:uid="{00000000-0005-0000-0000-0000150B0000}"/>
    <cellStyle name="Percent 5 4" xfId="386" xr:uid="{00000000-0005-0000-0000-0000160B0000}"/>
    <cellStyle name="Percent 5 4 2" xfId="945" xr:uid="{00000000-0005-0000-0000-0000170B0000}"/>
    <cellStyle name="Percent 5 4 3" xfId="1499" xr:uid="{00000000-0005-0000-0000-0000180B0000}"/>
    <cellStyle name="Percent 5 4 4" xfId="2065" xr:uid="{00000000-0005-0000-0000-0000190B0000}"/>
    <cellStyle name="Percent 5 4 5" xfId="2620" xr:uid="{00000000-0005-0000-0000-00001A0B0000}"/>
    <cellStyle name="Percent 5 5" xfId="498" xr:uid="{00000000-0005-0000-0000-00001B0B0000}"/>
    <cellStyle name="Percent 5 5 2" xfId="1057" xr:uid="{00000000-0005-0000-0000-00001C0B0000}"/>
    <cellStyle name="Percent 5 5 3" xfId="1611" xr:uid="{00000000-0005-0000-0000-00001D0B0000}"/>
    <cellStyle name="Percent 5 5 4" xfId="2177" xr:uid="{00000000-0005-0000-0000-00001E0B0000}"/>
    <cellStyle name="Percent 5 5 5" xfId="2732" xr:uid="{00000000-0005-0000-0000-00001F0B0000}"/>
    <cellStyle name="Percent 5 6" xfId="609" xr:uid="{00000000-0005-0000-0000-0000200B0000}"/>
    <cellStyle name="Percent 5 6 2" xfId="1168" xr:uid="{00000000-0005-0000-0000-0000210B0000}"/>
    <cellStyle name="Percent 5 6 3" xfId="1722" xr:uid="{00000000-0005-0000-0000-0000220B0000}"/>
    <cellStyle name="Percent 5 6 4" xfId="2288" xr:uid="{00000000-0005-0000-0000-0000230B0000}"/>
    <cellStyle name="Percent 5 6 5" xfId="2843" xr:uid="{00000000-0005-0000-0000-0000240B0000}"/>
    <cellStyle name="Percent 5 7" xfId="720" xr:uid="{00000000-0005-0000-0000-0000250B0000}"/>
    <cellStyle name="Percent 5 8" xfId="1279" xr:uid="{00000000-0005-0000-0000-0000260B0000}"/>
    <cellStyle name="Percent 5 9" xfId="1845" xr:uid="{00000000-0005-0000-0000-0000270B0000}"/>
    <cellStyle name="Percent 6" xfId="178" xr:uid="{00000000-0005-0000-0000-0000280B0000}"/>
    <cellStyle name="Percent 6 2" xfId="292" xr:uid="{00000000-0005-0000-0000-0000290B0000}"/>
    <cellStyle name="Percent 6 2 2" xfId="855" xr:uid="{00000000-0005-0000-0000-00002A0B0000}"/>
    <cellStyle name="Percent 6 2 3" xfId="1409" xr:uid="{00000000-0005-0000-0000-00002B0B0000}"/>
    <cellStyle name="Percent 6 2 4" xfId="1975" xr:uid="{00000000-0005-0000-0000-00002C0B0000}"/>
    <cellStyle name="Percent 6 2 5" xfId="2530" xr:uid="{00000000-0005-0000-0000-00002D0B0000}"/>
    <cellStyle name="Percent 6 3" xfId="404" xr:uid="{00000000-0005-0000-0000-00002E0B0000}"/>
    <cellStyle name="Percent 6 3 2" xfId="963" xr:uid="{00000000-0005-0000-0000-00002F0B0000}"/>
    <cellStyle name="Percent 6 3 3" xfId="1517" xr:uid="{00000000-0005-0000-0000-0000300B0000}"/>
    <cellStyle name="Percent 6 3 4" xfId="2083" xr:uid="{00000000-0005-0000-0000-0000310B0000}"/>
    <cellStyle name="Percent 6 3 5" xfId="2638" xr:uid="{00000000-0005-0000-0000-0000320B0000}"/>
    <cellStyle name="Percent 6 4" xfId="516" xr:uid="{00000000-0005-0000-0000-0000330B0000}"/>
    <cellStyle name="Percent 6 4 2" xfId="1075" xr:uid="{00000000-0005-0000-0000-0000340B0000}"/>
    <cellStyle name="Percent 6 4 3" xfId="1629" xr:uid="{00000000-0005-0000-0000-0000350B0000}"/>
    <cellStyle name="Percent 6 4 4" xfId="2195" xr:uid="{00000000-0005-0000-0000-0000360B0000}"/>
    <cellStyle name="Percent 6 4 5" xfId="2750" xr:uid="{00000000-0005-0000-0000-0000370B0000}"/>
    <cellStyle name="Percent 6 5" xfId="627" xr:uid="{00000000-0005-0000-0000-0000380B0000}"/>
    <cellStyle name="Percent 6 5 2" xfId="1186" xr:uid="{00000000-0005-0000-0000-0000390B0000}"/>
    <cellStyle name="Percent 6 5 3" xfId="1740" xr:uid="{00000000-0005-0000-0000-00003A0B0000}"/>
    <cellStyle name="Percent 6 5 4" xfId="2306" xr:uid="{00000000-0005-0000-0000-00003B0B0000}"/>
    <cellStyle name="Percent 6 5 5" xfId="2861" xr:uid="{00000000-0005-0000-0000-00003C0B0000}"/>
    <cellStyle name="Percent 6 6" xfId="738" xr:uid="{00000000-0005-0000-0000-00003D0B0000}"/>
    <cellStyle name="Percent 6 7" xfId="1297" xr:uid="{00000000-0005-0000-0000-00003E0B0000}"/>
    <cellStyle name="Percent 6 8" xfId="1863" xr:uid="{00000000-0005-0000-0000-00003F0B0000}"/>
    <cellStyle name="Percent 6 9" xfId="2418" xr:uid="{00000000-0005-0000-0000-0000400B0000}"/>
    <cellStyle name="Percent 7" xfId="236" xr:uid="{00000000-0005-0000-0000-0000410B0000}"/>
    <cellStyle name="Percent 7 2" xfId="799" xr:uid="{00000000-0005-0000-0000-0000420B0000}"/>
    <cellStyle name="Percent 7 3" xfId="1353" xr:uid="{00000000-0005-0000-0000-0000430B0000}"/>
    <cellStyle name="Percent 7 4" xfId="1919" xr:uid="{00000000-0005-0000-0000-0000440B0000}"/>
    <cellStyle name="Percent 7 5" xfId="2474" xr:uid="{00000000-0005-0000-0000-0000450B0000}"/>
    <cellStyle name="Percent 8" xfId="348" xr:uid="{00000000-0005-0000-0000-0000460B0000}"/>
    <cellStyle name="Percent 8 2" xfId="907" xr:uid="{00000000-0005-0000-0000-0000470B0000}"/>
    <cellStyle name="Percent 8 3" xfId="1461" xr:uid="{00000000-0005-0000-0000-0000480B0000}"/>
    <cellStyle name="Percent 8 4" xfId="2027" xr:uid="{00000000-0005-0000-0000-0000490B0000}"/>
    <cellStyle name="Percent 8 5" xfId="2582" xr:uid="{00000000-0005-0000-0000-00004A0B0000}"/>
    <cellStyle name="Percent 9" xfId="460" xr:uid="{00000000-0005-0000-0000-00004B0B0000}"/>
    <cellStyle name="Percent 9 2" xfId="1019" xr:uid="{00000000-0005-0000-0000-00004C0B0000}"/>
    <cellStyle name="Percent 9 3" xfId="1573" xr:uid="{00000000-0005-0000-0000-00004D0B0000}"/>
    <cellStyle name="Percent 9 4" xfId="2139" xr:uid="{00000000-0005-0000-0000-00004E0B0000}"/>
    <cellStyle name="Percent 9 5" xfId="2694" xr:uid="{00000000-0005-0000-0000-00004F0B0000}"/>
    <cellStyle name="Title" xfId="4" builtinId="15" customBuiltin="1"/>
    <cellStyle name="Title 2" xfId="115" xr:uid="{00000000-0005-0000-0000-0000510B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90" zoomScaleNormal="9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1259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1265</v>
      </c>
      <c r="C16" s="236"/>
      <c r="F16" s="285" t="s">
        <v>1260</v>
      </c>
    </row>
    <row r="17" spans="1:6" ht="12.75" customHeight="1" x14ac:dyDescent="0.25">
      <c r="A17" s="180" t="s">
        <v>1230</v>
      </c>
      <c r="C17" s="285" t="s">
        <v>1260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6" t="s">
        <v>1234</v>
      </c>
      <c r="B20" s="276"/>
      <c r="C20" s="286"/>
      <c r="D20" s="276"/>
      <c r="E20" s="276"/>
      <c r="F20" s="276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10436636.890000001</v>
      </c>
      <c r="C48" s="248">
        <f>ROUND(((B48/CE61)*C61),0)</f>
        <v>278576</v>
      </c>
      <c r="D48" s="248">
        <f>ROUND(((B48/CE61)*D61),0)</f>
        <v>0</v>
      </c>
      <c r="E48" s="195">
        <f>ROUND(((B48/CE61)*E61),0)</f>
        <v>617618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18328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348356</v>
      </c>
      <c r="P48" s="195">
        <f>ROUND(((B48/CE61)*P61),0)</f>
        <v>297884</v>
      </c>
      <c r="Q48" s="195">
        <f>ROUND(((B48/CE61)*Q61),0)</f>
        <v>236509</v>
      </c>
      <c r="R48" s="195">
        <f>ROUND(((B48/CE61)*R61),0)</f>
        <v>0</v>
      </c>
      <c r="S48" s="195">
        <f>ROUND(((B48/CE61)*S61),0)</f>
        <v>22921</v>
      </c>
      <c r="T48" s="195">
        <f>ROUND(((B48/CE61)*T61),0)</f>
        <v>0</v>
      </c>
      <c r="U48" s="195">
        <f>ROUND(((B48/CE61)*U61),0)</f>
        <v>378738</v>
      </c>
      <c r="V48" s="195">
        <f>ROUND(((B48/CE61)*V61),0)</f>
        <v>8793</v>
      </c>
      <c r="W48" s="195">
        <f>ROUND(((B48/CE61)*W61),0)</f>
        <v>19875</v>
      </c>
      <c r="X48" s="195">
        <f>ROUND(((B48/CE61)*X61),0)</f>
        <v>120504</v>
      </c>
      <c r="Y48" s="195">
        <f>ROUND(((B48/CE61)*Y61),0)</f>
        <v>280004</v>
      </c>
      <c r="Z48" s="195">
        <f>ROUND(((B48/CE61)*Z61),0)</f>
        <v>0</v>
      </c>
      <c r="AA48" s="195">
        <f>ROUND(((B48/CE61)*AA61),0)</f>
        <v>24528</v>
      </c>
      <c r="AB48" s="195">
        <f>ROUND(((B48/CE61)*AB61),0)</f>
        <v>173640</v>
      </c>
      <c r="AC48" s="195">
        <f>ROUND(((B48/CE61)*AC61),0)</f>
        <v>88893</v>
      </c>
      <c r="AD48" s="195">
        <f>ROUND(((B48/CE61)*AD61),0)</f>
        <v>0</v>
      </c>
      <c r="AE48" s="195">
        <f>ROUND(((B48/CE61)*AE61),0)</f>
        <v>313962</v>
      </c>
      <c r="AF48" s="195">
        <f>ROUND(((B48/CE61)*AF61),0)</f>
        <v>0</v>
      </c>
      <c r="AG48" s="195">
        <f>ROUND(((B48/CE61)*AG61),0)</f>
        <v>480155</v>
      </c>
      <c r="AH48" s="195">
        <f>ROUND(((B48/CE61)*AH61),0)</f>
        <v>1067279</v>
      </c>
      <c r="AI48" s="195">
        <f>ROUND(((B48/CE61)*AI61),0)</f>
        <v>285130</v>
      </c>
      <c r="AJ48" s="195">
        <f>ROUND(((B48/CE61)*AJ61),0)</f>
        <v>2212177</v>
      </c>
      <c r="AK48" s="195">
        <f>ROUND(((B48/CE61)*AK61),0)</f>
        <v>27573</v>
      </c>
      <c r="AL48" s="195">
        <f>ROUND(((B48/CE61)*AL61),0)</f>
        <v>28781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756540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7293</v>
      </c>
      <c r="AY48" s="195">
        <f>ROUND(((B48/CE61)*AY61),0)</f>
        <v>0</v>
      </c>
      <c r="AZ48" s="195">
        <f>ROUND(((B48/CE61)*AZ61),0)</f>
        <v>120877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13366</v>
      </c>
      <c r="BD48" s="195">
        <f>ROUND(((B48/CE61)*BD61),0)</f>
        <v>58905</v>
      </c>
      <c r="BE48" s="195">
        <f>ROUND(((B48/CE61)*BE61),0)</f>
        <v>98938</v>
      </c>
      <c r="BF48" s="195">
        <f>ROUND(((B48/CE61)*BF61),0)</f>
        <v>190431</v>
      </c>
      <c r="BG48" s="195">
        <f>ROUND(((B48/CE61)*BG61),0)</f>
        <v>21766</v>
      </c>
      <c r="BH48" s="195">
        <f>ROUND(((B48/CE61)*BH61),0)</f>
        <v>90924</v>
      </c>
      <c r="BI48" s="195">
        <f>ROUND(((B48/CE61)*BI61),0)</f>
        <v>0</v>
      </c>
      <c r="BJ48" s="195">
        <f>ROUND(((B48/CE61)*BJ61),0)</f>
        <v>93757</v>
      </c>
      <c r="BK48" s="195">
        <f>ROUND(((B48/CE61)*BK61),0)</f>
        <v>330058</v>
      </c>
      <c r="BL48" s="195">
        <f>ROUND(((B48/CE61)*BL61),0)</f>
        <v>206722</v>
      </c>
      <c r="BM48" s="195">
        <f>ROUND(((B48/CE61)*BM61),0)</f>
        <v>0</v>
      </c>
      <c r="BN48" s="195">
        <f>ROUND(((B48/CE61)*BN61),0)</f>
        <v>328082</v>
      </c>
      <c r="BO48" s="195">
        <f>ROUND(((B48/CE61)*BO61),0)</f>
        <v>22128</v>
      </c>
      <c r="BP48" s="195">
        <f>ROUND(((B48/CE61)*BP61),0)</f>
        <v>16630</v>
      </c>
      <c r="BQ48" s="195">
        <f>ROUND(((B48/CE61)*BQ61),0)</f>
        <v>13133</v>
      </c>
      <c r="BR48" s="195">
        <f>ROUND(((B48/CE61)*BR61),0)</f>
        <v>97200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176943</v>
      </c>
      <c r="BW48" s="195">
        <f>ROUND(((B48/CE61)*BW61),0)</f>
        <v>0</v>
      </c>
      <c r="BX48" s="195">
        <f>ROUND(((B48/CE61)*BX61),0)</f>
        <v>278333</v>
      </c>
      <c r="BY48" s="195">
        <f>ROUND(((B48/CE61)*BY61),0)</f>
        <v>155134</v>
      </c>
      <c r="BZ48" s="195">
        <f>ROUND(((B48/CE61)*BZ61),0)</f>
        <v>0</v>
      </c>
      <c r="CA48" s="195">
        <f>ROUND(((B48/CE61)*CA61),0)</f>
        <v>29254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10436638</v>
      </c>
    </row>
    <row r="49" spans="1:84" ht="12.6" customHeight="1" x14ac:dyDescent="0.25">
      <c r="A49" s="175" t="s">
        <v>206</v>
      </c>
      <c r="B49" s="195">
        <f>B47+B48</f>
        <v>10436636.890000001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5784599</v>
      </c>
      <c r="C52" s="195">
        <f>ROUND((B52/(CE76+CF76)*C76),0)</f>
        <v>95206</v>
      </c>
      <c r="D52" s="195">
        <f>ROUND((B52/(CE76+CF76)*D76),0)</f>
        <v>0</v>
      </c>
      <c r="E52" s="195">
        <f>ROUND((B52/(CE76+CF76)*E76),0)</f>
        <v>1016766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8345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162458</v>
      </c>
      <c r="P52" s="195">
        <f>ROUND((B52/(CE76+CF76)*P76),0)</f>
        <v>463226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114325</v>
      </c>
      <c r="T52" s="195">
        <f>ROUND((B52/(CE76+CF76)*T76),0)</f>
        <v>0</v>
      </c>
      <c r="U52" s="195">
        <f>ROUND((B52/(CE76+CF76)*U76),0)</f>
        <v>108246</v>
      </c>
      <c r="V52" s="195">
        <f>ROUND((B52/(CE76+CF76)*V76),0)</f>
        <v>0</v>
      </c>
      <c r="W52" s="195">
        <f>ROUND((B52/(CE76+CF76)*W76),0)</f>
        <v>9442</v>
      </c>
      <c r="X52" s="195">
        <f>ROUND((B52/(CE76+CF76)*X76),0)</f>
        <v>27280</v>
      </c>
      <c r="Y52" s="195">
        <f>ROUND((B52/(CE76+CF76)*Y76),0)</f>
        <v>241611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88929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282662</v>
      </c>
      <c r="AF52" s="195">
        <f>ROUND((B52/(CE76+CF76)*AF76),0)</f>
        <v>0</v>
      </c>
      <c r="AG52" s="195">
        <f>ROUND((B52/(CE76+CF76)*AG76),0)</f>
        <v>164390</v>
      </c>
      <c r="AH52" s="195">
        <f>ROUND((B52/(CE76+CF76)*AH76),0)</f>
        <v>373684</v>
      </c>
      <c r="AI52" s="195">
        <f>ROUND((B52/(CE76+CF76)*AI76),0)</f>
        <v>174130</v>
      </c>
      <c r="AJ52" s="195">
        <f>ROUND((B52/(CE76+CF76)*AJ76),0)</f>
        <v>995415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105777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149353</v>
      </c>
      <c r="BA52" s="195">
        <f>ROUND((B52/(CE76+CF76)*BA76),0)</f>
        <v>7147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93951</v>
      </c>
      <c r="BF52" s="195">
        <f>ROUND((B52/(CE76+CF76)*BF76),0)</f>
        <v>33340</v>
      </c>
      <c r="BG52" s="195">
        <f>ROUND((B52/(CE76+CF76)*BG76),0)</f>
        <v>0</v>
      </c>
      <c r="BH52" s="195">
        <f>ROUND((B52/(CE76+CF76)*BH76),0)</f>
        <v>79056</v>
      </c>
      <c r="BI52" s="195">
        <f>ROUND((B52/(CE76+CF76)*BI76),0)</f>
        <v>0</v>
      </c>
      <c r="BJ52" s="195">
        <f>ROUND((B52/(CE76+CF76)*BJ76),0)</f>
        <v>36042</v>
      </c>
      <c r="BK52" s="195">
        <f>ROUND((B52/(CE76+CF76)*BK76),0)</f>
        <v>68684</v>
      </c>
      <c r="BL52" s="195">
        <f>ROUND((B52/(CE76+CF76)*BL76),0)</f>
        <v>37995</v>
      </c>
      <c r="BM52" s="195">
        <f>ROUND((B52/(CE76+CF76)*BM76),0)</f>
        <v>0</v>
      </c>
      <c r="BN52" s="195">
        <f>ROUND((B52/(CE76+CF76)*BN76),0)</f>
        <v>444491</v>
      </c>
      <c r="BO52" s="195">
        <f>ROUND((B52/(CE76+CF76)*BO76),0)</f>
        <v>6528</v>
      </c>
      <c r="BP52" s="195">
        <f>ROUND((B52/(CE76+CF76)*BP76),0)</f>
        <v>6543</v>
      </c>
      <c r="BQ52" s="195">
        <f>ROUND((B52/(CE76+CF76)*BQ76),0)</f>
        <v>13130</v>
      </c>
      <c r="BR52" s="195">
        <f>ROUND((B52/(CE76+CF76)*BR76),0)</f>
        <v>36040</v>
      </c>
      <c r="BS52" s="195">
        <f>ROUND((B52/(CE76+CF76)*BS76),0)</f>
        <v>33295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89286</v>
      </c>
      <c r="BW52" s="195">
        <f>ROUND((B52/(CE76+CF76)*BW76),0)</f>
        <v>6378</v>
      </c>
      <c r="BX52" s="195">
        <f>ROUND((B52/(CE76+CF76)*BX76),0)</f>
        <v>59631</v>
      </c>
      <c r="BY52" s="195">
        <f>ROUND((B52/(CE76+CF76)*BY76),0)</f>
        <v>14954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119872</v>
      </c>
      <c r="CC52" s="195">
        <f>ROUND((B52/(CE76+CF76)*CC76),0)</f>
        <v>16991</v>
      </c>
      <c r="CD52" s="195"/>
      <c r="CE52" s="195">
        <f>SUM(C52:CD52)</f>
        <v>5784599</v>
      </c>
    </row>
    <row r="53" spans="1:84" ht="12.6" customHeight="1" x14ac:dyDescent="0.25">
      <c r="A53" s="175" t="s">
        <v>206</v>
      </c>
      <c r="B53" s="195">
        <f>B51+B52</f>
        <v>5784599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>
        <v>616</v>
      </c>
      <c r="D59" s="184">
        <v>0</v>
      </c>
      <c r="E59" s="184">
        <v>2924</v>
      </c>
      <c r="F59" s="184">
        <v>0</v>
      </c>
      <c r="G59" s="184">
        <v>0</v>
      </c>
      <c r="H59" s="184">
        <v>0</v>
      </c>
      <c r="I59" s="184">
        <v>0</v>
      </c>
      <c r="J59" s="184">
        <v>501</v>
      </c>
      <c r="K59" s="184">
        <v>0</v>
      </c>
      <c r="L59" s="184">
        <v>0</v>
      </c>
      <c r="M59" s="184">
        <v>0</v>
      </c>
      <c r="N59" s="184">
        <v>0</v>
      </c>
      <c r="O59" s="184">
        <v>639</v>
      </c>
      <c r="P59" s="185">
        <v>154081</v>
      </c>
      <c r="Q59" s="185">
        <v>179447</v>
      </c>
      <c r="R59" s="185">
        <v>104226</v>
      </c>
      <c r="S59" s="251"/>
      <c r="T59" s="251"/>
      <c r="U59" s="224">
        <v>199677</v>
      </c>
      <c r="V59" s="185">
        <v>5100</v>
      </c>
      <c r="W59" s="291">
        <v>3336.13</v>
      </c>
      <c r="X59" s="291">
        <v>13032475.5</v>
      </c>
      <c r="Y59" s="291">
        <v>7227.72</v>
      </c>
      <c r="Z59" s="185">
        <v>0</v>
      </c>
      <c r="AA59" s="291">
        <v>695.41</v>
      </c>
      <c r="AB59" s="251"/>
      <c r="AC59" s="185">
        <v>4594</v>
      </c>
      <c r="AD59" s="185">
        <v>0</v>
      </c>
      <c r="AE59" s="185">
        <v>30964</v>
      </c>
      <c r="AF59" s="185">
        <v>0</v>
      </c>
      <c r="AG59" s="185">
        <v>45634</v>
      </c>
      <c r="AH59" s="185">
        <v>8019</v>
      </c>
      <c r="AI59" s="185">
        <v>7142</v>
      </c>
      <c r="AJ59" s="185">
        <v>6544</v>
      </c>
      <c r="AK59" s="185">
        <v>6547</v>
      </c>
      <c r="AL59" s="185">
        <v>108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51"/>
      <c r="AW59" s="251"/>
      <c r="AX59" s="251"/>
      <c r="AY59" s="291"/>
      <c r="AZ59" s="185"/>
      <c r="BA59" s="251"/>
      <c r="BB59" s="251"/>
      <c r="BC59" s="251"/>
      <c r="BD59" s="251"/>
      <c r="BE59" s="291">
        <v>182926.35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>
        <v>20.41</v>
      </c>
      <c r="D60" s="187">
        <v>0</v>
      </c>
      <c r="E60" s="187">
        <v>37.85</v>
      </c>
      <c r="F60" s="223">
        <v>0</v>
      </c>
      <c r="G60" s="187">
        <v>0</v>
      </c>
      <c r="H60" s="187">
        <v>0</v>
      </c>
      <c r="I60" s="187">
        <v>0</v>
      </c>
      <c r="J60" s="223">
        <v>1.72</v>
      </c>
      <c r="K60" s="187">
        <v>0</v>
      </c>
      <c r="L60" s="187">
        <v>0</v>
      </c>
      <c r="M60" s="187">
        <v>0</v>
      </c>
      <c r="N60" s="187">
        <v>0</v>
      </c>
      <c r="O60" s="187">
        <v>20.38</v>
      </c>
      <c r="P60" s="221">
        <v>17.82</v>
      </c>
      <c r="Q60" s="221">
        <v>10.81</v>
      </c>
      <c r="R60" s="221">
        <v>0</v>
      </c>
      <c r="S60" s="221">
        <v>3.25</v>
      </c>
      <c r="T60" s="221">
        <v>0</v>
      </c>
      <c r="U60" s="221">
        <v>34.92</v>
      </c>
      <c r="V60" s="221">
        <v>0</v>
      </c>
      <c r="W60" s="221">
        <v>2.3199999999999998</v>
      </c>
      <c r="X60" s="221">
        <v>8.18</v>
      </c>
      <c r="Y60" s="221">
        <v>22.6</v>
      </c>
      <c r="Z60" s="221">
        <v>0</v>
      </c>
      <c r="AA60" s="221">
        <v>0.93</v>
      </c>
      <c r="AB60" s="221">
        <v>11.47</v>
      </c>
      <c r="AC60" s="221">
        <v>7.47</v>
      </c>
      <c r="AD60" s="221">
        <v>0</v>
      </c>
      <c r="AE60" s="221">
        <v>21.87</v>
      </c>
      <c r="AF60" s="221">
        <v>0</v>
      </c>
      <c r="AG60" s="221">
        <v>27.91</v>
      </c>
      <c r="AH60" s="221">
        <v>63.55</v>
      </c>
      <c r="AI60" s="221">
        <v>18.27</v>
      </c>
      <c r="AJ60" s="221">
        <v>124.09</v>
      </c>
      <c r="AK60" s="221">
        <v>1.69</v>
      </c>
      <c r="AL60" s="221">
        <v>1.59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40.49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0.68</v>
      </c>
      <c r="AY60" s="221">
        <v>0</v>
      </c>
      <c r="AZ60" s="221">
        <v>11.79</v>
      </c>
      <c r="BA60" s="221">
        <v>0</v>
      </c>
      <c r="BB60" s="221">
        <v>0</v>
      </c>
      <c r="BC60" s="221">
        <v>1.91</v>
      </c>
      <c r="BD60" s="221">
        <v>4.63</v>
      </c>
      <c r="BE60" s="221">
        <v>7.27</v>
      </c>
      <c r="BF60" s="221">
        <v>23.47</v>
      </c>
      <c r="BG60" s="221">
        <v>3.07</v>
      </c>
      <c r="BH60" s="221">
        <v>7.55</v>
      </c>
      <c r="BI60" s="221">
        <v>0</v>
      </c>
      <c r="BJ60" s="221">
        <v>8.66</v>
      </c>
      <c r="BK60" s="221">
        <v>27.21</v>
      </c>
      <c r="BL60" s="221">
        <v>25.13</v>
      </c>
      <c r="BM60" s="221">
        <v>0</v>
      </c>
      <c r="BN60" s="221">
        <v>14.86</v>
      </c>
      <c r="BO60" s="221">
        <v>0.01</v>
      </c>
      <c r="BP60" s="221">
        <v>1</v>
      </c>
      <c r="BQ60" s="221">
        <v>1</v>
      </c>
      <c r="BR60" s="221">
        <v>5.6</v>
      </c>
      <c r="BS60" s="221">
        <v>0</v>
      </c>
      <c r="BT60" s="221">
        <v>0</v>
      </c>
      <c r="BU60" s="221">
        <v>0</v>
      </c>
      <c r="BV60" s="221">
        <v>18.53</v>
      </c>
      <c r="BW60" s="221">
        <v>0</v>
      </c>
      <c r="BX60" s="221">
        <v>16.98</v>
      </c>
      <c r="BY60" s="221">
        <v>7.18</v>
      </c>
      <c r="BZ60" s="221">
        <v>0</v>
      </c>
      <c r="CA60" s="221">
        <v>1.94</v>
      </c>
      <c r="CB60" s="221">
        <v>0</v>
      </c>
      <c r="CC60" s="221">
        <v>0</v>
      </c>
      <c r="CD60" s="252" t="s">
        <v>221</v>
      </c>
      <c r="CE60" s="254">
        <f t="shared" ref="CE60:CE70" si="0">SUM(C60:CD60)</f>
        <v>688.06000000000006</v>
      </c>
    </row>
    <row r="61" spans="1:84" ht="12.6" customHeight="1" x14ac:dyDescent="0.25">
      <c r="A61" s="171" t="s">
        <v>235</v>
      </c>
      <c r="B61" s="175"/>
      <c r="C61" s="184">
        <v>1347543.58</v>
      </c>
      <c r="D61" s="184">
        <v>0</v>
      </c>
      <c r="E61" s="184">
        <v>2987579.01</v>
      </c>
      <c r="F61" s="185">
        <v>0</v>
      </c>
      <c r="G61" s="184">
        <v>0</v>
      </c>
      <c r="H61" s="184">
        <v>0</v>
      </c>
      <c r="I61" s="185">
        <v>0</v>
      </c>
      <c r="J61" s="291">
        <v>88655.58</v>
      </c>
      <c r="K61" s="185">
        <v>0</v>
      </c>
      <c r="L61" s="185">
        <v>0</v>
      </c>
      <c r="M61" s="184">
        <v>0</v>
      </c>
      <c r="N61" s="184">
        <v>0</v>
      </c>
      <c r="O61" s="184">
        <v>1685086.99</v>
      </c>
      <c r="P61" s="291">
        <v>1440941.66</v>
      </c>
      <c r="Q61" s="291">
        <v>1144057.42</v>
      </c>
      <c r="R61" s="291">
        <v>0</v>
      </c>
      <c r="S61" s="291">
        <v>110873.76</v>
      </c>
      <c r="T61" s="185">
        <v>0</v>
      </c>
      <c r="U61" s="291">
        <v>1832055</v>
      </c>
      <c r="V61" s="291">
        <v>42533.4</v>
      </c>
      <c r="W61" s="291">
        <v>96142.28</v>
      </c>
      <c r="X61" s="185">
        <v>582908.44999999995</v>
      </c>
      <c r="Y61" s="185">
        <v>1354450.47</v>
      </c>
      <c r="Z61" s="185">
        <v>0</v>
      </c>
      <c r="AA61" s="291">
        <v>118646.71</v>
      </c>
      <c r="AB61" s="291">
        <v>839943.95</v>
      </c>
      <c r="AC61" s="291">
        <v>429997.21</v>
      </c>
      <c r="AD61" s="185">
        <v>0</v>
      </c>
      <c r="AE61" s="185">
        <v>1518713.88</v>
      </c>
      <c r="AF61" s="185">
        <v>0</v>
      </c>
      <c r="AG61" s="185">
        <v>2322632.2599999998</v>
      </c>
      <c r="AH61" s="291">
        <v>5162703.9000000004</v>
      </c>
      <c r="AI61" s="185">
        <v>1379248.5107008701</v>
      </c>
      <c r="AJ61" s="185">
        <v>10700872.449999999</v>
      </c>
      <c r="AK61" s="185">
        <v>133378.19</v>
      </c>
      <c r="AL61" s="291">
        <v>139219.95000000001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3659577.79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291">
        <v>35277.21</v>
      </c>
      <c r="AY61" s="185">
        <v>0</v>
      </c>
      <c r="AZ61" s="291">
        <v>584711.81999999995</v>
      </c>
      <c r="BA61" s="185">
        <v>0</v>
      </c>
      <c r="BB61" s="185">
        <v>0</v>
      </c>
      <c r="BC61" s="291">
        <v>64654.43</v>
      </c>
      <c r="BD61" s="291">
        <v>284939.64</v>
      </c>
      <c r="BE61" s="291">
        <v>478587.59</v>
      </c>
      <c r="BF61" s="291">
        <v>921163.89</v>
      </c>
      <c r="BG61" s="291">
        <v>105288.32000000001</v>
      </c>
      <c r="BH61" s="291">
        <v>439822.77</v>
      </c>
      <c r="BI61" s="291">
        <v>0</v>
      </c>
      <c r="BJ61" s="291">
        <v>453524.99</v>
      </c>
      <c r="BK61" s="291">
        <v>1596574.83</v>
      </c>
      <c r="BL61" s="291">
        <v>999968.69</v>
      </c>
      <c r="BM61" s="185">
        <v>0</v>
      </c>
      <c r="BN61" s="185">
        <v>1587017.25</v>
      </c>
      <c r="BO61" s="291">
        <v>107040.8</v>
      </c>
      <c r="BP61" s="291">
        <v>80443.39</v>
      </c>
      <c r="BQ61" s="291">
        <v>63527.56</v>
      </c>
      <c r="BR61" s="291">
        <v>470181.65</v>
      </c>
      <c r="BS61" s="185">
        <v>0</v>
      </c>
      <c r="BT61" s="185">
        <v>0</v>
      </c>
      <c r="BU61" s="185">
        <v>0</v>
      </c>
      <c r="BV61" s="291">
        <v>855920.49</v>
      </c>
      <c r="BW61" s="185">
        <v>0</v>
      </c>
      <c r="BX61" s="185">
        <v>1346368.57</v>
      </c>
      <c r="BY61" s="291">
        <v>750421.71</v>
      </c>
      <c r="BZ61" s="185">
        <v>0</v>
      </c>
      <c r="CA61" s="291">
        <v>141510.66</v>
      </c>
      <c r="CB61" s="185">
        <v>0</v>
      </c>
      <c r="CC61" s="185">
        <v>0</v>
      </c>
      <c r="CD61" s="252" t="s">
        <v>221</v>
      </c>
      <c r="CE61" s="195">
        <f t="shared" si="0"/>
        <v>50484708.660700873</v>
      </c>
      <c r="CF61" s="255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278576</v>
      </c>
      <c r="D62" s="195">
        <f t="shared" si="1"/>
        <v>0</v>
      </c>
      <c r="E62" s="195">
        <f t="shared" si="1"/>
        <v>617618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18328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348356</v>
      </c>
      <c r="P62" s="195">
        <f t="shared" si="1"/>
        <v>297884</v>
      </c>
      <c r="Q62" s="195">
        <f t="shared" si="1"/>
        <v>236509</v>
      </c>
      <c r="R62" s="195">
        <f t="shared" si="1"/>
        <v>0</v>
      </c>
      <c r="S62" s="195">
        <f t="shared" si="1"/>
        <v>22921</v>
      </c>
      <c r="T62" s="195">
        <f t="shared" si="1"/>
        <v>0</v>
      </c>
      <c r="U62" s="195">
        <f t="shared" si="1"/>
        <v>378738</v>
      </c>
      <c r="V62" s="195">
        <f t="shared" si="1"/>
        <v>8793</v>
      </c>
      <c r="W62" s="195">
        <f t="shared" si="1"/>
        <v>19875</v>
      </c>
      <c r="X62" s="195">
        <f t="shared" si="1"/>
        <v>120504</v>
      </c>
      <c r="Y62" s="195">
        <f t="shared" si="1"/>
        <v>280004</v>
      </c>
      <c r="Z62" s="195">
        <f t="shared" si="1"/>
        <v>0</v>
      </c>
      <c r="AA62" s="195">
        <f t="shared" si="1"/>
        <v>24528</v>
      </c>
      <c r="AB62" s="195">
        <f t="shared" si="1"/>
        <v>173640</v>
      </c>
      <c r="AC62" s="195">
        <f t="shared" si="1"/>
        <v>88893</v>
      </c>
      <c r="AD62" s="195">
        <f t="shared" si="1"/>
        <v>0</v>
      </c>
      <c r="AE62" s="195">
        <f t="shared" si="1"/>
        <v>313962</v>
      </c>
      <c r="AF62" s="195">
        <f t="shared" si="1"/>
        <v>0</v>
      </c>
      <c r="AG62" s="195">
        <f t="shared" si="1"/>
        <v>480155</v>
      </c>
      <c r="AH62" s="195">
        <f t="shared" si="1"/>
        <v>1067279</v>
      </c>
      <c r="AI62" s="195">
        <f t="shared" si="1"/>
        <v>285130</v>
      </c>
      <c r="AJ62" s="195">
        <f t="shared" si="1"/>
        <v>2212177</v>
      </c>
      <c r="AK62" s="195">
        <f t="shared" si="1"/>
        <v>27573</v>
      </c>
      <c r="AL62" s="195">
        <f t="shared" si="1"/>
        <v>28781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756540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7293</v>
      </c>
      <c r="AY62" s="195">
        <f>ROUND(AY47+AY48,0)</f>
        <v>0</v>
      </c>
      <c r="AZ62" s="195">
        <f>ROUND(AZ47+AZ48,0)</f>
        <v>120877</v>
      </c>
      <c r="BA62" s="195">
        <f>ROUND(BA47+BA48,0)</f>
        <v>0</v>
      </c>
      <c r="BB62" s="195">
        <f t="shared" si="1"/>
        <v>0</v>
      </c>
      <c r="BC62" s="195">
        <f t="shared" si="1"/>
        <v>13366</v>
      </c>
      <c r="BD62" s="195">
        <f t="shared" si="1"/>
        <v>58905</v>
      </c>
      <c r="BE62" s="195">
        <f t="shared" si="1"/>
        <v>98938</v>
      </c>
      <c r="BF62" s="195">
        <f t="shared" si="1"/>
        <v>190431</v>
      </c>
      <c r="BG62" s="195">
        <f t="shared" si="1"/>
        <v>21766</v>
      </c>
      <c r="BH62" s="195">
        <f t="shared" si="1"/>
        <v>90924</v>
      </c>
      <c r="BI62" s="195">
        <f t="shared" si="1"/>
        <v>0</v>
      </c>
      <c r="BJ62" s="195">
        <f t="shared" si="1"/>
        <v>93757</v>
      </c>
      <c r="BK62" s="195">
        <f t="shared" si="1"/>
        <v>330058</v>
      </c>
      <c r="BL62" s="195">
        <f t="shared" si="1"/>
        <v>206722</v>
      </c>
      <c r="BM62" s="195">
        <f t="shared" si="1"/>
        <v>0</v>
      </c>
      <c r="BN62" s="195">
        <f t="shared" si="1"/>
        <v>328082</v>
      </c>
      <c r="BO62" s="195">
        <f t="shared" ref="BO62:CC62" si="2">ROUND(BO47+BO48,0)</f>
        <v>22128</v>
      </c>
      <c r="BP62" s="195">
        <f t="shared" si="2"/>
        <v>16630</v>
      </c>
      <c r="BQ62" s="195">
        <f t="shared" si="2"/>
        <v>13133</v>
      </c>
      <c r="BR62" s="195">
        <f t="shared" si="2"/>
        <v>97200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176943</v>
      </c>
      <c r="BW62" s="195">
        <f t="shared" si="2"/>
        <v>0</v>
      </c>
      <c r="BX62" s="195">
        <f t="shared" si="2"/>
        <v>278333</v>
      </c>
      <c r="BY62" s="195">
        <f t="shared" si="2"/>
        <v>155134</v>
      </c>
      <c r="BZ62" s="195">
        <f t="shared" si="2"/>
        <v>0</v>
      </c>
      <c r="CA62" s="195">
        <f t="shared" si="2"/>
        <v>29254</v>
      </c>
      <c r="CB62" s="195">
        <f t="shared" si="2"/>
        <v>0</v>
      </c>
      <c r="CC62" s="195">
        <f t="shared" si="2"/>
        <v>0</v>
      </c>
      <c r="CD62" s="252" t="s">
        <v>221</v>
      </c>
      <c r="CE62" s="195">
        <f t="shared" si="0"/>
        <v>10436638</v>
      </c>
      <c r="CF62" s="255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2039151.98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291">
        <v>1817867.64</v>
      </c>
      <c r="S63" s="185">
        <v>0</v>
      </c>
      <c r="T63" s="185">
        <v>0</v>
      </c>
      <c r="U63" s="291">
        <v>22245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291">
        <v>23137.5</v>
      </c>
      <c r="AB63" s="291">
        <v>498087.1</v>
      </c>
      <c r="AC63" s="185">
        <v>0</v>
      </c>
      <c r="AD63" s="185">
        <v>0</v>
      </c>
      <c r="AE63" s="291">
        <v>3900</v>
      </c>
      <c r="AF63" s="185">
        <v>0</v>
      </c>
      <c r="AG63" s="291">
        <v>3227423.63</v>
      </c>
      <c r="AH63" s="291">
        <v>94970</v>
      </c>
      <c r="AI63" s="185">
        <v>476240</v>
      </c>
      <c r="AJ63" s="185">
        <v>2253976.0299999998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291">
        <v>2000</v>
      </c>
      <c r="BF63" s="185">
        <v>0</v>
      </c>
      <c r="BG63" s="185">
        <v>0</v>
      </c>
      <c r="BH63" s="185">
        <v>33217.43</v>
      </c>
      <c r="BI63" s="185"/>
      <c r="BJ63" s="291">
        <v>206196.79</v>
      </c>
      <c r="BK63" s="291">
        <v>22891.25</v>
      </c>
      <c r="BL63" s="185">
        <v>0</v>
      </c>
      <c r="BM63" s="185">
        <v>0</v>
      </c>
      <c r="BN63" s="185">
        <v>115636.23</v>
      </c>
      <c r="BO63" s="185">
        <v>0</v>
      </c>
      <c r="BP63" s="185">
        <v>0</v>
      </c>
      <c r="BQ63" s="185">
        <v>0</v>
      </c>
      <c r="BR63" s="185">
        <v>209760.27</v>
      </c>
      <c r="BS63" s="185">
        <v>0</v>
      </c>
      <c r="BT63" s="185">
        <v>0</v>
      </c>
      <c r="BU63" s="185">
        <v>0</v>
      </c>
      <c r="BV63" s="185">
        <v>256692.74</v>
      </c>
      <c r="BW63" s="291">
        <v>277413.75</v>
      </c>
      <c r="BX63" s="291">
        <v>11216</v>
      </c>
      <c r="BY63" s="185">
        <v>0</v>
      </c>
      <c r="BZ63" s="185">
        <v>0</v>
      </c>
      <c r="CA63" s="291">
        <v>2600</v>
      </c>
      <c r="CB63" s="185">
        <v>0</v>
      </c>
      <c r="CC63" s="185">
        <v>0</v>
      </c>
      <c r="CD63" s="252" t="s">
        <v>221</v>
      </c>
      <c r="CE63" s="195">
        <f t="shared" si="0"/>
        <v>11594623.339999998</v>
      </c>
      <c r="CF63" s="255"/>
    </row>
    <row r="64" spans="1:84" ht="12.6" customHeight="1" x14ac:dyDescent="0.25">
      <c r="A64" s="171" t="s">
        <v>237</v>
      </c>
      <c r="B64" s="175"/>
      <c r="C64" s="184">
        <v>74707.179999999993</v>
      </c>
      <c r="D64" s="184">
        <v>0</v>
      </c>
      <c r="E64" s="185">
        <v>238154.21</v>
      </c>
      <c r="F64" s="185">
        <v>0</v>
      </c>
      <c r="G64" s="184">
        <v>0</v>
      </c>
      <c r="H64" s="184">
        <v>0</v>
      </c>
      <c r="I64" s="185">
        <v>0</v>
      </c>
      <c r="J64" s="291">
        <v>1053.95</v>
      </c>
      <c r="K64" s="185">
        <v>0</v>
      </c>
      <c r="L64" s="185">
        <v>0</v>
      </c>
      <c r="M64" s="184">
        <v>0</v>
      </c>
      <c r="N64" s="184">
        <v>0</v>
      </c>
      <c r="O64" s="184">
        <v>86529.95</v>
      </c>
      <c r="P64" s="291">
        <v>2229144.9900000002</v>
      </c>
      <c r="Q64" s="291">
        <v>102598.23</v>
      </c>
      <c r="R64" s="291">
        <v>20561.099999999999</v>
      </c>
      <c r="S64" s="291">
        <v>5178.25</v>
      </c>
      <c r="T64" s="185">
        <v>0</v>
      </c>
      <c r="U64" s="185">
        <v>1241695.72</v>
      </c>
      <c r="V64" s="185">
        <v>0</v>
      </c>
      <c r="W64" s="291">
        <v>8361.24</v>
      </c>
      <c r="X64" s="185">
        <v>65346.02</v>
      </c>
      <c r="Y64" s="185">
        <v>71300</v>
      </c>
      <c r="Z64" s="185">
        <v>0</v>
      </c>
      <c r="AA64" s="291">
        <v>82417.2</v>
      </c>
      <c r="AB64" s="291">
        <v>8512797.0299999993</v>
      </c>
      <c r="AC64" s="291">
        <v>49084.14</v>
      </c>
      <c r="AD64" s="185">
        <v>0</v>
      </c>
      <c r="AE64" s="185">
        <v>26568.49</v>
      </c>
      <c r="AF64" s="185">
        <v>0</v>
      </c>
      <c r="AG64" s="185">
        <v>310547.15000000002</v>
      </c>
      <c r="AH64" s="291">
        <v>184486.55</v>
      </c>
      <c r="AI64" s="185">
        <v>145878.97</v>
      </c>
      <c r="AJ64" s="185">
        <v>780461.56</v>
      </c>
      <c r="AK64" s="185">
        <v>20097.32</v>
      </c>
      <c r="AL64" s="185">
        <v>1356.68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340756.74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291">
        <v>1689.41</v>
      </c>
      <c r="AY64" s="291">
        <v>1974.9</v>
      </c>
      <c r="AZ64" s="291">
        <v>425352.53</v>
      </c>
      <c r="BA64" s="185">
        <v>0</v>
      </c>
      <c r="BB64" s="185">
        <v>0</v>
      </c>
      <c r="BC64" s="185">
        <v>10.37</v>
      </c>
      <c r="BD64" s="291">
        <v>2569.38</v>
      </c>
      <c r="BE64" s="291">
        <v>129163.83</v>
      </c>
      <c r="BF64" s="291">
        <v>93256.69</v>
      </c>
      <c r="BG64" s="291">
        <v>45015.38</v>
      </c>
      <c r="BH64" s="291">
        <v>212027.78</v>
      </c>
      <c r="BI64" s="185">
        <v>0</v>
      </c>
      <c r="BJ64" s="185">
        <v>5644.17</v>
      </c>
      <c r="BK64" s="291">
        <v>21422.240000000002</v>
      </c>
      <c r="BL64" s="291">
        <v>15928.63</v>
      </c>
      <c r="BM64" s="185">
        <v>0</v>
      </c>
      <c r="BN64" s="185">
        <v>18270.419999999998</v>
      </c>
      <c r="BO64" s="291">
        <v>16071.81</v>
      </c>
      <c r="BP64" s="291">
        <v>227.95</v>
      </c>
      <c r="BQ64" s="291">
        <v>397.84</v>
      </c>
      <c r="BR64" s="291">
        <v>11774.02</v>
      </c>
      <c r="BS64" s="291">
        <v>7964.63</v>
      </c>
      <c r="BT64" s="185">
        <v>0</v>
      </c>
      <c r="BU64" s="185">
        <v>0</v>
      </c>
      <c r="BV64" s="291">
        <v>14369.3</v>
      </c>
      <c r="BW64" s="291">
        <v>3939.07</v>
      </c>
      <c r="BX64" s="185">
        <v>12761.16</v>
      </c>
      <c r="BY64" s="291">
        <v>440.61</v>
      </c>
      <c r="BZ64" s="185">
        <v>0</v>
      </c>
      <c r="CA64" s="291">
        <v>4015.03</v>
      </c>
      <c r="CB64" s="185">
        <v>0</v>
      </c>
      <c r="CC64" s="291">
        <v>248.9</v>
      </c>
      <c r="CD64" s="252" t="s">
        <v>221</v>
      </c>
      <c r="CE64" s="195">
        <f t="shared" si="0"/>
        <v>15643618.720000004</v>
      </c>
      <c r="CF64" s="255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1677.71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291">
        <v>2127.39</v>
      </c>
      <c r="Q65" s="291">
        <v>564</v>
      </c>
      <c r="R65" s="185">
        <v>0</v>
      </c>
      <c r="S65" s="185">
        <v>0</v>
      </c>
      <c r="T65" s="185">
        <v>0</v>
      </c>
      <c r="U65" s="185">
        <v>3773.72</v>
      </c>
      <c r="V65" s="185">
        <v>0</v>
      </c>
      <c r="W65" s="185">
        <v>0</v>
      </c>
      <c r="X65" s="185">
        <v>0</v>
      </c>
      <c r="Y65" s="291">
        <v>1521.14</v>
      </c>
      <c r="Z65" s="185">
        <v>0</v>
      </c>
      <c r="AA65" s="185">
        <v>0</v>
      </c>
      <c r="AB65" s="291">
        <v>17590.759999999998</v>
      </c>
      <c r="AC65" s="185">
        <v>0</v>
      </c>
      <c r="AD65" s="185">
        <v>0</v>
      </c>
      <c r="AE65" s="291">
        <v>2261.16</v>
      </c>
      <c r="AF65" s="185">
        <v>0</v>
      </c>
      <c r="AG65" s="291">
        <v>692.83</v>
      </c>
      <c r="AH65" s="291">
        <v>195345.76</v>
      </c>
      <c r="AI65" s="185">
        <v>237.6</v>
      </c>
      <c r="AJ65" s="185">
        <v>136697.12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55749.68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-8</v>
      </c>
      <c r="AY65" s="291">
        <v>91.16</v>
      </c>
      <c r="AZ65" s="185">
        <v>0</v>
      </c>
      <c r="BA65" s="291">
        <v>86.68</v>
      </c>
      <c r="BB65" s="185">
        <v>0</v>
      </c>
      <c r="BC65" s="291">
        <v>6390.55</v>
      </c>
      <c r="BD65" s="291">
        <v>853697.82</v>
      </c>
      <c r="BE65" s="291">
        <v>322.48</v>
      </c>
      <c r="BF65" s="291">
        <v>68072.259999999995</v>
      </c>
      <c r="BG65" s="291">
        <v>118078.81</v>
      </c>
      <c r="BH65" s="291">
        <v>184918.04</v>
      </c>
      <c r="BI65" s="185">
        <v>0</v>
      </c>
      <c r="BJ65" s="291">
        <v>26.21</v>
      </c>
      <c r="BK65" s="291">
        <v>9620.91</v>
      </c>
      <c r="BL65" s="291">
        <v>949.68</v>
      </c>
      <c r="BM65" s="185">
        <v>0</v>
      </c>
      <c r="BN65" s="185">
        <v>10350.799999999999</v>
      </c>
      <c r="BO65" s="291">
        <v>669.67</v>
      </c>
      <c r="BP65" s="291">
        <v>706.72</v>
      </c>
      <c r="BQ65" s="291">
        <v>360.32</v>
      </c>
      <c r="BR65" s="291">
        <v>1190.73</v>
      </c>
      <c r="BS65" s="185">
        <v>0</v>
      </c>
      <c r="BT65" s="185">
        <v>0</v>
      </c>
      <c r="BU65" s="185">
        <v>0</v>
      </c>
      <c r="BV65" s="185">
        <v>0</v>
      </c>
      <c r="BW65" s="291">
        <v>378.74</v>
      </c>
      <c r="BX65" s="185">
        <v>1490.2</v>
      </c>
      <c r="BY65" s="291">
        <v>2380.21</v>
      </c>
      <c r="BZ65" s="185">
        <v>0</v>
      </c>
      <c r="CA65" s="185">
        <v>0</v>
      </c>
      <c r="CB65" s="185">
        <v>0</v>
      </c>
      <c r="CC65" s="185">
        <v>0</v>
      </c>
      <c r="CD65" s="252" t="s">
        <v>221</v>
      </c>
      <c r="CE65" s="195">
        <f t="shared" si="0"/>
        <v>1678012.8599999996</v>
      </c>
      <c r="CF65" s="255"/>
    </row>
    <row r="66" spans="1:84" ht="12.6" customHeight="1" x14ac:dyDescent="0.3">
      <c r="A66" s="171" t="s">
        <v>239</v>
      </c>
      <c r="B66" s="175"/>
      <c r="C66" s="184">
        <v>36584.5</v>
      </c>
      <c r="D66" s="184">
        <v>0</v>
      </c>
      <c r="E66" s="184">
        <v>231431.4</v>
      </c>
      <c r="F66" s="184">
        <v>0</v>
      </c>
      <c r="G66" s="184">
        <v>0</v>
      </c>
      <c r="H66" s="184">
        <v>0</v>
      </c>
      <c r="I66" s="184">
        <v>0</v>
      </c>
      <c r="J66" s="184">
        <v>1273.1400000000001</v>
      </c>
      <c r="K66" s="185">
        <v>0</v>
      </c>
      <c r="L66" s="185">
        <v>0</v>
      </c>
      <c r="M66" s="184">
        <v>0</v>
      </c>
      <c r="N66" s="184">
        <v>0</v>
      </c>
      <c r="O66" s="291">
        <v>5281.48</v>
      </c>
      <c r="P66" s="291">
        <v>374564.79</v>
      </c>
      <c r="Q66" s="291">
        <v>141373.45000000001</v>
      </c>
      <c r="R66" s="185">
        <v>33080.44</v>
      </c>
      <c r="S66" s="184">
        <v>2269.54</v>
      </c>
      <c r="T66" s="184">
        <v>0</v>
      </c>
      <c r="U66" s="185">
        <v>928600.75</v>
      </c>
      <c r="V66" s="185">
        <v>0</v>
      </c>
      <c r="W66" s="291">
        <v>473950.83</v>
      </c>
      <c r="X66" s="185">
        <v>913296.92</v>
      </c>
      <c r="Y66" s="185">
        <v>860258.84</v>
      </c>
      <c r="Z66" s="185">
        <v>0</v>
      </c>
      <c r="AA66" s="291">
        <v>140868.54</v>
      </c>
      <c r="AB66" s="291">
        <v>44644.77</v>
      </c>
      <c r="AC66" s="291">
        <v>6195.3</v>
      </c>
      <c r="AD66" s="185">
        <v>0</v>
      </c>
      <c r="AE66" s="291">
        <v>280626.02</v>
      </c>
      <c r="AF66" s="185">
        <v>0</v>
      </c>
      <c r="AG66" s="291">
        <v>607147.46</v>
      </c>
      <c r="AH66" s="291">
        <v>1379281.08</v>
      </c>
      <c r="AI66" s="185">
        <v>57722.35</v>
      </c>
      <c r="AJ66" s="185">
        <v>395067.95</v>
      </c>
      <c r="AK66" s="185">
        <v>133680.53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155626.17000000001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291">
        <v>22238.62</v>
      </c>
      <c r="AY66" s="291">
        <v>14377.5</v>
      </c>
      <c r="AZ66" s="291">
        <v>287703.98</v>
      </c>
      <c r="BA66" s="291">
        <v>283808.15999999997</v>
      </c>
      <c r="BB66" s="185">
        <v>0</v>
      </c>
      <c r="BC66" s="291">
        <v>10893.02</v>
      </c>
      <c r="BD66" s="291">
        <v>690.05</v>
      </c>
      <c r="BE66" s="185">
        <v>838061.56</v>
      </c>
      <c r="BF66" s="291">
        <v>59932.05</v>
      </c>
      <c r="BG66" s="291">
        <v>1507.75</v>
      </c>
      <c r="BH66" s="291">
        <v>3613889.95</v>
      </c>
      <c r="BI66" s="185">
        <v>0</v>
      </c>
      <c r="BJ66" s="185">
        <v>164767.65</v>
      </c>
      <c r="BK66" s="291">
        <v>729619.69</v>
      </c>
      <c r="BL66" s="291">
        <v>1743.05</v>
      </c>
      <c r="BM66" s="185">
        <v>0</v>
      </c>
      <c r="BN66" s="185">
        <v>69185.820000000007</v>
      </c>
      <c r="BO66" s="291">
        <v>14306.2</v>
      </c>
      <c r="BP66" s="185">
        <v>50</v>
      </c>
      <c r="BQ66" s="185">
        <v>0</v>
      </c>
      <c r="BR66" s="291">
        <v>200773.04</v>
      </c>
      <c r="BS66" s="291">
        <v>340</v>
      </c>
      <c r="BT66" s="185">
        <v>0</v>
      </c>
      <c r="BU66" s="185">
        <v>0</v>
      </c>
      <c r="BV66" s="185">
        <v>128906.77</v>
      </c>
      <c r="BW66" s="185">
        <v>66262.19</v>
      </c>
      <c r="BX66" s="185">
        <v>245495.47</v>
      </c>
      <c r="BY66" s="291">
        <v>9492.1299999999992</v>
      </c>
      <c r="BZ66" s="185">
        <v>0</v>
      </c>
      <c r="CA66" s="292">
        <v>10450.1</v>
      </c>
      <c r="CB66" s="291">
        <v>2563.7800000000002</v>
      </c>
      <c r="CC66" s="291">
        <v>6942</v>
      </c>
      <c r="CD66" s="252" t="s">
        <v>221</v>
      </c>
      <c r="CE66" s="195">
        <f t="shared" si="0"/>
        <v>13986826.779999999</v>
      </c>
      <c r="CF66" s="255"/>
    </row>
    <row r="67" spans="1:84" ht="12.6" customHeight="1" x14ac:dyDescent="0.25">
      <c r="A67" s="171" t="s">
        <v>6</v>
      </c>
      <c r="B67" s="175"/>
      <c r="C67" s="195">
        <f>ROUND(C51+C52,0)</f>
        <v>95206</v>
      </c>
      <c r="D67" s="195">
        <f>ROUND(D51+D52,0)</f>
        <v>0</v>
      </c>
      <c r="E67" s="195">
        <f t="shared" ref="E67:BP67" si="3">ROUND(E51+E52,0)</f>
        <v>1016766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8345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162458</v>
      </c>
      <c r="P67" s="195">
        <f t="shared" si="3"/>
        <v>463226</v>
      </c>
      <c r="Q67" s="195">
        <f t="shared" si="3"/>
        <v>0</v>
      </c>
      <c r="R67" s="195">
        <f t="shared" si="3"/>
        <v>0</v>
      </c>
      <c r="S67" s="195">
        <f t="shared" si="3"/>
        <v>114325</v>
      </c>
      <c r="T67" s="195">
        <f t="shared" si="3"/>
        <v>0</v>
      </c>
      <c r="U67" s="195">
        <f t="shared" si="3"/>
        <v>108246</v>
      </c>
      <c r="V67" s="195">
        <f t="shared" si="3"/>
        <v>0</v>
      </c>
      <c r="W67" s="195">
        <f t="shared" si="3"/>
        <v>9442</v>
      </c>
      <c r="X67" s="195">
        <f t="shared" si="3"/>
        <v>27280</v>
      </c>
      <c r="Y67" s="195">
        <f t="shared" si="3"/>
        <v>241611</v>
      </c>
      <c r="Z67" s="195">
        <f t="shared" si="3"/>
        <v>0</v>
      </c>
      <c r="AA67" s="195">
        <f t="shared" si="3"/>
        <v>0</v>
      </c>
      <c r="AB67" s="195">
        <f t="shared" si="3"/>
        <v>88929</v>
      </c>
      <c r="AC67" s="195">
        <f t="shared" si="3"/>
        <v>0</v>
      </c>
      <c r="AD67" s="195">
        <f t="shared" si="3"/>
        <v>0</v>
      </c>
      <c r="AE67" s="195">
        <f t="shared" si="3"/>
        <v>282662</v>
      </c>
      <c r="AF67" s="195">
        <f t="shared" si="3"/>
        <v>0</v>
      </c>
      <c r="AG67" s="195">
        <f t="shared" si="3"/>
        <v>164390</v>
      </c>
      <c r="AH67" s="195">
        <f t="shared" si="3"/>
        <v>373684</v>
      </c>
      <c r="AI67" s="195">
        <f t="shared" si="3"/>
        <v>174130</v>
      </c>
      <c r="AJ67" s="195">
        <f t="shared" si="3"/>
        <v>995415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105777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149353</v>
      </c>
      <c r="BA67" s="195">
        <f>ROUND(BA51+BA52,0)</f>
        <v>7147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93951</v>
      </c>
      <c r="BF67" s="195">
        <f t="shared" si="3"/>
        <v>33340</v>
      </c>
      <c r="BG67" s="195">
        <f t="shared" si="3"/>
        <v>0</v>
      </c>
      <c r="BH67" s="195">
        <f t="shared" si="3"/>
        <v>79056</v>
      </c>
      <c r="BI67" s="195">
        <f t="shared" si="3"/>
        <v>0</v>
      </c>
      <c r="BJ67" s="195">
        <f t="shared" si="3"/>
        <v>36042</v>
      </c>
      <c r="BK67" s="195">
        <f t="shared" si="3"/>
        <v>68684</v>
      </c>
      <c r="BL67" s="195">
        <f t="shared" si="3"/>
        <v>37995</v>
      </c>
      <c r="BM67" s="195">
        <f t="shared" si="3"/>
        <v>0</v>
      </c>
      <c r="BN67" s="195">
        <f t="shared" si="3"/>
        <v>444491</v>
      </c>
      <c r="BO67" s="195">
        <f t="shared" si="3"/>
        <v>6528</v>
      </c>
      <c r="BP67" s="195">
        <f t="shared" si="3"/>
        <v>6543</v>
      </c>
      <c r="BQ67" s="195">
        <f t="shared" ref="BQ67:CC67" si="4">ROUND(BQ51+BQ52,0)</f>
        <v>13130</v>
      </c>
      <c r="BR67" s="195">
        <f t="shared" si="4"/>
        <v>36040</v>
      </c>
      <c r="BS67" s="195">
        <f t="shared" si="4"/>
        <v>33295</v>
      </c>
      <c r="BT67" s="195">
        <f t="shared" si="4"/>
        <v>0</v>
      </c>
      <c r="BU67" s="195">
        <f t="shared" si="4"/>
        <v>0</v>
      </c>
      <c r="BV67" s="195">
        <f t="shared" si="4"/>
        <v>89286</v>
      </c>
      <c r="BW67" s="195">
        <f t="shared" si="4"/>
        <v>6378</v>
      </c>
      <c r="BX67" s="195">
        <f t="shared" si="4"/>
        <v>59631</v>
      </c>
      <c r="BY67" s="195">
        <f t="shared" si="4"/>
        <v>14954</v>
      </c>
      <c r="BZ67" s="195">
        <f t="shared" si="4"/>
        <v>0</v>
      </c>
      <c r="CA67" s="195">
        <f t="shared" si="4"/>
        <v>0</v>
      </c>
      <c r="CB67" s="195">
        <f t="shared" si="4"/>
        <v>119872</v>
      </c>
      <c r="CC67" s="195">
        <f t="shared" si="4"/>
        <v>16991</v>
      </c>
      <c r="CD67" s="252" t="s">
        <v>221</v>
      </c>
      <c r="CE67" s="195">
        <f t="shared" si="0"/>
        <v>5784599</v>
      </c>
      <c r="CF67" s="255"/>
    </row>
    <row r="68" spans="1:84" ht="12.6" customHeight="1" x14ac:dyDescent="0.25">
      <c r="A68" s="171" t="s">
        <v>240</v>
      </c>
      <c r="B68" s="175"/>
      <c r="C68" s="184">
        <v>783.81</v>
      </c>
      <c r="D68" s="184">
        <v>0</v>
      </c>
      <c r="E68" s="184">
        <v>974.67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291">
        <v>69108.91</v>
      </c>
      <c r="Q68" s="185">
        <v>0</v>
      </c>
      <c r="R68" s="185">
        <v>1910.01</v>
      </c>
      <c r="S68" s="185">
        <v>0</v>
      </c>
      <c r="T68" s="185">
        <v>0</v>
      </c>
      <c r="U68" s="185">
        <v>56238.03</v>
      </c>
      <c r="V68" s="185">
        <v>0</v>
      </c>
      <c r="W68" s="185">
        <v>0</v>
      </c>
      <c r="X68" s="185">
        <v>0</v>
      </c>
      <c r="Y68" s="185">
        <v>22573.96</v>
      </c>
      <c r="Z68" s="185">
        <v>0</v>
      </c>
      <c r="AA68" s="185">
        <v>0</v>
      </c>
      <c r="AB68" s="291">
        <v>73808.38</v>
      </c>
      <c r="AC68" s="291">
        <v>45125.58</v>
      </c>
      <c r="AD68" s="185">
        <v>0</v>
      </c>
      <c r="AE68" s="185">
        <v>99.16</v>
      </c>
      <c r="AF68" s="185">
        <v>0</v>
      </c>
      <c r="AG68" s="185">
        <v>0</v>
      </c>
      <c r="AH68" s="291">
        <v>7570.29</v>
      </c>
      <c r="AI68" s="185">
        <v>0</v>
      </c>
      <c r="AJ68" s="185">
        <v>659440.6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128213.17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291">
        <v>57124.04</v>
      </c>
      <c r="AY68" s="185">
        <v>0</v>
      </c>
      <c r="AZ68" s="291">
        <v>190.05</v>
      </c>
      <c r="BA68" s="185">
        <v>0</v>
      </c>
      <c r="BB68" s="185">
        <v>0</v>
      </c>
      <c r="BC68" s="185">
        <v>0</v>
      </c>
      <c r="BD68" s="291">
        <v>345</v>
      </c>
      <c r="BE68" s="291">
        <v>16430.22</v>
      </c>
      <c r="BF68" s="291">
        <v>1219.31</v>
      </c>
      <c r="BG68" s="185">
        <v>0</v>
      </c>
      <c r="BH68" s="185">
        <v>0</v>
      </c>
      <c r="BI68" s="185">
        <v>0</v>
      </c>
      <c r="BJ68" s="291">
        <v>3419.4</v>
      </c>
      <c r="BK68" s="291">
        <v>60961.2</v>
      </c>
      <c r="BL68" s="185">
        <v>0</v>
      </c>
      <c r="BM68" s="185">
        <v>0</v>
      </c>
      <c r="BN68" s="291">
        <v>50017.27</v>
      </c>
      <c r="BO68" s="185">
        <v>0</v>
      </c>
      <c r="BP68" s="185">
        <v>0</v>
      </c>
      <c r="BQ68" s="185">
        <v>0</v>
      </c>
      <c r="BR68" s="291">
        <v>8875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291">
        <v>852</v>
      </c>
      <c r="CD68" s="252" t="s">
        <v>221</v>
      </c>
      <c r="CE68" s="195">
        <f t="shared" si="0"/>
        <v>1265280.0599999998</v>
      </c>
      <c r="CF68" s="255"/>
    </row>
    <row r="69" spans="1:84" ht="12.6" customHeight="1" x14ac:dyDescent="0.25">
      <c r="A69" s="171" t="s">
        <v>241</v>
      </c>
      <c r="B69" s="175"/>
      <c r="C69" s="184">
        <v>513.26</v>
      </c>
      <c r="D69" s="184">
        <v>0</v>
      </c>
      <c r="E69" s="185">
        <v>41510.36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3668.15</v>
      </c>
      <c r="P69" s="185">
        <v>20102.21</v>
      </c>
      <c r="Q69" s="185">
        <v>106.5</v>
      </c>
      <c r="R69" s="224">
        <v>0</v>
      </c>
      <c r="S69" s="185">
        <v>473.58</v>
      </c>
      <c r="T69" s="184">
        <v>0</v>
      </c>
      <c r="U69" s="291">
        <v>17545.27</v>
      </c>
      <c r="V69" s="185">
        <v>0</v>
      </c>
      <c r="W69" s="184">
        <v>357</v>
      </c>
      <c r="X69" s="185">
        <v>6928.43</v>
      </c>
      <c r="Y69" s="185">
        <v>2825.81</v>
      </c>
      <c r="Z69" s="185">
        <v>0</v>
      </c>
      <c r="AA69" s="185">
        <v>7138.04</v>
      </c>
      <c r="AB69" s="291">
        <v>18583.240000000002</v>
      </c>
      <c r="AC69" s="185">
        <v>599.38</v>
      </c>
      <c r="AD69" s="185">
        <v>0</v>
      </c>
      <c r="AE69" s="185">
        <v>3009.46</v>
      </c>
      <c r="AF69" s="185">
        <v>0</v>
      </c>
      <c r="AG69" s="291">
        <v>2268.15</v>
      </c>
      <c r="AH69" s="185">
        <v>16135.05</v>
      </c>
      <c r="AI69" s="185">
        <v>9549.92</v>
      </c>
      <c r="AJ69" s="185">
        <v>170690.7</v>
      </c>
      <c r="AK69" s="185">
        <v>179</v>
      </c>
      <c r="AL69" s="185">
        <v>421.42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195961.95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0</v>
      </c>
      <c r="AZ69" s="185">
        <v>197.38</v>
      </c>
      <c r="BA69" s="185">
        <v>0</v>
      </c>
      <c r="BB69" s="185">
        <v>0</v>
      </c>
      <c r="BC69" s="291">
        <v>0</v>
      </c>
      <c r="BD69" s="185">
        <v>59359.85</v>
      </c>
      <c r="BE69" s="185">
        <v>5962.75</v>
      </c>
      <c r="BF69" s="185">
        <v>613.04</v>
      </c>
      <c r="BG69" s="185">
        <v>0</v>
      </c>
      <c r="BH69" s="224">
        <v>298667.21999999997</v>
      </c>
      <c r="BI69" s="185">
        <v>0</v>
      </c>
      <c r="BJ69" s="185">
        <v>50389.78</v>
      </c>
      <c r="BK69" s="185">
        <v>35293.040000000001</v>
      </c>
      <c r="BL69" s="185">
        <v>2944.1</v>
      </c>
      <c r="BM69" s="185">
        <v>0</v>
      </c>
      <c r="BN69" s="291">
        <v>208206.36</v>
      </c>
      <c r="BO69" s="185">
        <v>3442.26</v>
      </c>
      <c r="BP69" s="185">
        <v>77395.64</v>
      </c>
      <c r="BQ69" s="185">
        <v>198.84</v>
      </c>
      <c r="BR69" s="185">
        <v>143299.18</v>
      </c>
      <c r="BS69" s="185">
        <v>0</v>
      </c>
      <c r="BT69" s="185">
        <v>0</v>
      </c>
      <c r="BU69" s="185">
        <v>22878.36</v>
      </c>
      <c r="BV69" s="185">
        <v>49321.36</v>
      </c>
      <c r="BW69" s="185">
        <v>12424.45</v>
      </c>
      <c r="BX69" s="291">
        <v>50419.92</v>
      </c>
      <c r="BY69" s="185">
        <v>4025.32</v>
      </c>
      <c r="BZ69" s="185">
        <v>0</v>
      </c>
      <c r="CA69" s="185">
        <v>23003.85</v>
      </c>
      <c r="CB69" s="185">
        <v>66.94</v>
      </c>
      <c r="CC69" s="185">
        <v>202341.85</v>
      </c>
      <c r="CD69" s="188">
        <v>591.96</v>
      </c>
      <c r="CE69" s="195">
        <f t="shared" si="0"/>
        <v>1769610.33</v>
      </c>
      <c r="CF69" s="255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2175240.77</v>
      </c>
      <c r="CE70" s="195">
        <f t="shared" si="0"/>
        <v>2175240.77</v>
      </c>
      <c r="CF70" s="255"/>
    </row>
    <row r="71" spans="1:84" ht="12.6" customHeight="1" x14ac:dyDescent="0.25">
      <c r="A71" s="171" t="s">
        <v>243</v>
      </c>
      <c r="B71" s="175"/>
      <c r="C71" s="195">
        <f>SUM(C61:C68)+C69-C70</f>
        <v>1833914.33</v>
      </c>
      <c r="D71" s="195">
        <f t="shared" ref="D71:AI71" si="5">SUM(D61:D69)-D70</f>
        <v>0</v>
      </c>
      <c r="E71" s="195">
        <f t="shared" si="5"/>
        <v>7174863.3400000008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117655.67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2291380.5699999998</v>
      </c>
      <c r="P71" s="195">
        <f t="shared" si="5"/>
        <v>4897099.95</v>
      </c>
      <c r="Q71" s="195">
        <f t="shared" si="5"/>
        <v>1625208.5999999999</v>
      </c>
      <c r="R71" s="195">
        <f t="shared" si="5"/>
        <v>1873419.19</v>
      </c>
      <c r="S71" s="195">
        <f t="shared" si="5"/>
        <v>256041.13</v>
      </c>
      <c r="T71" s="195">
        <f t="shared" si="5"/>
        <v>0</v>
      </c>
      <c r="U71" s="195">
        <f t="shared" si="5"/>
        <v>4589137.4899999993</v>
      </c>
      <c r="V71" s="195">
        <f t="shared" si="5"/>
        <v>51326.400000000001</v>
      </c>
      <c r="W71" s="195">
        <f t="shared" si="5"/>
        <v>608128.35</v>
      </c>
      <c r="X71" s="195">
        <f t="shared" si="5"/>
        <v>1716263.82</v>
      </c>
      <c r="Y71" s="195">
        <f t="shared" si="5"/>
        <v>2834545.2199999997</v>
      </c>
      <c r="Z71" s="195">
        <f t="shared" si="5"/>
        <v>0</v>
      </c>
      <c r="AA71" s="195">
        <f t="shared" si="5"/>
        <v>396735.99000000005</v>
      </c>
      <c r="AB71" s="195">
        <f t="shared" si="5"/>
        <v>10268024.229999999</v>
      </c>
      <c r="AC71" s="195">
        <f t="shared" si="5"/>
        <v>619894.61</v>
      </c>
      <c r="AD71" s="195">
        <f t="shared" si="5"/>
        <v>0</v>
      </c>
      <c r="AE71" s="195">
        <f t="shared" si="5"/>
        <v>2431802.17</v>
      </c>
      <c r="AF71" s="195">
        <f t="shared" si="5"/>
        <v>0</v>
      </c>
      <c r="AG71" s="195">
        <f t="shared" si="5"/>
        <v>7115256.4800000004</v>
      </c>
      <c r="AH71" s="195">
        <f t="shared" si="5"/>
        <v>8481455.629999999</v>
      </c>
      <c r="AI71" s="195">
        <f t="shared" si="5"/>
        <v>2528137.3507008706</v>
      </c>
      <c r="AJ71" s="195">
        <f t="shared" ref="AJ71:BO71" si="6">SUM(AJ61:AJ69)-AJ70</f>
        <v>18304798.41</v>
      </c>
      <c r="AK71" s="195">
        <f t="shared" si="6"/>
        <v>314908.04000000004</v>
      </c>
      <c r="AL71" s="195">
        <f t="shared" si="6"/>
        <v>169779.05000000002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5398202.5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123614.28</v>
      </c>
      <c r="AY71" s="195">
        <f t="shared" si="6"/>
        <v>16443.560000000001</v>
      </c>
      <c r="AZ71" s="195">
        <f t="shared" si="6"/>
        <v>1568385.76</v>
      </c>
      <c r="BA71" s="195">
        <f t="shared" si="6"/>
        <v>291041.83999999997</v>
      </c>
      <c r="BB71" s="195">
        <f t="shared" si="6"/>
        <v>0</v>
      </c>
      <c r="BC71" s="195">
        <f t="shared" si="6"/>
        <v>95314.37</v>
      </c>
      <c r="BD71" s="195">
        <f t="shared" si="6"/>
        <v>1260506.74</v>
      </c>
      <c r="BE71" s="195">
        <f t="shared" si="6"/>
        <v>1663417.43</v>
      </c>
      <c r="BF71" s="195">
        <f t="shared" si="6"/>
        <v>1368028.2400000002</v>
      </c>
      <c r="BG71" s="195">
        <f t="shared" si="6"/>
        <v>291656.26</v>
      </c>
      <c r="BH71" s="195">
        <f t="shared" si="6"/>
        <v>4952523.1900000004</v>
      </c>
      <c r="BI71" s="195">
        <f t="shared" si="6"/>
        <v>0</v>
      </c>
      <c r="BJ71" s="195">
        <f t="shared" si="6"/>
        <v>1013767.9900000001</v>
      </c>
      <c r="BK71" s="195">
        <f t="shared" si="6"/>
        <v>2875125.16</v>
      </c>
      <c r="BL71" s="195">
        <f t="shared" si="6"/>
        <v>1266251.1499999999</v>
      </c>
      <c r="BM71" s="195">
        <f t="shared" si="6"/>
        <v>0</v>
      </c>
      <c r="BN71" s="195">
        <f t="shared" si="6"/>
        <v>2831257.15</v>
      </c>
      <c r="BO71" s="195">
        <f t="shared" si="6"/>
        <v>170186.74000000005</v>
      </c>
      <c r="BP71" s="195">
        <f t="shared" ref="BP71:CC71" si="7">SUM(BP61:BP69)-BP70</f>
        <v>181996.7</v>
      </c>
      <c r="BQ71" s="195">
        <f t="shared" si="7"/>
        <v>90747.56</v>
      </c>
      <c r="BR71" s="195">
        <f t="shared" si="7"/>
        <v>1179093.8900000001</v>
      </c>
      <c r="BS71" s="195">
        <f t="shared" si="7"/>
        <v>41599.630000000005</v>
      </c>
      <c r="BT71" s="195">
        <f t="shared" si="7"/>
        <v>0</v>
      </c>
      <c r="BU71" s="195">
        <f t="shared" si="7"/>
        <v>22878.36</v>
      </c>
      <c r="BV71" s="195">
        <f t="shared" si="7"/>
        <v>1571439.6600000001</v>
      </c>
      <c r="BW71" s="195">
        <f t="shared" si="7"/>
        <v>366796.2</v>
      </c>
      <c r="BX71" s="195">
        <f t="shared" si="7"/>
        <v>2005715.3199999998</v>
      </c>
      <c r="BY71" s="195">
        <f t="shared" si="7"/>
        <v>936847.97999999986</v>
      </c>
      <c r="BZ71" s="195">
        <f t="shared" si="7"/>
        <v>0</v>
      </c>
      <c r="CA71" s="195">
        <f t="shared" si="7"/>
        <v>210833.64</v>
      </c>
      <c r="CB71" s="195">
        <f t="shared" si="7"/>
        <v>122502.72</v>
      </c>
      <c r="CC71" s="195">
        <f t="shared" si="7"/>
        <v>227375.75</v>
      </c>
      <c r="CD71" s="248">
        <f>CD69-CD70</f>
        <v>-2174648.81</v>
      </c>
      <c r="CE71" s="195">
        <f>SUM(CE61:CE69)-CE70</f>
        <v>110468676.98070088</v>
      </c>
      <c r="CF71" s="255"/>
    </row>
    <row r="72" spans="1:84" ht="12.6" customHeight="1" x14ac:dyDescent="0.2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v>5647435.4400000004</v>
      </c>
      <c r="CF72" s="255"/>
    </row>
    <row r="73" spans="1:84" ht="12.6" customHeight="1" x14ac:dyDescent="0.25">
      <c r="A73" s="171" t="s">
        <v>245</v>
      </c>
      <c r="B73" s="175"/>
      <c r="C73" s="184">
        <v>2476095</v>
      </c>
      <c r="D73" s="184">
        <v>0</v>
      </c>
      <c r="E73" s="291">
        <v>7595536</v>
      </c>
      <c r="F73" s="185">
        <v>0</v>
      </c>
      <c r="G73" s="184">
        <v>0</v>
      </c>
      <c r="H73" s="184">
        <v>0</v>
      </c>
      <c r="I73" s="185">
        <v>0</v>
      </c>
      <c r="J73" s="291">
        <v>816110</v>
      </c>
      <c r="K73" s="185">
        <v>0</v>
      </c>
      <c r="L73" s="185">
        <v>0</v>
      </c>
      <c r="M73" s="184">
        <v>0</v>
      </c>
      <c r="N73" s="184">
        <v>0</v>
      </c>
      <c r="O73" s="184">
        <v>2269856</v>
      </c>
      <c r="P73" s="291">
        <v>5490912</v>
      </c>
      <c r="Q73" s="291">
        <v>198652</v>
      </c>
      <c r="R73" s="291">
        <v>374028</v>
      </c>
      <c r="S73" s="185">
        <v>0</v>
      </c>
      <c r="T73" s="185">
        <v>0</v>
      </c>
      <c r="U73" s="291">
        <v>1820821</v>
      </c>
      <c r="V73" s="291">
        <v>302777</v>
      </c>
      <c r="W73" s="291">
        <v>142758</v>
      </c>
      <c r="X73" s="185">
        <v>1213870</v>
      </c>
      <c r="Y73" s="185">
        <v>1509372</v>
      </c>
      <c r="Z73" s="185">
        <v>0</v>
      </c>
      <c r="AA73" s="291">
        <v>56729</v>
      </c>
      <c r="AB73" s="291">
        <v>6076272.7999999998</v>
      </c>
      <c r="AC73" s="291">
        <v>711087</v>
      </c>
      <c r="AD73" s="185">
        <v>0</v>
      </c>
      <c r="AE73" s="291">
        <v>382019</v>
      </c>
      <c r="AF73" s="185">
        <v>0</v>
      </c>
      <c r="AG73" s="291">
        <v>3030694</v>
      </c>
      <c r="AH73" s="185">
        <v>0</v>
      </c>
      <c r="AI73" s="185">
        <v>3535</v>
      </c>
      <c r="AJ73" s="185">
        <v>0</v>
      </c>
      <c r="AK73" s="291">
        <v>95548</v>
      </c>
      <c r="AL73" s="291">
        <v>40190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291">
        <v>27654</v>
      </c>
      <c r="AS73" s="185">
        <v>0</v>
      </c>
      <c r="AT73" s="185">
        <v>0</v>
      </c>
      <c r="AU73" s="185">
        <v>0</v>
      </c>
      <c r="AV73" s="185"/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34634515.799999997</v>
      </c>
      <c r="CF73" s="255"/>
    </row>
    <row r="74" spans="1:84" ht="12.6" customHeight="1" x14ac:dyDescent="0.25">
      <c r="A74" s="171" t="s">
        <v>246</v>
      </c>
      <c r="B74" s="175"/>
      <c r="C74" s="184">
        <v>103587</v>
      </c>
      <c r="D74" s="184">
        <v>0</v>
      </c>
      <c r="E74" s="291">
        <v>2247082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420949</v>
      </c>
      <c r="P74" s="291">
        <v>18806453</v>
      </c>
      <c r="Q74" s="291">
        <v>1615827</v>
      </c>
      <c r="R74" s="185">
        <v>3445196</v>
      </c>
      <c r="S74" s="185">
        <v>0</v>
      </c>
      <c r="T74" s="185">
        <v>0</v>
      </c>
      <c r="U74" s="185">
        <v>14480244</v>
      </c>
      <c r="V74" s="291">
        <v>911756</v>
      </c>
      <c r="W74" s="291">
        <v>4957918</v>
      </c>
      <c r="X74" s="185">
        <v>12036389.5</v>
      </c>
      <c r="Y74" s="185">
        <v>12001291</v>
      </c>
      <c r="Z74" s="185">
        <v>0</v>
      </c>
      <c r="AA74" s="291">
        <v>1329296</v>
      </c>
      <c r="AB74" s="291">
        <v>57406441.740000002</v>
      </c>
      <c r="AC74" s="185">
        <v>343668</v>
      </c>
      <c r="AD74" s="185">
        <v>0</v>
      </c>
      <c r="AE74" s="185">
        <v>5062782.26</v>
      </c>
      <c r="AF74" s="185">
        <v>0</v>
      </c>
      <c r="AG74" s="185">
        <v>39948088</v>
      </c>
      <c r="AH74" s="291">
        <v>8529889.0500000007</v>
      </c>
      <c r="AI74" s="185">
        <v>5055138</v>
      </c>
      <c r="AJ74" s="185">
        <v>17933597.600000001</v>
      </c>
      <c r="AK74" s="185">
        <v>979593.06</v>
      </c>
      <c r="AL74" s="185">
        <v>450214.06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4762226.84</v>
      </c>
      <c r="AS74" s="185">
        <v>0</v>
      </c>
      <c r="AT74" s="185">
        <v>0</v>
      </c>
      <c r="AU74" s="185">
        <v>0</v>
      </c>
      <c r="AV74" s="185">
        <v>0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212827627.11000001</v>
      </c>
      <c r="CF74" s="255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2579682</v>
      </c>
      <c r="D75" s="195">
        <f t="shared" si="9"/>
        <v>0</v>
      </c>
      <c r="E75" s="195">
        <f t="shared" si="9"/>
        <v>9842618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816110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2690805</v>
      </c>
      <c r="P75" s="195">
        <f t="shared" si="9"/>
        <v>24297365</v>
      </c>
      <c r="Q75" s="195">
        <f t="shared" si="9"/>
        <v>1814479</v>
      </c>
      <c r="R75" s="195">
        <f t="shared" si="9"/>
        <v>3819224</v>
      </c>
      <c r="S75" s="195">
        <f t="shared" si="9"/>
        <v>0</v>
      </c>
      <c r="T75" s="195">
        <f t="shared" si="9"/>
        <v>0</v>
      </c>
      <c r="U75" s="195">
        <f t="shared" si="9"/>
        <v>16301065</v>
      </c>
      <c r="V75" s="195">
        <f t="shared" si="9"/>
        <v>1214533</v>
      </c>
      <c r="W75" s="195">
        <f t="shared" si="9"/>
        <v>5100676</v>
      </c>
      <c r="X75" s="195">
        <f t="shared" si="9"/>
        <v>13250259.5</v>
      </c>
      <c r="Y75" s="195">
        <f t="shared" si="9"/>
        <v>13510663</v>
      </c>
      <c r="Z75" s="195">
        <f t="shared" si="9"/>
        <v>0</v>
      </c>
      <c r="AA75" s="195">
        <f t="shared" si="9"/>
        <v>1386025</v>
      </c>
      <c r="AB75" s="195">
        <f t="shared" si="9"/>
        <v>63482714.539999999</v>
      </c>
      <c r="AC75" s="195">
        <f t="shared" si="9"/>
        <v>1054755</v>
      </c>
      <c r="AD75" s="195">
        <f t="shared" si="9"/>
        <v>0</v>
      </c>
      <c r="AE75" s="195">
        <f t="shared" si="9"/>
        <v>5444801.2599999998</v>
      </c>
      <c r="AF75" s="195">
        <f t="shared" si="9"/>
        <v>0</v>
      </c>
      <c r="AG75" s="195">
        <f t="shared" si="9"/>
        <v>42978782</v>
      </c>
      <c r="AH75" s="195">
        <f t="shared" si="9"/>
        <v>8529889.0500000007</v>
      </c>
      <c r="AI75" s="195">
        <f t="shared" si="9"/>
        <v>5058673</v>
      </c>
      <c r="AJ75" s="195">
        <f t="shared" si="9"/>
        <v>17933597.600000001</v>
      </c>
      <c r="AK75" s="195">
        <f t="shared" si="9"/>
        <v>1075141.06</v>
      </c>
      <c r="AL75" s="195">
        <f t="shared" si="9"/>
        <v>490404.06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4789880.84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247462142.91</v>
      </c>
      <c r="CF75" s="255"/>
    </row>
    <row r="76" spans="1:84" ht="12.6" customHeight="1" x14ac:dyDescent="0.25">
      <c r="A76" s="171" t="s">
        <v>248</v>
      </c>
      <c r="B76" s="175"/>
      <c r="C76" s="184">
        <v>3010.7</v>
      </c>
      <c r="D76" s="184">
        <v>0</v>
      </c>
      <c r="E76" s="288">
        <v>32153.200000000001</v>
      </c>
      <c r="F76" s="185">
        <v>0</v>
      </c>
      <c r="G76" s="184">
        <v>0</v>
      </c>
      <c r="H76" s="184">
        <v>0</v>
      </c>
      <c r="I76" s="185">
        <v>0</v>
      </c>
      <c r="J76" s="289">
        <v>263.89999999999998</v>
      </c>
      <c r="K76" s="290">
        <v>0</v>
      </c>
      <c r="L76" s="290">
        <v>0</v>
      </c>
      <c r="M76" s="290">
        <v>0</v>
      </c>
      <c r="N76" s="290">
        <v>0</v>
      </c>
      <c r="O76" s="290">
        <v>5137.3999999999996</v>
      </c>
      <c r="P76" s="290">
        <v>14648.6</v>
      </c>
      <c r="Q76" s="290">
        <v>0</v>
      </c>
      <c r="R76" s="290">
        <v>0</v>
      </c>
      <c r="S76" s="290">
        <v>3615.3</v>
      </c>
      <c r="T76" s="290">
        <v>0</v>
      </c>
      <c r="U76" s="290">
        <v>3423.05</v>
      </c>
      <c r="V76" s="290">
        <v>0</v>
      </c>
      <c r="W76" s="291">
        <v>298.60000000000002</v>
      </c>
      <c r="X76" s="290">
        <v>862.68</v>
      </c>
      <c r="Y76" s="290">
        <v>7640.45</v>
      </c>
      <c r="Z76" s="290">
        <v>0</v>
      </c>
      <c r="AA76" s="290">
        <v>0</v>
      </c>
      <c r="AB76" s="290">
        <v>2812.2</v>
      </c>
      <c r="AC76" s="290">
        <v>0</v>
      </c>
      <c r="AD76" s="290">
        <v>0</v>
      </c>
      <c r="AE76" s="290">
        <v>8938.6200000000008</v>
      </c>
      <c r="AF76" s="290">
        <v>0</v>
      </c>
      <c r="AG76" s="290">
        <v>5198.5</v>
      </c>
      <c r="AH76" s="291">
        <v>11817</v>
      </c>
      <c r="AI76" s="290">
        <v>5506.5</v>
      </c>
      <c r="AJ76" s="290">
        <v>31478</v>
      </c>
      <c r="AK76" s="290">
        <v>0</v>
      </c>
      <c r="AL76" s="290">
        <v>0</v>
      </c>
      <c r="AM76" s="290">
        <v>0</v>
      </c>
      <c r="AN76" s="290">
        <v>0</v>
      </c>
      <c r="AO76" s="290">
        <v>0</v>
      </c>
      <c r="AP76" s="290">
        <v>0</v>
      </c>
      <c r="AQ76" s="290">
        <v>0</v>
      </c>
      <c r="AR76" s="290">
        <v>3345</v>
      </c>
      <c r="AS76" s="290">
        <v>0</v>
      </c>
      <c r="AT76" s="290">
        <v>0</v>
      </c>
      <c r="AU76" s="290">
        <v>0</v>
      </c>
      <c r="AV76" s="290">
        <v>0</v>
      </c>
      <c r="AW76" s="290">
        <v>0</v>
      </c>
      <c r="AX76" s="290">
        <v>0</v>
      </c>
      <c r="AY76" s="290">
        <v>0</v>
      </c>
      <c r="AZ76" s="290">
        <v>4723</v>
      </c>
      <c r="BA76" s="290">
        <v>226</v>
      </c>
      <c r="BB76" s="290"/>
      <c r="BC76" s="290">
        <v>0</v>
      </c>
      <c r="BD76" s="290">
        <v>0</v>
      </c>
      <c r="BE76" s="290">
        <v>2971</v>
      </c>
      <c r="BF76" s="290">
        <v>1054.3</v>
      </c>
      <c r="BG76" s="290">
        <v>0</v>
      </c>
      <c r="BH76" s="290">
        <v>2500</v>
      </c>
      <c r="BI76" s="290">
        <v>0</v>
      </c>
      <c r="BJ76" s="290">
        <v>1139.75</v>
      </c>
      <c r="BK76" s="290">
        <v>2172</v>
      </c>
      <c r="BL76" s="290">
        <v>1201.5</v>
      </c>
      <c r="BM76" s="290">
        <v>0</v>
      </c>
      <c r="BN76" s="290">
        <v>14056.15</v>
      </c>
      <c r="BO76" s="290">
        <v>206.45</v>
      </c>
      <c r="BP76" s="291">
        <v>206.9</v>
      </c>
      <c r="BQ76" s="291">
        <v>415.2</v>
      </c>
      <c r="BR76" s="291">
        <v>1139.7</v>
      </c>
      <c r="BS76" s="290">
        <v>1052.9000000000001</v>
      </c>
      <c r="BT76" s="290">
        <v>0</v>
      </c>
      <c r="BU76" s="290">
        <v>0</v>
      </c>
      <c r="BV76" s="290">
        <v>2823.5</v>
      </c>
      <c r="BW76" s="290">
        <v>201.7</v>
      </c>
      <c r="BX76" s="290">
        <v>1885.7</v>
      </c>
      <c r="BY76" s="290">
        <v>472.9</v>
      </c>
      <c r="BZ76" s="290">
        <v>0</v>
      </c>
      <c r="CA76" s="290">
        <v>0</v>
      </c>
      <c r="CB76" s="291">
        <v>3790.7</v>
      </c>
      <c r="CC76" s="291">
        <v>537.29999999999995</v>
      </c>
      <c r="CD76" s="252" t="s">
        <v>221</v>
      </c>
      <c r="CE76" s="195">
        <f t="shared" si="8"/>
        <v>182926.35000000003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1649</v>
      </c>
      <c r="D77" s="184"/>
      <c r="E77" s="184">
        <v>21151.5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2271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2324</v>
      </c>
      <c r="AH77" s="184">
        <v>1367.6</v>
      </c>
      <c r="AI77" s="184">
        <v>4043.9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>
        <v>92573.1</v>
      </c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125380.1</v>
      </c>
      <c r="CF77" s="195">
        <f>AY59-CE77</f>
        <v>-125380.1</v>
      </c>
    </row>
    <row r="78" spans="1:84" ht="12.6" customHeight="1" x14ac:dyDescent="0.25">
      <c r="A78" s="171" t="s">
        <v>250</v>
      </c>
      <c r="B78" s="175"/>
      <c r="C78" s="184">
        <v>1654</v>
      </c>
      <c r="D78" s="184">
        <v>0</v>
      </c>
      <c r="E78" s="184">
        <v>5072</v>
      </c>
      <c r="F78" s="184">
        <v>0</v>
      </c>
      <c r="G78" s="184">
        <v>0</v>
      </c>
      <c r="H78" s="184">
        <v>0</v>
      </c>
      <c r="I78" s="184">
        <v>0</v>
      </c>
      <c r="J78" s="184">
        <v>545</v>
      </c>
      <c r="K78" s="184">
        <v>0</v>
      </c>
      <c r="L78" s="184">
        <v>0</v>
      </c>
      <c r="M78" s="184">
        <v>0</v>
      </c>
      <c r="N78" s="184">
        <v>0</v>
      </c>
      <c r="O78" s="184">
        <v>1516</v>
      </c>
      <c r="P78" s="184">
        <v>3667</v>
      </c>
      <c r="Q78" s="184">
        <v>133</v>
      </c>
      <c r="R78" s="184">
        <v>250</v>
      </c>
      <c r="S78" s="184">
        <v>0</v>
      </c>
      <c r="T78" s="184">
        <v>0</v>
      </c>
      <c r="U78" s="184">
        <v>1418</v>
      </c>
      <c r="V78" s="184">
        <v>95</v>
      </c>
      <c r="W78" s="184">
        <v>145</v>
      </c>
      <c r="X78" s="184">
        <v>665</v>
      </c>
      <c r="Y78" s="184">
        <v>1008</v>
      </c>
      <c r="Z78" s="184">
        <v>0</v>
      </c>
      <c r="AA78" s="184">
        <v>38</v>
      </c>
      <c r="AB78" s="184">
        <v>4058</v>
      </c>
      <c r="AC78" s="184">
        <v>475</v>
      </c>
      <c r="AD78" s="184">
        <v>0</v>
      </c>
      <c r="AE78" s="184">
        <v>255</v>
      </c>
      <c r="AF78" s="184">
        <v>0</v>
      </c>
      <c r="AG78" s="184">
        <v>2024</v>
      </c>
      <c r="AH78" s="184">
        <v>0</v>
      </c>
      <c r="AI78" s="184">
        <v>2</v>
      </c>
      <c r="AJ78" s="184">
        <v>0</v>
      </c>
      <c r="AK78" s="184">
        <v>64</v>
      </c>
      <c r="AL78" s="184">
        <v>27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18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52" t="s">
        <v>221</v>
      </c>
      <c r="AY78" s="252" t="s">
        <v>221</v>
      </c>
      <c r="AZ78" s="252" t="s">
        <v>221</v>
      </c>
      <c r="BA78" s="184">
        <v>0</v>
      </c>
      <c r="BB78" s="184">
        <v>0</v>
      </c>
      <c r="BC78" s="184">
        <v>0</v>
      </c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0</v>
      </c>
      <c r="BI78" s="184">
        <v>0</v>
      </c>
      <c r="BJ78" s="252" t="s">
        <v>221</v>
      </c>
      <c r="BK78" s="184">
        <v>0</v>
      </c>
      <c r="BL78" s="184">
        <v>0</v>
      </c>
      <c r="BM78" s="184">
        <v>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52" t="s">
        <v>221</v>
      </c>
      <c r="CD78" s="252" t="s">
        <v>221</v>
      </c>
      <c r="CE78" s="195">
        <f t="shared" si="8"/>
        <v>23129</v>
      </c>
      <c r="CF78" s="195"/>
    </row>
    <row r="79" spans="1:84" ht="12.6" customHeight="1" x14ac:dyDescent="0.25">
      <c r="A79" s="171" t="s">
        <v>251</v>
      </c>
      <c r="B79" s="175"/>
      <c r="C79" s="225">
        <v>29434</v>
      </c>
      <c r="D79" s="225">
        <v>0</v>
      </c>
      <c r="E79" s="184">
        <v>90501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/>
      <c r="P79" s="184">
        <v>35036</v>
      </c>
      <c r="Q79" s="184">
        <v>32948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36531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13132</v>
      </c>
      <c r="AF79" s="184">
        <v>0</v>
      </c>
      <c r="AG79" s="184">
        <v>102763</v>
      </c>
      <c r="AH79" s="184">
        <v>19783</v>
      </c>
      <c r="AI79" s="184">
        <v>0</v>
      </c>
      <c r="AJ79" s="184">
        <v>16439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52" t="s">
        <v>221</v>
      </c>
      <c r="AY79" s="252" t="s">
        <v>221</v>
      </c>
      <c r="AZ79" s="252" t="s">
        <v>221</v>
      </c>
      <c r="BA79" s="252" t="s">
        <v>221</v>
      </c>
      <c r="BB79" s="184">
        <v>0</v>
      </c>
      <c r="BC79" s="184">
        <v>0</v>
      </c>
      <c r="BD79" s="252" t="s">
        <v>221</v>
      </c>
      <c r="BE79" s="252" t="s">
        <v>221</v>
      </c>
      <c r="BF79" s="252" t="s">
        <v>221</v>
      </c>
      <c r="BG79" s="252" t="s">
        <v>221</v>
      </c>
      <c r="BH79" s="184">
        <v>0</v>
      </c>
      <c r="BI79" s="184">
        <v>0</v>
      </c>
      <c r="BJ79" s="252" t="s">
        <v>221</v>
      </c>
      <c r="BK79" s="184">
        <v>0</v>
      </c>
      <c r="BL79" s="184">
        <v>0</v>
      </c>
      <c r="BM79" s="184">
        <v>0</v>
      </c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52" t="s">
        <v>221</v>
      </c>
      <c r="CD79" s="252" t="s">
        <v>221</v>
      </c>
      <c r="CE79" s="195">
        <f t="shared" si="8"/>
        <v>376567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14.13</v>
      </c>
      <c r="D80" s="187">
        <v>0</v>
      </c>
      <c r="E80" s="187">
        <v>36.18</v>
      </c>
      <c r="F80" s="187">
        <v>0.97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22.57</v>
      </c>
      <c r="P80" s="187">
        <v>13.28</v>
      </c>
      <c r="Q80" s="187">
        <v>11.69</v>
      </c>
      <c r="R80" s="187">
        <v>0</v>
      </c>
      <c r="S80" s="187">
        <v>0</v>
      </c>
      <c r="T80" s="187">
        <v>0</v>
      </c>
      <c r="U80" s="187">
        <v>0.52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2.1800000000000002</v>
      </c>
      <c r="AF80" s="187">
        <v>0</v>
      </c>
      <c r="AG80" s="187">
        <v>15.45</v>
      </c>
      <c r="AH80" s="187">
        <v>0</v>
      </c>
      <c r="AI80" s="187">
        <v>8.33</v>
      </c>
      <c r="AJ80" s="187">
        <v>17.53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24.74</v>
      </c>
      <c r="AS80" s="187">
        <v>0</v>
      </c>
      <c r="AT80" s="187">
        <v>0</v>
      </c>
      <c r="AU80" s="187">
        <v>0</v>
      </c>
      <c r="AV80" s="187">
        <v>0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167.57</v>
      </c>
      <c r="CF80" s="258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9" t="s">
        <v>1271</v>
      </c>
      <c r="D82" s="259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1281</v>
      </c>
      <c r="D83" s="259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4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1279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9"/>
      <c r="E92" s="175"/>
    </row>
    <row r="93" spans="1:5" ht="12.6" customHeight="1" x14ac:dyDescent="0.25">
      <c r="A93" s="173" t="s">
        <v>264</v>
      </c>
      <c r="B93" s="172" t="s">
        <v>256</v>
      </c>
      <c r="C93" s="273" t="s">
        <v>1278</v>
      </c>
      <c r="D93" s="259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60" t="s">
        <v>266</v>
      </c>
      <c r="B96" s="260"/>
      <c r="C96" s="260"/>
      <c r="D96" s="260"/>
      <c r="E96" s="260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60" t="s">
        <v>269</v>
      </c>
      <c r="B100" s="260"/>
      <c r="C100" s="260"/>
      <c r="D100" s="260"/>
      <c r="E100" s="260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60" t="s">
        <v>271</v>
      </c>
      <c r="B103" s="260"/>
      <c r="C103" s="260"/>
      <c r="D103" s="260"/>
      <c r="E103" s="260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1368</v>
      </c>
      <c r="D111" s="174">
        <v>4416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251</v>
      </c>
      <c r="D114" s="174">
        <v>507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19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42</v>
      </c>
    </row>
    <row r="128" spans="1:5" ht="12.6" customHeight="1" x14ac:dyDescent="0.25">
      <c r="A128" s="173" t="s">
        <v>292</v>
      </c>
      <c r="B128" s="172" t="s">
        <v>256</v>
      </c>
      <c r="C128" s="189">
        <v>42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782</v>
      </c>
      <c r="C138" s="189">
        <v>27</v>
      </c>
      <c r="D138" s="174">
        <v>812</v>
      </c>
      <c r="E138" s="175">
        <f>SUM(B138:D138)</f>
        <v>1621</v>
      </c>
    </row>
    <row r="139" spans="1:6" ht="12.6" customHeight="1" x14ac:dyDescent="0.25">
      <c r="A139" s="173" t="s">
        <v>215</v>
      </c>
      <c r="B139" s="174">
        <v>2876</v>
      </c>
      <c r="C139" s="189">
        <v>61</v>
      </c>
      <c r="D139" s="174">
        <v>2009</v>
      </c>
      <c r="E139" s="175">
        <f>SUM(B139:D139)</f>
        <v>4946</v>
      </c>
    </row>
    <row r="140" spans="1:6" ht="12.6" customHeight="1" x14ac:dyDescent="0.25">
      <c r="A140" s="173" t="s">
        <v>298</v>
      </c>
      <c r="B140" s="174">
        <v>37459</v>
      </c>
      <c r="C140" s="174">
        <v>16561</v>
      </c>
      <c r="D140" s="174">
        <v>39581</v>
      </c>
      <c r="E140" s="175">
        <f>SUM(B140:D140)</f>
        <v>93601</v>
      </c>
    </row>
    <row r="141" spans="1:6" ht="12.6" customHeight="1" x14ac:dyDescent="0.25">
      <c r="A141" s="173" t="s">
        <v>245</v>
      </c>
      <c r="B141" s="174">
        <v>20980185.920000002</v>
      </c>
      <c r="C141" s="189">
        <v>5441337.8799999999</v>
      </c>
      <c r="D141" s="174">
        <v>8212992</v>
      </c>
      <c r="E141" s="175">
        <f>SUM(B141:D141)</f>
        <v>34634515.799999997</v>
      </c>
      <c r="F141" s="199"/>
    </row>
    <row r="142" spans="1:6" ht="12.6" customHeight="1" x14ac:dyDescent="0.25">
      <c r="A142" s="173" t="s">
        <v>246</v>
      </c>
      <c r="B142" s="174">
        <v>96949758.359999999</v>
      </c>
      <c r="C142" s="189">
        <v>25511028.370000001</v>
      </c>
      <c r="D142" s="174">
        <v>90405548.379999995</v>
      </c>
      <c r="E142" s="175">
        <f>SUM(B142:D142)</f>
        <v>212866335.11000001</v>
      </c>
      <c r="F142" s="199"/>
    </row>
    <row r="143" spans="1:6" ht="12.6" customHeight="1" x14ac:dyDescent="0.2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60" t="s">
        <v>306</v>
      </c>
      <c r="B164" s="260"/>
      <c r="C164" s="260"/>
      <c r="D164" s="260"/>
      <c r="E164" s="260"/>
    </row>
    <row r="165" spans="1:5" ht="11.4" customHeight="1" x14ac:dyDescent="0.25">
      <c r="A165" s="173" t="s">
        <v>307</v>
      </c>
      <c r="B165" s="172" t="s">
        <v>256</v>
      </c>
      <c r="C165" s="189">
        <v>3394919.06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128324.72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946995.55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3406518.42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164.75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1719799.14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142526.10999999999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9739247.75</v>
      </c>
      <c r="E173" s="175"/>
    </row>
    <row r="174" spans="1:5" ht="11.4" customHeight="1" x14ac:dyDescent="0.25">
      <c r="A174" s="260" t="s">
        <v>314</v>
      </c>
      <c r="B174" s="260"/>
      <c r="C174" s="260"/>
      <c r="D174" s="260"/>
      <c r="E174" s="260"/>
    </row>
    <row r="175" spans="1:5" ht="11.4" customHeight="1" x14ac:dyDescent="0.25">
      <c r="A175" s="173" t="s">
        <v>315</v>
      </c>
      <c r="B175" s="172" t="s">
        <v>256</v>
      </c>
      <c r="C175" s="189">
        <v>841692.74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423603.89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1265296.6299999999</v>
      </c>
      <c r="E177" s="175"/>
    </row>
    <row r="178" spans="1:5" ht="11.4" customHeight="1" x14ac:dyDescent="0.25">
      <c r="A178" s="260" t="s">
        <v>317</v>
      </c>
      <c r="B178" s="260"/>
      <c r="C178" s="260"/>
      <c r="D178" s="260"/>
      <c r="E178" s="260"/>
    </row>
    <row r="179" spans="1:5" ht="11.4" customHeight="1" x14ac:dyDescent="0.25">
      <c r="A179" s="173" t="s">
        <v>318</v>
      </c>
      <c r="B179" s="172" t="s">
        <v>256</v>
      </c>
      <c r="C179" s="189">
        <v>462243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430055.47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892298.47</v>
      </c>
      <c r="E181" s="175"/>
    </row>
    <row r="182" spans="1:5" ht="11.4" customHeight="1" x14ac:dyDescent="0.25">
      <c r="A182" s="260" t="s">
        <v>320</v>
      </c>
      <c r="B182" s="260"/>
      <c r="C182" s="260"/>
      <c r="D182" s="260"/>
      <c r="E182" s="260"/>
    </row>
    <row r="183" spans="1:5" ht="11.4" customHeight="1" x14ac:dyDescent="0.25">
      <c r="A183" s="173" t="s">
        <v>321</v>
      </c>
      <c r="B183" s="172" t="s">
        <v>256</v>
      </c>
      <c r="C183" s="189">
        <v>99156.29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814523.66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913679.95000000007</v>
      </c>
      <c r="E186" s="175"/>
    </row>
    <row r="187" spans="1:5" ht="11.4" customHeight="1" x14ac:dyDescent="0.25">
      <c r="A187" s="260" t="s">
        <v>323</v>
      </c>
      <c r="B187" s="260"/>
      <c r="C187" s="260"/>
      <c r="D187" s="260"/>
      <c r="E187" s="260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3178588.65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3178588.65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2794220.35</v>
      </c>
      <c r="C195" s="189">
        <v>0</v>
      </c>
      <c r="D195" s="174">
        <v>0</v>
      </c>
      <c r="E195" s="175">
        <f t="shared" ref="E195:E203" si="10">SUM(B195:C195)-D195</f>
        <v>2794220.35</v>
      </c>
    </row>
    <row r="196" spans="1:8" ht="12.6" customHeight="1" x14ac:dyDescent="0.25">
      <c r="A196" s="173" t="s">
        <v>333</v>
      </c>
      <c r="B196" s="174">
        <v>6335041.2800000003</v>
      </c>
      <c r="C196" s="189">
        <v>579822.1</v>
      </c>
      <c r="D196" s="174"/>
      <c r="E196" s="175">
        <f t="shared" si="10"/>
        <v>6914863.3799999999</v>
      </c>
    </row>
    <row r="197" spans="1:8" ht="12.6" customHeight="1" x14ac:dyDescent="0.25">
      <c r="A197" s="173" t="s">
        <v>334</v>
      </c>
      <c r="B197" s="174">
        <v>85055304.109999999</v>
      </c>
      <c r="C197" s="189">
        <v>278517.48</v>
      </c>
      <c r="D197" s="174"/>
      <c r="E197" s="175">
        <f t="shared" si="10"/>
        <v>85333821.590000004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36193335.560000002</v>
      </c>
      <c r="C199" s="189">
        <v>1512951.37</v>
      </c>
      <c r="D199" s="174">
        <v>5029298.82</v>
      </c>
      <c r="E199" s="175">
        <f t="shared" si="10"/>
        <v>32676988.109999999</v>
      </c>
    </row>
    <row r="200" spans="1:8" ht="12.6" customHeight="1" x14ac:dyDescent="0.25">
      <c r="A200" s="173" t="s">
        <v>337</v>
      </c>
      <c r="B200" s="174">
        <v>3886136.92</v>
      </c>
      <c r="C200" s="189">
        <v>597017.80000000005</v>
      </c>
      <c r="D200" s="174">
        <v>2086718.45</v>
      </c>
      <c r="E200" s="175">
        <f t="shared" si="10"/>
        <v>2396436.2699999996</v>
      </c>
    </row>
    <row r="201" spans="1:8" ht="12.6" customHeight="1" x14ac:dyDescent="0.25">
      <c r="A201" s="173" t="s">
        <v>338</v>
      </c>
      <c r="B201" s="174">
        <v>27515.75</v>
      </c>
      <c r="C201" s="189">
        <v>10066.19</v>
      </c>
      <c r="D201" s="174"/>
      <c r="E201" s="175">
        <f t="shared" si="10"/>
        <v>37581.94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228879.69</v>
      </c>
      <c r="C203" s="189">
        <v>3986391.63</v>
      </c>
      <c r="D203" s="174">
        <v>3730144.57</v>
      </c>
      <c r="E203" s="175">
        <f t="shared" si="10"/>
        <v>485126.75000000047</v>
      </c>
    </row>
    <row r="204" spans="1:8" ht="12.6" customHeight="1" x14ac:dyDescent="0.25">
      <c r="A204" s="173" t="s">
        <v>203</v>
      </c>
      <c r="B204" s="175">
        <f>SUM(B195:B203)</f>
        <v>134520433.66</v>
      </c>
      <c r="C204" s="191">
        <f>SUM(C195:C203)</f>
        <v>6964766.5700000003</v>
      </c>
      <c r="D204" s="175">
        <f>SUM(D195:D203)</f>
        <v>10846161.84</v>
      </c>
      <c r="E204" s="175">
        <f>SUM(E195:E203)</f>
        <v>130639038.39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2"/>
    </row>
    <row r="209" spans="1:8" ht="12.6" customHeight="1" x14ac:dyDescent="0.25">
      <c r="A209" s="173" t="s">
        <v>333</v>
      </c>
      <c r="B209" s="174">
        <v>1163279.24</v>
      </c>
      <c r="C209" s="189">
        <v>1423048.24</v>
      </c>
      <c r="D209" s="174">
        <v>82864.34</v>
      </c>
      <c r="E209" s="175">
        <f t="shared" ref="E209:E216" si="11">SUM(B209:C209)-D209</f>
        <v>2503463.14</v>
      </c>
      <c r="H209" s="262"/>
    </row>
    <row r="210" spans="1:8" ht="12.6" customHeight="1" x14ac:dyDescent="0.25">
      <c r="A210" s="173" t="s">
        <v>334</v>
      </c>
      <c r="B210" s="174">
        <v>21145077.649999999</v>
      </c>
      <c r="C210" s="174">
        <v>4606884.74</v>
      </c>
      <c r="D210" s="189">
        <v>1339178.99</v>
      </c>
      <c r="E210" s="175">
        <f t="shared" si="11"/>
        <v>24412783.400000002</v>
      </c>
      <c r="H210" s="262"/>
    </row>
    <row r="211" spans="1:8" ht="12.6" customHeight="1" x14ac:dyDescent="0.2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62"/>
    </row>
    <row r="212" spans="1:8" ht="12.6" customHeight="1" x14ac:dyDescent="0.3">
      <c r="A212" s="173" t="s">
        <v>336</v>
      </c>
      <c r="B212" s="174">
        <v>1455822</v>
      </c>
      <c r="C212" s="294">
        <v>54947.26</v>
      </c>
      <c r="D212" s="293">
        <v>961713</v>
      </c>
      <c r="E212" s="175">
        <f t="shared" si="11"/>
        <v>549056.26</v>
      </c>
      <c r="H212" s="262"/>
    </row>
    <row r="213" spans="1:8" ht="12.6" customHeight="1" x14ac:dyDescent="0.25">
      <c r="A213" s="173" t="s">
        <v>337</v>
      </c>
      <c r="B213" s="174">
        <v>33974937.229999997</v>
      </c>
      <c r="C213" s="189">
        <v>10392075.970000001</v>
      </c>
      <c r="D213" s="174">
        <v>14909546.5</v>
      </c>
      <c r="E213" s="175">
        <f t="shared" si="11"/>
        <v>29457466.699999996</v>
      </c>
      <c r="H213" s="262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62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62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62"/>
    </row>
    <row r="217" spans="1:8" ht="12.6" customHeight="1" x14ac:dyDescent="0.25">
      <c r="A217" s="173" t="s">
        <v>203</v>
      </c>
      <c r="B217" s="175">
        <f>SUM(B208:B216)</f>
        <v>57739116.11999999</v>
      </c>
      <c r="C217" s="191">
        <f>SUM(C208:C216)</f>
        <v>16476956.210000001</v>
      </c>
      <c r="D217" s="175">
        <f>SUM(D208:D216)</f>
        <v>17293302.829999998</v>
      </c>
      <c r="E217" s="175">
        <f>SUM(E208:E216)</f>
        <v>56922769.5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95" t="s">
        <v>1257</v>
      </c>
      <c r="C220" s="295"/>
      <c r="D220" s="208"/>
      <c r="E220" s="208"/>
    </row>
    <row r="221" spans="1:8" ht="12.6" customHeight="1" x14ac:dyDescent="0.25">
      <c r="A221" s="275" t="s">
        <v>1257</v>
      </c>
      <c r="B221" s="208"/>
      <c r="C221" s="189">
        <v>502978.83</v>
      </c>
      <c r="D221" s="172">
        <f>C221</f>
        <v>502978.83</v>
      </c>
      <c r="E221" s="208"/>
    </row>
    <row r="222" spans="1:8" ht="12.6" customHeight="1" x14ac:dyDescent="0.25">
      <c r="A222" s="260" t="s">
        <v>343</v>
      </c>
      <c r="B222" s="260"/>
      <c r="C222" s="260"/>
      <c r="D222" s="260"/>
      <c r="E222" s="260"/>
    </row>
    <row r="223" spans="1:8" ht="12.6" customHeight="1" x14ac:dyDescent="0.25">
      <c r="A223" s="173" t="s">
        <v>344</v>
      </c>
      <c r="B223" s="172" t="s">
        <v>256</v>
      </c>
      <c r="C223" s="189">
        <v>-8639790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2962768.18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23801519.530000001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121913898.67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140038396.38</v>
      </c>
      <c r="E229" s="175"/>
    </row>
    <row r="230" spans="1:5" ht="12.6" customHeight="1" x14ac:dyDescent="0.25">
      <c r="A230" s="260" t="s">
        <v>351</v>
      </c>
      <c r="B230" s="260"/>
      <c r="C230" s="260"/>
      <c r="D230" s="260"/>
      <c r="E230" s="260"/>
    </row>
    <row r="231" spans="1:5" ht="12.6" customHeight="1" x14ac:dyDescent="0.25">
      <c r="A231" s="171" t="s">
        <v>352</v>
      </c>
      <c r="B231" s="172" t="s">
        <v>256</v>
      </c>
      <c r="C231" s="189">
        <v>1225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468271.34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0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468271.34</v>
      </c>
      <c r="E236" s="175"/>
    </row>
    <row r="237" spans="1:5" ht="12.6" customHeight="1" x14ac:dyDescent="0.25">
      <c r="A237" s="260" t="s">
        <v>356</v>
      </c>
      <c r="B237" s="260"/>
      <c r="C237" s="260"/>
      <c r="D237" s="260"/>
      <c r="E237" s="260"/>
    </row>
    <row r="238" spans="1:5" ht="12.6" customHeight="1" x14ac:dyDescent="0.25">
      <c r="A238" s="173" t="s">
        <v>357</v>
      </c>
      <c r="B238" s="172" t="s">
        <v>256</v>
      </c>
      <c r="C238" s="189">
        <v>1422163.54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1476873.33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2899036.87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143908683.42000002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60" t="s">
        <v>361</v>
      </c>
      <c r="B249" s="260"/>
      <c r="C249" s="260"/>
      <c r="D249" s="260"/>
      <c r="E249" s="260"/>
    </row>
    <row r="250" spans="1:5" ht="12.45" customHeight="1" x14ac:dyDescent="0.25">
      <c r="A250" s="173" t="s">
        <v>362</v>
      </c>
      <c r="B250" s="172" t="s">
        <v>256</v>
      </c>
      <c r="C250" s="189">
        <v>8066088.0300000003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202035.79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25316335.260000002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314732.15000000002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2536429.2599999998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1250248.79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37056404.979999997</v>
      </c>
      <c r="E260" s="175"/>
    </row>
    <row r="261" spans="1:5" ht="11.25" customHeight="1" x14ac:dyDescent="0.25">
      <c r="A261" s="260" t="s">
        <v>372</v>
      </c>
      <c r="B261" s="260"/>
      <c r="C261" s="260"/>
      <c r="D261" s="260"/>
      <c r="E261" s="260"/>
    </row>
    <row r="262" spans="1:5" ht="12.45" customHeight="1" x14ac:dyDescent="0.25">
      <c r="A262" s="173" t="s">
        <v>362</v>
      </c>
      <c r="B262" s="172" t="s">
        <v>256</v>
      </c>
      <c r="C262" s="189">
        <v>561070.36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561070.36</v>
      </c>
      <c r="E265" s="175"/>
    </row>
    <row r="266" spans="1:5" ht="11.25" customHeight="1" x14ac:dyDescent="0.25">
      <c r="A266" s="260" t="s">
        <v>375</v>
      </c>
      <c r="B266" s="260"/>
      <c r="C266" s="260"/>
      <c r="D266" s="260"/>
      <c r="E266" s="260"/>
    </row>
    <row r="267" spans="1:5" ht="12.45" customHeight="1" x14ac:dyDescent="0.25">
      <c r="A267" s="173" t="s">
        <v>332</v>
      </c>
      <c r="B267" s="172" t="s">
        <v>256</v>
      </c>
      <c r="C267" s="189">
        <v>2794220.35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6914863.3799999999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85333821.590000004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32676988.109999999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2434018.21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485126.75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130639038.39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56922769.5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73716268.890000001</v>
      </c>
      <c r="E277" s="175"/>
    </row>
    <row r="278" spans="1:5" ht="12.6" customHeight="1" x14ac:dyDescent="0.25">
      <c r="A278" s="260" t="s">
        <v>382</v>
      </c>
      <c r="B278" s="260"/>
      <c r="C278" s="260"/>
      <c r="D278" s="260"/>
      <c r="E278" s="260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0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60" t="s">
        <v>387</v>
      </c>
      <c r="B285" s="260"/>
      <c r="C285" s="260"/>
      <c r="D285" s="260"/>
      <c r="E285" s="260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111333744.22999999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60" t="s">
        <v>395</v>
      </c>
      <c r="B303" s="260"/>
      <c r="C303" s="260"/>
      <c r="D303" s="260"/>
      <c r="E303" s="260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6103794.5099999998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4712386.9800000004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0.04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74480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1114284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12004945.529999999</v>
      </c>
      <c r="E314" s="175"/>
    </row>
    <row r="315" spans="1:5" ht="12.6" customHeight="1" x14ac:dyDescent="0.25">
      <c r="A315" s="260" t="s">
        <v>406</v>
      </c>
      <c r="B315" s="260"/>
      <c r="C315" s="260"/>
      <c r="D315" s="260"/>
      <c r="E315" s="260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1856889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3772903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5629792</v>
      </c>
      <c r="E319" s="175"/>
    </row>
    <row r="320" spans="1:5" ht="12.6" customHeight="1" x14ac:dyDescent="0.25">
      <c r="A320" s="260" t="s">
        <v>411</v>
      </c>
      <c r="B320" s="260"/>
      <c r="C320" s="260"/>
      <c r="D320" s="260"/>
      <c r="E320" s="260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58793811.649999999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303854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59097665.649999999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1114284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57983381.649999999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0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35715625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111333744.18000001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111333744.22999999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60" t="s">
        <v>427</v>
      </c>
      <c r="B358" s="260"/>
      <c r="C358" s="260"/>
      <c r="D358" s="260"/>
      <c r="E358" s="260"/>
    </row>
    <row r="359" spans="1:5" ht="12.6" customHeight="1" x14ac:dyDescent="0.25">
      <c r="A359" s="173" t="s">
        <v>428</v>
      </c>
      <c r="B359" s="172" t="s">
        <v>256</v>
      </c>
      <c r="C359" s="189">
        <v>34634515.799999997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212866330.11000001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247500845.91000003</v>
      </c>
      <c r="E361" s="175"/>
    </row>
    <row r="362" spans="1:5" ht="12.6" customHeight="1" x14ac:dyDescent="0.25">
      <c r="A362" s="260" t="s">
        <v>431</v>
      </c>
      <c r="B362" s="260"/>
      <c r="C362" s="260"/>
      <c r="D362" s="260"/>
      <c r="E362" s="260"/>
    </row>
    <row r="363" spans="1:5" ht="12.6" customHeight="1" x14ac:dyDescent="0.25">
      <c r="A363" s="173" t="s">
        <v>1257</v>
      </c>
      <c r="B363" s="260"/>
      <c r="C363" s="189">
        <v>502978.83</v>
      </c>
      <c r="D363" s="175"/>
      <c r="E363" s="260"/>
    </row>
    <row r="364" spans="1:5" ht="12.6" customHeight="1" x14ac:dyDescent="0.25">
      <c r="A364" s="173" t="s">
        <v>432</v>
      </c>
      <c r="B364" s="172" t="s">
        <v>256</v>
      </c>
      <c r="C364" s="189">
        <v>140038396.38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468271.34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2899036.87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143908683.42000002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103592162.49000001</v>
      </c>
      <c r="E368" s="175"/>
    </row>
    <row r="369" spans="1:5" ht="12.6" customHeight="1" x14ac:dyDescent="0.25">
      <c r="A369" s="260" t="s">
        <v>436</v>
      </c>
      <c r="B369" s="260"/>
      <c r="C369" s="260"/>
      <c r="D369" s="260"/>
      <c r="E369" s="260"/>
    </row>
    <row r="370" spans="1:5" ht="12.6" customHeight="1" x14ac:dyDescent="0.25">
      <c r="A370" s="173" t="s">
        <v>437</v>
      </c>
      <c r="B370" s="172" t="s">
        <v>256</v>
      </c>
      <c r="C370" s="189">
        <v>2175240.77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5647435.4400000004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7822676.2100000009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111414838.70000002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60" t="s">
        <v>441</v>
      </c>
      <c r="B377" s="260"/>
      <c r="C377" s="260"/>
      <c r="D377" s="260"/>
      <c r="E377" s="260"/>
    </row>
    <row r="378" spans="1:5" ht="12.6" customHeight="1" x14ac:dyDescent="0.25">
      <c r="A378" s="173" t="s">
        <v>442</v>
      </c>
      <c r="B378" s="172" t="s">
        <v>256</v>
      </c>
      <c r="C378" s="189">
        <v>50986976.450000003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9739247.75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11594623.34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15643843.34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1754294.37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14058133.6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5784599.2000000002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1265296.6299999999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892298.47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913679.95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129606.46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1769441.05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114532040.61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-3117201.9099999815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1218582.01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-1898619.8999999815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-1898619.8999999815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3"/>
    </row>
    <row r="412" spans="1:5" ht="12.6" customHeight="1" x14ac:dyDescent="0.25">
      <c r="A412" s="179" t="str">
        <f>C84&amp;"   "&amp;"H-"&amp;FIXED(C83,0,TRUE)&amp;"     FYE "&amp;C82</f>
        <v>Whidbey Island Public Hospital District   H-0     FYE 12/31/2019</v>
      </c>
      <c r="B412" s="179"/>
      <c r="C412" s="179"/>
      <c r="D412" s="179"/>
      <c r="E412" s="26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1368</v>
      </c>
      <c r="C414" s="194">
        <f>E138</f>
        <v>1621</v>
      </c>
      <c r="D414" s="179"/>
    </row>
    <row r="415" spans="1:5" ht="12.6" customHeight="1" x14ac:dyDescent="0.25">
      <c r="A415" s="179" t="s">
        <v>464</v>
      </c>
      <c r="B415" s="179">
        <f>D111</f>
        <v>4416</v>
      </c>
      <c r="C415" s="179">
        <f>E139</f>
        <v>4946</v>
      </c>
      <c r="D415" s="194">
        <f>SUM(C59:H59)+N59</f>
        <v>3540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251</v>
      </c>
    </row>
    <row r="424" spans="1:7" ht="12.6" customHeight="1" x14ac:dyDescent="0.25">
      <c r="A424" s="179" t="s">
        <v>1244</v>
      </c>
      <c r="B424" s="179">
        <f>D114</f>
        <v>507</v>
      </c>
      <c r="D424" s="179">
        <f>J59</f>
        <v>501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50986976.450000003</v>
      </c>
      <c r="C427" s="179">
        <f t="shared" ref="C427:C434" si="13">CE61</f>
        <v>50484708.660700873</v>
      </c>
      <c r="D427" s="179"/>
    </row>
    <row r="428" spans="1:7" ht="12.6" customHeight="1" x14ac:dyDescent="0.25">
      <c r="A428" s="179" t="s">
        <v>3</v>
      </c>
      <c r="B428" s="179">
        <f t="shared" si="12"/>
        <v>9739247.75</v>
      </c>
      <c r="C428" s="179">
        <f t="shared" si="13"/>
        <v>10436638</v>
      </c>
      <c r="D428" s="179">
        <f>D173</f>
        <v>9739247.75</v>
      </c>
    </row>
    <row r="429" spans="1:7" ht="12.6" customHeight="1" x14ac:dyDescent="0.25">
      <c r="A429" s="179" t="s">
        <v>236</v>
      </c>
      <c r="B429" s="179">
        <f t="shared" si="12"/>
        <v>11594623.34</v>
      </c>
      <c r="C429" s="179">
        <f t="shared" si="13"/>
        <v>11594623.339999998</v>
      </c>
      <c r="D429" s="179"/>
    </row>
    <row r="430" spans="1:7" ht="12.6" customHeight="1" x14ac:dyDescent="0.25">
      <c r="A430" s="179" t="s">
        <v>237</v>
      </c>
      <c r="B430" s="179">
        <f t="shared" si="12"/>
        <v>15643843.34</v>
      </c>
      <c r="C430" s="179">
        <f t="shared" si="13"/>
        <v>15643618.720000004</v>
      </c>
      <c r="D430" s="179"/>
    </row>
    <row r="431" spans="1:7" ht="12.6" customHeight="1" x14ac:dyDescent="0.25">
      <c r="A431" s="179" t="s">
        <v>444</v>
      </c>
      <c r="B431" s="179">
        <f t="shared" si="12"/>
        <v>1754294.37</v>
      </c>
      <c r="C431" s="179">
        <f t="shared" si="13"/>
        <v>1678012.8599999996</v>
      </c>
      <c r="D431" s="179"/>
    </row>
    <row r="432" spans="1:7" ht="12.6" customHeight="1" x14ac:dyDescent="0.25">
      <c r="A432" s="179" t="s">
        <v>445</v>
      </c>
      <c r="B432" s="179">
        <f t="shared" si="12"/>
        <v>14058133.6</v>
      </c>
      <c r="C432" s="179">
        <f t="shared" si="13"/>
        <v>13986826.779999999</v>
      </c>
      <c r="D432" s="179"/>
    </row>
    <row r="433" spans="1:7" ht="12.6" customHeight="1" x14ac:dyDescent="0.25">
      <c r="A433" s="179" t="s">
        <v>6</v>
      </c>
      <c r="B433" s="179">
        <f t="shared" si="12"/>
        <v>5784599.2000000002</v>
      </c>
      <c r="C433" s="179">
        <f t="shared" si="13"/>
        <v>5784599</v>
      </c>
      <c r="D433" s="179">
        <f>C217</f>
        <v>16476956.210000001</v>
      </c>
    </row>
    <row r="434" spans="1:7" ht="12.6" customHeight="1" x14ac:dyDescent="0.25">
      <c r="A434" s="179" t="s">
        <v>474</v>
      </c>
      <c r="B434" s="179">
        <f t="shared" si="12"/>
        <v>1265296.6299999999</v>
      </c>
      <c r="C434" s="179">
        <f t="shared" si="13"/>
        <v>1265280.0599999998</v>
      </c>
      <c r="D434" s="179">
        <f>D177</f>
        <v>1265296.6299999999</v>
      </c>
    </row>
    <row r="435" spans="1:7" ht="12.6" customHeight="1" x14ac:dyDescent="0.25">
      <c r="A435" s="179" t="s">
        <v>447</v>
      </c>
      <c r="B435" s="179">
        <f t="shared" si="12"/>
        <v>892298.47</v>
      </c>
      <c r="C435" s="179"/>
      <c r="D435" s="179">
        <f>D181</f>
        <v>892298.47</v>
      </c>
    </row>
    <row r="436" spans="1:7" ht="12.6" customHeight="1" x14ac:dyDescent="0.25">
      <c r="A436" s="179" t="s">
        <v>475</v>
      </c>
      <c r="B436" s="179">
        <f t="shared" si="12"/>
        <v>913679.95</v>
      </c>
      <c r="C436" s="179"/>
      <c r="D436" s="179">
        <f>D186</f>
        <v>913679.95000000007</v>
      </c>
    </row>
    <row r="437" spans="1:7" ht="12.6" customHeight="1" x14ac:dyDescent="0.25">
      <c r="A437" s="194" t="s">
        <v>449</v>
      </c>
      <c r="B437" s="194">
        <f t="shared" si="12"/>
        <v>129606.46</v>
      </c>
      <c r="C437" s="194"/>
      <c r="D437" s="194">
        <f>D190</f>
        <v>3178588.65</v>
      </c>
    </row>
    <row r="438" spans="1:7" ht="12.6" customHeight="1" x14ac:dyDescent="0.25">
      <c r="A438" s="194" t="s">
        <v>476</v>
      </c>
      <c r="B438" s="194">
        <f>C386+C387+C388</f>
        <v>1935584.88</v>
      </c>
      <c r="C438" s="194">
        <f>CD69</f>
        <v>591.96</v>
      </c>
      <c r="D438" s="194">
        <f>D181+D186+D190</f>
        <v>4984567.07</v>
      </c>
    </row>
    <row r="439" spans="1:7" ht="12.6" customHeight="1" x14ac:dyDescent="0.25">
      <c r="A439" s="179" t="s">
        <v>451</v>
      </c>
      <c r="B439" s="194">
        <f>C389</f>
        <v>1769441.05</v>
      </c>
      <c r="C439" s="194">
        <f>SUM(C69:CC69)</f>
        <v>1769018.37</v>
      </c>
      <c r="D439" s="179"/>
    </row>
    <row r="440" spans="1:7" ht="12.6" customHeight="1" x14ac:dyDescent="0.25">
      <c r="A440" s="179" t="s">
        <v>477</v>
      </c>
      <c r="B440" s="194">
        <f>B438+B439</f>
        <v>3705025.9299999997</v>
      </c>
      <c r="C440" s="194">
        <f>CE69</f>
        <v>1769610.33</v>
      </c>
      <c r="D440" s="179"/>
    </row>
    <row r="441" spans="1:7" ht="12.6" customHeight="1" x14ac:dyDescent="0.25">
      <c r="A441" s="179" t="s">
        <v>478</v>
      </c>
      <c r="B441" s="179">
        <f>D390</f>
        <v>114532040.61</v>
      </c>
      <c r="C441" s="179">
        <f>SUM(C427:C437)+C440</f>
        <v>112643917.75070088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502978.83</v>
      </c>
      <c r="C444" s="179">
        <f>C363</f>
        <v>502978.83</v>
      </c>
      <c r="D444" s="179"/>
    </row>
    <row r="445" spans="1:7" ht="12.6" customHeight="1" x14ac:dyDescent="0.25">
      <c r="A445" s="179" t="s">
        <v>343</v>
      </c>
      <c r="B445" s="179">
        <f>D229</f>
        <v>140038396.38</v>
      </c>
      <c r="C445" s="179">
        <f>C364</f>
        <v>140038396.38</v>
      </c>
      <c r="D445" s="179"/>
    </row>
    <row r="446" spans="1:7" ht="12.6" customHeight="1" x14ac:dyDescent="0.25">
      <c r="A446" s="179" t="s">
        <v>351</v>
      </c>
      <c r="B446" s="179">
        <f>D236</f>
        <v>468271.34</v>
      </c>
      <c r="C446" s="179">
        <f>C365</f>
        <v>468271.34</v>
      </c>
      <c r="D446" s="179"/>
    </row>
    <row r="447" spans="1:7" ht="12.6" customHeight="1" x14ac:dyDescent="0.25">
      <c r="A447" s="179" t="s">
        <v>356</v>
      </c>
      <c r="B447" s="179">
        <f>D240</f>
        <v>2899036.87</v>
      </c>
      <c r="C447" s="179">
        <f>C366</f>
        <v>2899036.87</v>
      </c>
      <c r="D447" s="179"/>
    </row>
    <row r="448" spans="1:7" ht="12.6" customHeight="1" x14ac:dyDescent="0.25">
      <c r="A448" s="179" t="s">
        <v>358</v>
      </c>
      <c r="B448" s="179">
        <f>D242</f>
        <v>143908683.42000002</v>
      </c>
      <c r="C448" s="179">
        <f>D367</f>
        <v>143908683.42000002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1225</v>
      </c>
    </row>
    <row r="454" spans="1:7" ht="12.6" customHeight="1" x14ac:dyDescent="0.25">
      <c r="A454" s="179" t="s">
        <v>168</v>
      </c>
      <c r="B454" s="179">
        <f>C233</f>
        <v>468271.34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2175240.77</v>
      </c>
      <c r="C458" s="194">
        <f>CE70</f>
        <v>2175240.77</v>
      </c>
      <c r="D458" s="194"/>
    </row>
    <row r="459" spans="1:7" ht="12.6" customHeight="1" x14ac:dyDescent="0.25">
      <c r="A459" s="179" t="s">
        <v>244</v>
      </c>
      <c r="B459" s="194">
        <f>C371</f>
        <v>5647435.4400000004</v>
      </c>
      <c r="C459" s="194">
        <f>CE72</f>
        <v>5647435.4400000004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34634515.799999997</v>
      </c>
      <c r="C463" s="194">
        <f>CE73</f>
        <v>34634515.799999997</v>
      </c>
      <c r="D463" s="194">
        <f>E141+E147+E153</f>
        <v>34634515.799999997</v>
      </c>
    </row>
    <row r="464" spans="1:7" ht="12.6" customHeight="1" x14ac:dyDescent="0.25">
      <c r="A464" s="179" t="s">
        <v>246</v>
      </c>
      <c r="B464" s="194">
        <f>C360</f>
        <v>212866330.11000001</v>
      </c>
      <c r="C464" s="194">
        <f>CE74</f>
        <v>212827627.11000001</v>
      </c>
      <c r="D464" s="194">
        <f>E142+E148+E154</f>
        <v>212866335.11000001</v>
      </c>
    </row>
    <row r="465" spans="1:7" ht="12.6" customHeight="1" x14ac:dyDescent="0.25">
      <c r="A465" s="179" t="s">
        <v>247</v>
      </c>
      <c r="B465" s="194">
        <f>D361</f>
        <v>247500845.91000003</v>
      </c>
      <c r="C465" s="194">
        <f>CE75</f>
        <v>247462142.91</v>
      </c>
      <c r="D465" s="194">
        <f>D463+D464</f>
        <v>247500850.91000003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2794220.35</v>
      </c>
      <c r="C468" s="179">
        <f>E195</f>
        <v>2794220.35</v>
      </c>
      <c r="D468" s="179"/>
    </row>
    <row r="469" spans="1:7" ht="12.6" customHeight="1" x14ac:dyDescent="0.25">
      <c r="A469" s="179" t="s">
        <v>333</v>
      </c>
      <c r="B469" s="179">
        <f t="shared" si="14"/>
        <v>6914863.3799999999</v>
      </c>
      <c r="C469" s="179">
        <f>E196</f>
        <v>6914863.3799999999</v>
      </c>
      <c r="D469" s="179"/>
    </row>
    <row r="470" spans="1:7" ht="12.6" customHeight="1" x14ac:dyDescent="0.25">
      <c r="A470" s="179" t="s">
        <v>334</v>
      </c>
      <c r="B470" s="179">
        <f t="shared" si="14"/>
        <v>85333821.590000004</v>
      </c>
      <c r="C470" s="179">
        <f>E197</f>
        <v>85333821.590000004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32676988.109999999</v>
      </c>
      <c r="C472" s="179">
        <f>E199</f>
        <v>32676988.109999999</v>
      </c>
      <c r="D472" s="179"/>
    </row>
    <row r="473" spans="1:7" ht="12.6" customHeight="1" x14ac:dyDescent="0.25">
      <c r="A473" s="179" t="s">
        <v>495</v>
      </c>
      <c r="B473" s="179">
        <f t="shared" si="14"/>
        <v>2434018.21</v>
      </c>
      <c r="C473" s="179">
        <f>SUM(E200:E201)</f>
        <v>2434018.2099999995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485126.75</v>
      </c>
      <c r="C475" s="179">
        <f>E203</f>
        <v>485126.75000000047</v>
      </c>
      <c r="D475" s="179"/>
    </row>
    <row r="476" spans="1:7" ht="12.6" customHeight="1" x14ac:dyDescent="0.25">
      <c r="A476" s="179" t="s">
        <v>203</v>
      </c>
      <c r="B476" s="179">
        <f>D275</f>
        <v>130639038.39</v>
      </c>
      <c r="C476" s="179">
        <f>E204</f>
        <v>130639038.39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56922769.5</v>
      </c>
      <c r="C478" s="179">
        <f>E217</f>
        <v>56922769.5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111333744.22999999</v>
      </c>
    </row>
    <row r="482" spans="1:12" ht="12.6" customHeight="1" x14ac:dyDescent="0.25">
      <c r="A482" s="180" t="s">
        <v>499</v>
      </c>
      <c r="C482" s="180">
        <f>D339</f>
        <v>111333744.18000001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156</v>
      </c>
      <c r="B493" s="264" t="str">
        <f>RIGHT('Prior Year'!C83,4)</f>
        <v>2018</v>
      </c>
      <c r="C493" s="264" t="str">
        <f>RIGHT(C82,4)</f>
        <v>2019</v>
      </c>
      <c r="D493" s="264" t="str">
        <f>RIGHT('Prior Year'!C83,4)</f>
        <v>2018</v>
      </c>
      <c r="E493" s="264" t="str">
        <f>RIGHT(C82,4)</f>
        <v>2019</v>
      </c>
      <c r="F493" s="264" t="str">
        <f>RIGHT('Prior Year'!C83,4)</f>
        <v>2018</v>
      </c>
      <c r="G493" s="264" t="str">
        <f>RIGHT(C82,4)</f>
        <v>2019</v>
      </c>
      <c r="H493" s="264"/>
      <c r="K493" s="264"/>
      <c r="L493" s="264"/>
    </row>
    <row r="494" spans="1:12" ht="12.6" customHeight="1" x14ac:dyDescent="0.2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" customHeight="1" x14ac:dyDescent="0.25">
      <c r="A496" s="180" t="s">
        <v>512</v>
      </c>
      <c r="B496" s="243" t="e">
        <f>'Prior Year'!C72</f>
        <v>#DIV/0!</v>
      </c>
      <c r="C496" s="243">
        <f>C71</f>
        <v>1833914.33</v>
      </c>
      <c r="D496" s="243">
        <f>'Prior Year'!C59</f>
        <v>0</v>
      </c>
      <c r="E496" s="180">
        <f>C59</f>
        <v>616</v>
      </c>
      <c r="F496" s="266" t="e">
        <f t="shared" ref="F496:G511" si="15">IF(B496=0,"",IF(D496=0,"",B496/D496))</f>
        <v>#DIV/0!</v>
      </c>
      <c r="G496" s="267">
        <f t="shared" si="15"/>
        <v>2977.1336525974029</v>
      </c>
      <c r="H496" s="268" t="e">
        <f>IF(B496=0,"",IF(C496=0,"",IF(D496=0,"",IF(E496=0,"",IF(G496/F496-1&lt;-0.25,G496/F496-1,IF(G496/F496-1&gt;0.25,G496/F496-1,""))))))</f>
        <v>#DIV/0!</v>
      </c>
      <c r="I496" s="270"/>
      <c r="K496" s="264"/>
      <c r="L496" s="264"/>
    </row>
    <row r="497" spans="1:12" ht="12.6" customHeight="1" x14ac:dyDescent="0.25">
      <c r="A497" s="180" t="s">
        <v>513</v>
      </c>
      <c r="B497" s="243" t="e">
        <f>'Prior Year'!D72</f>
        <v>#DIV/0!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e">
        <f t="shared" si="15"/>
        <v>#DIV/0!</v>
      </c>
      <c r="G497" s="266" t="str">
        <f t="shared" si="15"/>
        <v/>
      </c>
      <c r="H497" s="268" t="e">
        <f t="shared" ref="H497:H550" si="16">IF(B497=0,"",IF(C497=0,"",IF(D497=0,"",IF(E497=0,"",IF(G497/F497-1&lt;-0.25,G497/F497-1,IF(G497/F497-1&gt;0.25,G497/F497-1,""))))))</f>
        <v>#DIV/0!</v>
      </c>
      <c r="I497" s="270"/>
      <c r="K497" s="264"/>
      <c r="L497" s="264"/>
    </row>
    <row r="498" spans="1:12" ht="12.6" customHeight="1" x14ac:dyDescent="0.25">
      <c r="A498" s="180" t="s">
        <v>514</v>
      </c>
      <c r="B498" s="243" t="e">
        <f>'Prior Year'!E72</f>
        <v>#DIV/0!</v>
      </c>
      <c r="C498" s="243">
        <f>E71</f>
        <v>7174863.3400000008</v>
      </c>
      <c r="D498" s="243">
        <f>'Prior Year'!E59</f>
        <v>0</v>
      </c>
      <c r="E498" s="180">
        <f>E59</f>
        <v>2924</v>
      </c>
      <c r="F498" s="266" t="e">
        <f t="shared" si="15"/>
        <v>#DIV/0!</v>
      </c>
      <c r="G498" s="266">
        <f t="shared" si="15"/>
        <v>2453.7836320109441</v>
      </c>
      <c r="H498" s="268" t="e">
        <f t="shared" si="16"/>
        <v>#DIV/0!</v>
      </c>
      <c r="I498" s="270"/>
      <c r="K498" s="264"/>
      <c r="L498" s="264"/>
    </row>
    <row r="499" spans="1:12" ht="12.6" customHeight="1" x14ac:dyDescent="0.25">
      <c r="A499" s="180" t="s">
        <v>515</v>
      </c>
      <c r="B499" s="243" t="e">
        <f>'Prior Year'!F72</f>
        <v>#DIV/0!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e">
        <f t="shared" si="15"/>
        <v>#DIV/0!</v>
      </c>
      <c r="G499" s="266" t="str">
        <f t="shared" si="15"/>
        <v/>
      </c>
      <c r="H499" s="268" t="e">
        <f t="shared" si="16"/>
        <v>#DIV/0!</v>
      </c>
      <c r="I499" s="270"/>
      <c r="K499" s="264"/>
      <c r="L499" s="264"/>
    </row>
    <row r="500" spans="1:12" ht="12.6" customHeight="1" x14ac:dyDescent="0.25">
      <c r="A500" s="180" t="s">
        <v>516</v>
      </c>
      <c r="B500" s="243" t="e">
        <f>'Prior Year'!G72</f>
        <v>#DIV/0!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e">
        <f t="shared" si="15"/>
        <v>#DIV/0!</v>
      </c>
      <c r="G500" s="266" t="str">
        <f t="shared" si="15"/>
        <v/>
      </c>
      <c r="H500" s="268" t="e">
        <f t="shared" si="16"/>
        <v>#DIV/0!</v>
      </c>
      <c r="I500" s="270"/>
      <c r="K500" s="264"/>
      <c r="L500" s="264"/>
    </row>
    <row r="501" spans="1:12" ht="12.6" customHeight="1" x14ac:dyDescent="0.25">
      <c r="A501" s="180" t="s">
        <v>517</v>
      </c>
      <c r="B501" s="243" t="e">
        <f>'Prior Year'!H72</f>
        <v>#DIV/0!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e">
        <f t="shared" si="15"/>
        <v>#DIV/0!</v>
      </c>
      <c r="G501" s="266" t="str">
        <f t="shared" si="15"/>
        <v/>
      </c>
      <c r="H501" s="268" t="e">
        <f t="shared" si="16"/>
        <v>#DIV/0!</v>
      </c>
      <c r="I501" s="270"/>
      <c r="K501" s="264"/>
      <c r="L501" s="264"/>
    </row>
    <row r="502" spans="1:12" ht="12.6" customHeight="1" x14ac:dyDescent="0.25">
      <c r="A502" s="180" t="s">
        <v>518</v>
      </c>
      <c r="B502" s="243" t="e">
        <f>'Prior Year'!I72</f>
        <v>#DIV/0!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e">
        <f t="shared" si="15"/>
        <v>#DIV/0!</v>
      </c>
      <c r="G502" s="266" t="str">
        <f t="shared" si="15"/>
        <v/>
      </c>
      <c r="H502" s="268" t="e">
        <f t="shared" si="16"/>
        <v>#DIV/0!</v>
      </c>
      <c r="I502" s="270"/>
      <c r="K502" s="264"/>
      <c r="L502" s="264"/>
    </row>
    <row r="503" spans="1:12" ht="12.6" customHeight="1" x14ac:dyDescent="0.25">
      <c r="A503" s="180" t="s">
        <v>519</v>
      </c>
      <c r="B503" s="243" t="e">
        <f>'Prior Year'!J72</f>
        <v>#DIV/0!</v>
      </c>
      <c r="C503" s="243">
        <f>J71</f>
        <v>117655.67</v>
      </c>
      <c r="D503" s="243">
        <f>'Prior Year'!J59</f>
        <v>0</v>
      </c>
      <c r="E503" s="180">
        <f>J59</f>
        <v>501</v>
      </c>
      <c r="F503" s="266" t="e">
        <f t="shared" si="15"/>
        <v>#DIV/0!</v>
      </c>
      <c r="G503" s="266">
        <f t="shared" si="15"/>
        <v>234.84165668662675</v>
      </c>
      <c r="H503" s="268" t="e">
        <f t="shared" si="16"/>
        <v>#DIV/0!</v>
      </c>
      <c r="I503" s="270"/>
      <c r="K503" s="264"/>
      <c r="L503" s="264"/>
    </row>
    <row r="504" spans="1:12" ht="12.6" customHeight="1" x14ac:dyDescent="0.25">
      <c r="A504" s="180" t="s">
        <v>520</v>
      </c>
      <c r="B504" s="243" t="e">
        <f>'Prior Year'!K72</f>
        <v>#DIV/0!</v>
      </c>
      <c r="C504" s="243">
        <f>K71</f>
        <v>0</v>
      </c>
      <c r="D504" s="243">
        <f>'Prior Year'!K59</f>
        <v>0</v>
      </c>
      <c r="E504" s="180">
        <f>K59</f>
        <v>0</v>
      </c>
      <c r="F504" s="266" t="e">
        <f t="shared" si="15"/>
        <v>#DIV/0!</v>
      </c>
      <c r="G504" s="266" t="str">
        <f t="shared" si="15"/>
        <v/>
      </c>
      <c r="H504" s="268" t="e">
        <f t="shared" si="16"/>
        <v>#DIV/0!</v>
      </c>
      <c r="I504" s="270"/>
      <c r="K504" s="264"/>
      <c r="L504" s="264"/>
    </row>
    <row r="505" spans="1:12" ht="12.6" customHeight="1" x14ac:dyDescent="0.25">
      <c r="A505" s="180" t="s">
        <v>521</v>
      </c>
      <c r="B505" s="243" t="e">
        <f>'Prior Year'!L72</f>
        <v>#DIV/0!</v>
      </c>
      <c r="C505" s="243">
        <f>L71</f>
        <v>0</v>
      </c>
      <c r="D505" s="243">
        <f>'Prior Year'!L59</f>
        <v>0</v>
      </c>
      <c r="E505" s="180">
        <f>L59</f>
        <v>0</v>
      </c>
      <c r="F505" s="266" t="e">
        <f t="shared" si="15"/>
        <v>#DIV/0!</v>
      </c>
      <c r="G505" s="266" t="str">
        <f t="shared" si="15"/>
        <v/>
      </c>
      <c r="H505" s="268" t="e">
        <f t="shared" si="16"/>
        <v>#DIV/0!</v>
      </c>
      <c r="I505" s="270"/>
      <c r="K505" s="264"/>
      <c r="L505" s="264"/>
    </row>
    <row r="506" spans="1:12" ht="12.6" customHeight="1" x14ac:dyDescent="0.25">
      <c r="A506" s="180" t="s">
        <v>522</v>
      </c>
      <c r="B506" s="243" t="e">
        <f>'Prior Year'!M72</f>
        <v>#DIV/0!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e">
        <f t="shared" si="15"/>
        <v>#DIV/0!</v>
      </c>
      <c r="G506" s="266" t="str">
        <f t="shared" si="15"/>
        <v/>
      </c>
      <c r="H506" s="268" t="e">
        <f t="shared" si="16"/>
        <v>#DIV/0!</v>
      </c>
      <c r="I506" s="270"/>
      <c r="K506" s="264"/>
      <c r="L506" s="264"/>
    </row>
    <row r="507" spans="1:12" ht="12.6" customHeight="1" x14ac:dyDescent="0.25">
      <c r="A507" s="180" t="s">
        <v>523</v>
      </c>
      <c r="B507" s="243" t="e">
        <f>'Prior Year'!N72</f>
        <v>#DIV/0!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e">
        <f t="shared" si="15"/>
        <v>#DIV/0!</v>
      </c>
      <c r="G507" s="266" t="str">
        <f t="shared" si="15"/>
        <v/>
      </c>
      <c r="H507" s="268" t="e">
        <f t="shared" si="16"/>
        <v>#DIV/0!</v>
      </c>
      <c r="I507" s="270"/>
      <c r="K507" s="264"/>
      <c r="L507" s="264"/>
    </row>
    <row r="508" spans="1:12" ht="12.6" customHeight="1" x14ac:dyDescent="0.25">
      <c r="A508" s="180" t="s">
        <v>524</v>
      </c>
      <c r="B508" s="243" t="e">
        <f>'Prior Year'!O72</f>
        <v>#DIV/0!</v>
      </c>
      <c r="C508" s="243">
        <f>O71</f>
        <v>2291380.5699999998</v>
      </c>
      <c r="D508" s="243">
        <f>'Prior Year'!O59</f>
        <v>0</v>
      </c>
      <c r="E508" s="180">
        <f>O59</f>
        <v>639</v>
      </c>
      <c r="F508" s="266" t="e">
        <f t="shared" si="15"/>
        <v>#DIV/0!</v>
      </c>
      <c r="G508" s="266">
        <f t="shared" si="15"/>
        <v>3585.8850860719872</v>
      </c>
      <c r="H508" s="268" t="e">
        <f t="shared" si="16"/>
        <v>#DIV/0!</v>
      </c>
      <c r="I508" s="270"/>
      <c r="K508" s="264"/>
      <c r="L508" s="264"/>
    </row>
    <row r="509" spans="1:12" ht="12.6" customHeight="1" x14ac:dyDescent="0.25">
      <c r="A509" s="180" t="s">
        <v>525</v>
      </c>
      <c r="B509" s="243" t="e">
        <f>'Prior Year'!P72</f>
        <v>#DIV/0!</v>
      </c>
      <c r="C509" s="243">
        <f>P71</f>
        <v>4897099.95</v>
      </c>
      <c r="D509" s="243">
        <f>'Prior Year'!P59</f>
        <v>0</v>
      </c>
      <c r="E509" s="180">
        <f>P59</f>
        <v>154081</v>
      </c>
      <c r="F509" s="266" t="e">
        <f t="shared" si="15"/>
        <v>#DIV/0!</v>
      </c>
      <c r="G509" s="266">
        <f t="shared" si="15"/>
        <v>31.782633484985173</v>
      </c>
      <c r="H509" s="268" t="e">
        <f t="shared" si="16"/>
        <v>#DIV/0!</v>
      </c>
      <c r="I509" s="270"/>
      <c r="K509" s="264"/>
      <c r="L509" s="264"/>
    </row>
    <row r="510" spans="1:12" ht="12.6" customHeight="1" x14ac:dyDescent="0.25">
      <c r="A510" s="180" t="s">
        <v>526</v>
      </c>
      <c r="B510" s="243" t="e">
        <f>'Prior Year'!Q72</f>
        <v>#DIV/0!</v>
      </c>
      <c r="C510" s="243">
        <f>Q71</f>
        <v>1625208.5999999999</v>
      </c>
      <c r="D510" s="243">
        <f>'Prior Year'!Q59</f>
        <v>0</v>
      </c>
      <c r="E510" s="180">
        <f>Q59</f>
        <v>179447</v>
      </c>
      <c r="F510" s="266" t="e">
        <f t="shared" si="15"/>
        <v>#DIV/0!</v>
      </c>
      <c r="G510" s="266">
        <f t="shared" si="15"/>
        <v>9.0567610492234465</v>
      </c>
      <c r="H510" s="268" t="e">
        <f t="shared" si="16"/>
        <v>#DIV/0!</v>
      </c>
      <c r="I510" s="270"/>
      <c r="K510" s="264"/>
      <c r="L510" s="264"/>
    </row>
    <row r="511" spans="1:12" ht="12.6" customHeight="1" x14ac:dyDescent="0.25">
      <c r="A511" s="180" t="s">
        <v>527</v>
      </c>
      <c r="B511" s="243" t="e">
        <f>'Prior Year'!R72</f>
        <v>#DIV/0!</v>
      </c>
      <c r="C511" s="243">
        <f>R71</f>
        <v>1873419.19</v>
      </c>
      <c r="D511" s="243">
        <f>'Prior Year'!R59</f>
        <v>0</v>
      </c>
      <c r="E511" s="180">
        <f>R59</f>
        <v>104226</v>
      </c>
      <c r="F511" s="266" t="e">
        <f t="shared" si="15"/>
        <v>#DIV/0!</v>
      </c>
      <c r="G511" s="266">
        <f t="shared" si="15"/>
        <v>17.974585899871432</v>
      </c>
      <c r="H511" s="268" t="e">
        <f t="shared" si="16"/>
        <v>#DIV/0!</v>
      </c>
      <c r="I511" s="270"/>
      <c r="K511" s="264"/>
      <c r="L511" s="264"/>
    </row>
    <row r="512" spans="1:12" ht="12.6" customHeight="1" x14ac:dyDescent="0.25">
      <c r="A512" s="180" t="s">
        <v>528</v>
      </c>
      <c r="B512" s="243" t="e">
        <f>'Prior Year'!S72</f>
        <v>#DIV/0!</v>
      </c>
      <c r="C512" s="243">
        <f>S71</f>
        <v>256041.13</v>
      </c>
      <c r="D512" s="181" t="s">
        <v>529</v>
      </c>
      <c r="E512" s="181" t="s">
        <v>529</v>
      </c>
      <c r="F512" s="266" t="e">
        <f t="shared" ref="F512:G527" si="17">IF(B512=0,"",IF(D512=0,"",B512/D512))</f>
        <v>#DIV/0!</v>
      </c>
      <c r="G512" s="266" t="str">
        <f t="shared" si="17"/>
        <v/>
      </c>
      <c r="H512" s="268" t="e">
        <f t="shared" si="16"/>
        <v>#DIV/0!</v>
      </c>
      <c r="I512" s="270"/>
      <c r="K512" s="264"/>
      <c r="L512" s="264"/>
    </row>
    <row r="513" spans="1:12" ht="12.6" customHeight="1" x14ac:dyDescent="0.25">
      <c r="A513" s="180" t="s">
        <v>1246</v>
      </c>
      <c r="B513" s="243" t="e">
        <f>'Prior Year'!T72</f>
        <v>#DIV/0!</v>
      </c>
      <c r="C513" s="243">
        <f>T71</f>
        <v>0</v>
      </c>
      <c r="D513" s="181" t="s">
        <v>529</v>
      </c>
      <c r="E513" s="181" t="s">
        <v>529</v>
      </c>
      <c r="F513" s="266" t="e">
        <f t="shared" si="17"/>
        <v>#DIV/0!</v>
      </c>
      <c r="G513" s="266" t="str">
        <f t="shared" si="17"/>
        <v/>
      </c>
      <c r="H513" s="268" t="e">
        <f t="shared" si="16"/>
        <v>#DIV/0!</v>
      </c>
      <c r="I513" s="270"/>
      <c r="K513" s="264"/>
      <c r="L513" s="264"/>
    </row>
    <row r="514" spans="1:12" ht="12.6" customHeight="1" x14ac:dyDescent="0.25">
      <c r="A514" s="180" t="s">
        <v>530</v>
      </c>
      <c r="B514" s="243" t="e">
        <f>'Prior Year'!U72</f>
        <v>#DIV/0!</v>
      </c>
      <c r="C514" s="243">
        <f>U71</f>
        <v>4589137.4899999993</v>
      </c>
      <c r="D514" s="243">
        <f>'Prior Year'!U59</f>
        <v>0</v>
      </c>
      <c r="E514" s="180">
        <f>U59</f>
        <v>199677</v>
      </c>
      <c r="F514" s="266" t="e">
        <f t="shared" si="17"/>
        <v>#DIV/0!</v>
      </c>
      <c r="G514" s="266">
        <f t="shared" si="17"/>
        <v>22.982804679557482</v>
      </c>
      <c r="H514" s="268" t="e">
        <f t="shared" si="16"/>
        <v>#DIV/0!</v>
      </c>
      <c r="I514" s="270"/>
      <c r="K514" s="264"/>
      <c r="L514" s="264"/>
    </row>
    <row r="515" spans="1:12" ht="12.6" customHeight="1" x14ac:dyDescent="0.25">
      <c r="A515" s="180" t="s">
        <v>531</v>
      </c>
      <c r="B515" s="243" t="e">
        <f>'Prior Year'!V72</f>
        <v>#DIV/0!</v>
      </c>
      <c r="C515" s="243">
        <f>V71</f>
        <v>51326.400000000001</v>
      </c>
      <c r="D515" s="243">
        <f>'Prior Year'!V59</f>
        <v>0</v>
      </c>
      <c r="E515" s="180">
        <f>V59</f>
        <v>5100</v>
      </c>
      <c r="F515" s="266" t="e">
        <f t="shared" si="17"/>
        <v>#DIV/0!</v>
      </c>
      <c r="G515" s="266">
        <f t="shared" si="17"/>
        <v>10.064</v>
      </c>
      <c r="H515" s="268" t="e">
        <f t="shared" si="16"/>
        <v>#DIV/0!</v>
      </c>
      <c r="I515" s="270"/>
      <c r="K515" s="264"/>
      <c r="L515" s="264"/>
    </row>
    <row r="516" spans="1:12" ht="12.6" customHeight="1" x14ac:dyDescent="0.25">
      <c r="A516" s="180" t="s">
        <v>532</v>
      </c>
      <c r="B516" s="243" t="e">
        <f>'Prior Year'!W72</f>
        <v>#DIV/0!</v>
      </c>
      <c r="C516" s="243">
        <f>W71</f>
        <v>608128.35</v>
      </c>
      <c r="D516" s="243">
        <f>'Prior Year'!W59</f>
        <v>0</v>
      </c>
      <c r="E516" s="180">
        <f>W59</f>
        <v>3336.13</v>
      </c>
      <c r="F516" s="266" t="e">
        <f t="shared" si="17"/>
        <v>#DIV/0!</v>
      </c>
      <c r="G516" s="266">
        <f t="shared" si="17"/>
        <v>182.28556740894388</v>
      </c>
      <c r="H516" s="268" t="e">
        <f t="shared" si="16"/>
        <v>#DIV/0!</v>
      </c>
      <c r="I516" s="270"/>
      <c r="K516" s="264"/>
      <c r="L516" s="264"/>
    </row>
    <row r="517" spans="1:12" ht="12.6" customHeight="1" x14ac:dyDescent="0.25">
      <c r="A517" s="180" t="s">
        <v>533</v>
      </c>
      <c r="B517" s="243" t="e">
        <f>'Prior Year'!X72</f>
        <v>#DIV/0!</v>
      </c>
      <c r="C517" s="243">
        <f>X71</f>
        <v>1716263.82</v>
      </c>
      <c r="D517" s="243">
        <f>'Prior Year'!X59</f>
        <v>0</v>
      </c>
      <c r="E517" s="180">
        <f>X59</f>
        <v>13032475.5</v>
      </c>
      <c r="F517" s="266" t="e">
        <f t="shared" si="17"/>
        <v>#DIV/0!</v>
      </c>
      <c r="G517" s="266">
        <f t="shared" si="17"/>
        <v>0.13169131374925663</v>
      </c>
      <c r="H517" s="268" t="e">
        <f t="shared" si="16"/>
        <v>#DIV/0!</v>
      </c>
      <c r="I517" s="270"/>
      <c r="K517" s="264"/>
      <c r="L517" s="264"/>
    </row>
    <row r="518" spans="1:12" ht="12.6" customHeight="1" x14ac:dyDescent="0.25">
      <c r="A518" s="180" t="s">
        <v>534</v>
      </c>
      <c r="B518" s="243" t="e">
        <f>'Prior Year'!Y72</f>
        <v>#DIV/0!</v>
      </c>
      <c r="C518" s="243">
        <f>Y71</f>
        <v>2834545.2199999997</v>
      </c>
      <c r="D518" s="243">
        <f>'Prior Year'!Y59</f>
        <v>0</v>
      </c>
      <c r="E518" s="180">
        <f>Y59</f>
        <v>7227.72</v>
      </c>
      <c r="F518" s="266" t="e">
        <f t="shared" si="17"/>
        <v>#DIV/0!</v>
      </c>
      <c r="G518" s="266">
        <f t="shared" si="17"/>
        <v>392.17695483499631</v>
      </c>
      <c r="H518" s="268" t="e">
        <f t="shared" si="16"/>
        <v>#DIV/0!</v>
      </c>
      <c r="I518" s="270"/>
      <c r="K518" s="264"/>
      <c r="L518" s="264"/>
    </row>
    <row r="519" spans="1:12" ht="12.6" customHeight="1" x14ac:dyDescent="0.25">
      <c r="A519" s="180" t="s">
        <v>535</v>
      </c>
      <c r="B519" s="243" t="e">
        <f>'Prior Year'!Z72</f>
        <v>#DIV/0!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e">
        <f t="shared" si="17"/>
        <v>#DIV/0!</v>
      </c>
      <c r="G519" s="266" t="str">
        <f t="shared" si="17"/>
        <v/>
      </c>
      <c r="H519" s="268" t="e">
        <f t="shared" si="16"/>
        <v>#DIV/0!</v>
      </c>
      <c r="I519" s="270"/>
      <c r="K519" s="264"/>
      <c r="L519" s="264"/>
    </row>
    <row r="520" spans="1:12" ht="12.6" customHeight="1" x14ac:dyDescent="0.25">
      <c r="A520" s="180" t="s">
        <v>536</v>
      </c>
      <c r="B520" s="243" t="e">
        <f>'Prior Year'!AA72</f>
        <v>#DIV/0!</v>
      </c>
      <c r="C520" s="243">
        <f>AA71</f>
        <v>396735.99000000005</v>
      </c>
      <c r="D520" s="243">
        <f>'Prior Year'!AA59</f>
        <v>0</v>
      </c>
      <c r="E520" s="180">
        <f>AA59</f>
        <v>695.41</v>
      </c>
      <c r="F520" s="266" t="e">
        <f t="shared" si="17"/>
        <v>#DIV/0!</v>
      </c>
      <c r="G520" s="266">
        <f t="shared" si="17"/>
        <v>570.50659323276921</v>
      </c>
      <c r="H520" s="268" t="e">
        <f t="shared" si="16"/>
        <v>#DIV/0!</v>
      </c>
      <c r="I520" s="270"/>
      <c r="K520" s="264"/>
      <c r="L520" s="264"/>
    </row>
    <row r="521" spans="1:12" ht="12.6" customHeight="1" x14ac:dyDescent="0.25">
      <c r="A521" s="180" t="s">
        <v>537</v>
      </c>
      <c r="B521" s="243" t="e">
        <f>'Prior Year'!AB72</f>
        <v>#DIV/0!</v>
      </c>
      <c r="C521" s="243">
        <f>AB71</f>
        <v>10268024.229999999</v>
      </c>
      <c r="D521" s="181" t="s">
        <v>529</v>
      </c>
      <c r="E521" s="181" t="s">
        <v>529</v>
      </c>
      <c r="F521" s="266" t="e">
        <f t="shared" si="17"/>
        <v>#DIV/0!</v>
      </c>
      <c r="G521" s="266" t="str">
        <f t="shared" si="17"/>
        <v/>
      </c>
      <c r="H521" s="268" t="e">
        <f t="shared" si="16"/>
        <v>#DIV/0!</v>
      </c>
      <c r="I521" s="270"/>
      <c r="K521" s="264"/>
      <c r="L521" s="264"/>
    </row>
    <row r="522" spans="1:12" ht="12.6" customHeight="1" x14ac:dyDescent="0.25">
      <c r="A522" s="180" t="s">
        <v>538</v>
      </c>
      <c r="B522" s="243" t="e">
        <f>'Prior Year'!AC72</f>
        <v>#DIV/0!</v>
      </c>
      <c r="C522" s="243">
        <f>AC71</f>
        <v>619894.61</v>
      </c>
      <c r="D522" s="243">
        <f>'Prior Year'!AC59</f>
        <v>0</v>
      </c>
      <c r="E522" s="180">
        <f>AC59</f>
        <v>4594</v>
      </c>
      <c r="F522" s="266" t="e">
        <f t="shared" si="17"/>
        <v>#DIV/0!</v>
      </c>
      <c r="G522" s="266">
        <f t="shared" si="17"/>
        <v>134.93570091423595</v>
      </c>
      <c r="H522" s="268" t="e">
        <f t="shared" si="16"/>
        <v>#DIV/0!</v>
      </c>
      <c r="I522" s="270"/>
      <c r="K522" s="264"/>
      <c r="L522" s="264"/>
    </row>
    <row r="523" spans="1:12" ht="12.6" customHeight="1" x14ac:dyDescent="0.25">
      <c r="A523" s="180" t="s">
        <v>539</v>
      </c>
      <c r="B523" s="243" t="e">
        <f>'Prior Year'!AD72</f>
        <v>#DIV/0!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e">
        <f t="shared" si="17"/>
        <v>#DIV/0!</v>
      </c>
      <c r="G523" s="266" t="str">
        <f t="shared" si="17"/>
        <v/>
      </c>
      <c r="H523" s="268" t="e">
        <f t="shared" si="16"/>
        <v>#DIV/0!</v>
      </c>
      <c r="I523" s="270"/>
      <c r="K523" s="264"/>
      <c r="L523" s="264"/>
    </row>
    <row r="524" spans="1:12" ht="12.6" customHeight="1" x14ac:dyDescent="0.25">
      <c r="A524" s="180" t="s">
        <v>540</v>
      </c>
      <c r="B524" s="243" t="e">
        <f>'Prior Year'!AE72</f>
        <v>#DIV/0!</v>
      </c>
      <c r="C524" s="243">
        <f>AE71</f>
        <v>2431802.17</v>
      </c>
      <c r="D524" s="243">
        <f>'Prior Year'!AE59</f>
        <v>0</v>
      </c>
      <c r="E524" s="180">
        <f>AE59</f>
        <v>30964</v>
      </c>
      <c r="F524" s="266" t="e">
        <f t="shared" si="17"/>
        <v>#DIV/0!</v>
      </c>
      <c r="G524" s="266">
        <f t="shared" si="17"/>
        <v>78.536434892132803</v>
      </c>
      <c r="H524" s="268" t="e">
        <f t="shared" si="16"/>
        <v>#DIV/0!</v>
      </c>
      <c r="I524" s="270"/>
      <c r="K524" s="264"/>
      <c r="L524" s="264"/>
    </row>
    <row r="525" spans="1:12" ht="12.6" customHeight="1" x14ac:dyDescent="0.25">
      <c r="A525" s="180" t="s">
        <v>541</v>
      </c>
      <c r="B525" s="243" t="e">
        <f>'Prior Year'!AF72</f>
        <v>#DIV/0!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e">
        <f t="shared" si="17"/>
        <v>#DIV/0!</v>
      </c>
      <c r="G525" s="266" t="str">
        <f t="shared" si="17"/>
        <v/>
      </c>
      <c r="H525" s="268" t="e">
        <f t="shared" si="16"/>
        <v>#DIV/0!</v>
      </c>
      <c r="I525" s="270"/>
      <c r="K525" s="264"/>
      <c r="L525" s="264"/>
    </row>
    <row r="526" spans="1:12" ht="12.6" customHeight="1" x14ac:dyDescent="0.25">
      <c r="A526" s="180" t="s">
        <v>542</v>
      </c>
      <c r="B526" s="243" t="e">
        <f>'Prior Year'!AG72</f>
        <v>#DIV/0!</v>
      </c>
      <c r="C526" s="243">
        <f>AG71</f>
        <v>7115256.4800000004</v>
      </c>
      <c r="D526" s="243">
        <f>'Prior Year'!AG59</f>
        <v>0</v>
      </c>
      <c r="E526" s="180">
        <f>AG59</f>
        <v>45634</v>
      </c>
      <c r="F526" s="266" t="e">
        <f t="shared" si="17"/>
        <v>#DIV/0!</v>
      </c>
      <c r="G526" s="266">
        <f t="shared" si="17"/>
        <v>155.92007012315381</v>
      </c>
      <c r="H526" s="268" t="e">
        <f t="shared" si="16"/>
        <v>#DIV/0!</v>
      </c>
      <c r="I526" s="270"/>
      <c r="K526" s="264"/>
      <c r="L526" s="264"/>
    </row>
    <row r="527" spans="1:12" ht="12.6" customHeight="1" x14ac:dyDescent="0.25">
      <c r="A527" s="180" t="s">
        <v>543</v>
      </c>
      <c r="B527" s="243" t="e">
        <f>'Prior Year'!AH72</f>
        <v>#DIV/0!</v>
      </c>
      <c r="C527" s="243">
        <f>AH71</f>
        <v>8481455.629999999</v>
      </c>
      <c r="D527" s="243">
        <f>'Prior Year'!AH59</f>
        <v>0</v>
      </c>
      <c r="E527" s="180">
        <f>AH59</f>
        <v>8019</v>
      </c>
      <c r="F527" s="266" t="e">
        <f t="shared" si="17"/>
        <v>#DIV/0!</v>
      </c>
      <c r="G527" s="266">
        <f t="shared" si="17"/>
        <v>1057.6699875296169</v>
      </c>
      <c r="H527" s="268" t="e">
        <f t="shared" si="16"/>
        <v>#DIV/0!</v>
      </c>
      <c r="I527" s="270"/>
      <c r="K527" s="264"/>
      <c r="L527" s="264"/>
    </row>
    <row r="528" spans="1:12" ht="12.6" customHeight="1" x14ac:dyDescent="0.25">
      <c r="A528" s="180" t="s">
        <v>544</v>
      </c>
      <c r="B528" s="243" t="e">
        <f>'Prior Year'!AI72</f>
        <v>#DIV/0!</v>
      </c>
      <c r="C528" s="243">
        <f>AI71</f>
        <v>2528137.3507008706</v>
      </c>
      <c r="D528" s="243">
        <f>'Prior Year'!AI59</f>
        <v>0</v>
      </c>
      <c r="E528" s="180">
        <f>AI59</f>
        <v>7142</v>
      </c>
      <c r="F528" s="266" t="e">
        <f t="shared" ref="F528:G540" si="18">IF(B528=0,"",IF(D528=0,"",B528/D528))</f>
        <v>#DIV/0!</v>
      </c>
      <c r="G528" s="266">
        <f t="shared" si="18"/>
        <v>353.98170690295024</v>
      </c>
      <c r="H528" s="268" t="e">
        <f t="shared" si="16"/>
        <v>#DIV/0!</v>
      </c>
      <c r="I528" s="270"/>
      <c r="K528" s="264"/>
      <c r="L528" s="264"/>
    </row>
    <row r="529" spans="1:12" ht="12.6" customHeight="1" x14ac:dyDescent="0.25">
      <c r="A529" s="180" t="s">
        <v>545</v>
      </c>
      <c r="B529" s="243" t="e">
        <f>'Prior Year'!AJ72</f>
        <v>#DIV/0!</v>
      </c>
      <c r="C529" s="243">
        <f>AJ71</f>
        <v>18304798.41</v>
      </c>
      <c r="D529" s="243">
        <f>'Prior Year'!AJ59</f>
        <v>0</v>
      </c>
      <c r="E529" s="180">
        <f>AJ59</f>
        <v>6544</v>
      </c>
      <c r="F529" s="266" t="e">
        <f t="shared" si="18"/>
        <v>#DIV/0!</v>
      </c>
      <c r="G529" s="266">
        <f t="shared" si="18"/>
        <v>2797.1880210880195</v>
      </c>
      <c r="H529" s="268" t="e">
        <f t="shared" si="16"/>
        <v>#DIV/0!</v>
      </c>
      <c r="I529" s="270"/>
      <c r="K529" s="264"/>
      <c r="L529" s="264"/>
    </row>
    <row r="530" spans="1:12" ht="12.6" customHeight="1" x14ac:dyDescent="0.25">
      <c r="A530" s="180" t="s">
        <v>546</v>
      </c>
      <c r="B530" s="243" t="e">
        <f>'Prior Year'!AK72</f>
        <v>#DIV/0!</v>
      </c>
      <c r="C530" s="243">
        <f>AK71</f>
        <v>314908.04000000004</v>
      </c>
      <c r="D530" s="243">
        <f>'Prior Year'!AK59</f>
        <v>0</v>
      </c>
      <c r="E530" s="180">
        <f>AK59</f>
        <v>6547</v>
      </c>
      <c r="F530" s="266" t="e">
        <f t="shared" si="18"/>
        <v>#DIV/0!</v>
      </c>
      <c r="G530" s="266">
        <f t="shared" si="18"/>
        <v>48.0995937070414</v>
      </c>
      <c r="H530" s="268" t="e">
        <f t="shared" si="16"/>
        <v>#DIV/0!</v>
      </c>
      <c r="I530" s="270"/>
      <c r="K530" s="264"/>
      <c r="L530" s="264"/>
    </row>
    <row r="531" spans="1:12" ht="12.6" customHeight="1" x14ac:dyDescent="0.25">
      <c r="A531" s="180" t="s">
        <v>547</v>
      </c>
      <c r="B531" s="243" t="e">
        <f>'Prior Year'!AL72</f>
        <v>#DIV/0!</v>
      </c>
      <c r="C531" s="243">
        <f>AL71</f>
        <v>169779.05000000002</v>
      </c>
      <c r="D531" s="243">
        <f>'Prior Year'!AL59</f>
        <v>0</v>
      </c>
      <c r="E531" s="180">
        <f>AL59</f>
        <v>108</v>
      </c>
      <c r="F531" s="266" t="e">
        <f t="shared" si="18"/>
        <v>#DIV/0!</v>
      </c>
      <c r="G531" s="266">
        <f t="shared" si="18"/>
        <v>1572.028240740741</v>
      </c>
      <c r="H531" s="268" t="e">
        <f t="shared" si="16"/>
        <v>#DIV/0!</v>
      </c>
      <c r="I531" s="270"/>
      <c r="K531" s="264"/>
      <c r="L531" s="264"/>
    </row>
    <row r="532" spans="1:12" ht="12.6" customHeight="1" x14ac:dyDescent="0.25">
      <c r="A532" s="180" t="s">
        <v>548</v>
      </c>
      <c r="B532" s="243" t="e">
        <f>'Prior Year'!AM72</f>
        <v>#DIV/0!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e">
        <f t="shared" si="18"/>
        <v>#DIV/0!</v>
      </c>
      <c r="G532" s="266" t="str">
        <f t="shared" si="18"/>
        <v/>
      </c>
      <c r="H532" s="268" t="e">
        <f t="shared" si="16"/>
        <v>#DIV/0!</v>
      </c>
      <c r="I532" s="270"/>
      <c r="K532" s="264"/>
      <c r="L532" s="264"/>
    </row>
    <row r="533" spans="1:12" ht="12.6" customHeight="1" x14ac:dyDescent="0.25">
      <c r="A533" s="180" t="s">
        <v>1247</v>
      </c>
      <c r="B533" s="243" t="e">
        <f>'Prior Year'!AN72</f>
        <v>#DIV/0!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e">
        <f t="shared" si="18"/>
        <v>#DIV/0!</v>
      </c>
      <c r="G533" s="266" t="str">
        <f t="shared" si="18"/>
        <v/>
      </c>
      <c r="H533" s="268" t="e">
        <f t="shared" si="16"/>
        <v>#DIV/0!</v>
      </c>
      <c r="I533" s="270"/>
      <c r="K533" s="264"/>
      <c r="L533" s="264"/>
    </row>
    <row r="534" spans="1:12" ht="12.6" customHeight="1" x14ac:dyDescent="0.25">
      <c r="A534" s="180" t="s">
        <v>549</v>
      </c>
      <c r="B534" s="243" t="e">
        <f>'Prior Year'!AO72</f>
        <v>#DIV/0!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e">
        <f t="shared" si="18"/>
        <v>#DIV/0!</v>
      </c>
      <c r="G534" s="266" t="str">
        <f t="shared" si="18"/>
        <v/>
      </c>
      <c r="H534" s="268" t="e">
        <f t="shared" si="16"/>
        <v>#DIV/0!</v>
      </c>
      <c r="I534" s="270"/>
      <c r="K534" s="264"/>
      <c r="L534" s="264"/>
    </row>
    <row r="535" spans="1:12" ht="12.6" customHeight="1" x14ac:dyDescent="0.25">
      <c r="A535" s="180" t="s">
        <v>550</v>
      </c>
      <c r="B535" s="243" t="e">
        <f>'Prior Year'!AP72</f>
        <v>#DIV/0!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e">
        <f t="shared" si="18"/>
        <v>#DIV/0!</v>
      </c>
      <c r="G535" s="266" t="str">
        <f t="shared" si="18"/>
        <v/>
      </c>
      <c r="H535" s="268" t="e">
        <f t="shared" si="16"/>
        <v>#DIV/0!</v>
      </c>
      <c r="I535" s="270"/>
      <c r="K535" s="264"/>
      <c r="L535" s="264"/>
    </row>
    <row r="536" spans="1:12" ht="12.6" customHeight="1" x14ac:dyDescent="0.25">
      <c r="A536" s="180" t="s">
        <v>551</v>
      </c>
      <c r="B536" s="243" t="e">
        <f>'Prior Year'!AQ72</f>
        <v>#DIV/0!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e">
        <f t="shared" si="18"/>
        <v>#DIV/0!</v>
      </c>
      <c r="G536" s="266" t="str">
        <f t="shared" si="18"/>
        <v/>
      </c>
      <c r="H536" s="268" t="e">
        <f t="shared" si="16"/>
        <v>#DIV/0!</v>
      </c>
      <c r="I536" s="270"/>
      <c r="K536" s="264"/>
      <c r="L536" s="264"/>
    </row>
    <row r="537" spans="1:12" ht="12.6" customHeight="1" x14ac:dyDescent="0.25">
      <c r="A537" s="180" t="s">
        <v>552</v>
      </c>
      <c r="B537" s="243" t="e">
        <f>'Prior Year'!AR72</f>
        <v>#DIV/0!</v>
      </c>
      <c r="C537" s="243">
        <f>AR71</f>
        <v>5398202.5</v>
      </c>
      <c r="D537" s="243">
        <f>'Prior Year'!AR59</f>
        <v>0</v>
      </c>
      <c r="E537" s="180">
        <f>AR59</f>
        <v>0</v>
      </c>
      <c r="F537" s="266" t="e">
        <f t="shared" si="18"/>
        <v>#DIV/0!</v>
      </c>
      <c r="G537" s="266" t="str">
        <f t="shared" si="18"/>
        <v/>
      </c>
      <c r="H537" s="268" t="e">
        <f t="shared" si="16"/>
        <v>#DIV/0!</v>
      </c>
      <c r="I537" s="270"/>
      <c r="K537" s="264"/>
      <c r="L537" s="264"/>
    </row>
    <row r="538" spans="1:12" ht="12.6" customHeight="1" x14ac:dyDescent="0.25">
      <c r="A538" s="180" t="s">
        <v>553</v>
      </c>
      <c r="B538" s="243" t="e">
        <f>'Prior Year'!AS72</f>
        <v>#DIV/0!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e">
        <f t="shared" si="18"/>
        <v>#DIV/0!</v>
      </c>
      <c r="G538" s="266" t="str">
        <f t="shared" si="18"/>
        <v/>
      </c>
      <c r="H538" s="268" t="e">
        <f t="shared" si="16"/>
        <v>#DIV/0!</v>
      </c>
      <c r="I538" s="270"/>
      <c r="K538" s="264"/>
      <c r="L538" s="264"/>
    </row>
    <row r="539" spans="1:12" ht="12.6" customHeight="1" x14ac:dyDescent="0.25">
      <c r="A539" s="180" t="s">
        <v>554</v>
      </c>
      <c r="B539" s="243" t="e">
        <f>'Prior Year'!AT72</f>
        <v>#DIV/0!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e">
        <f t="shared" si="18"/>
        <v>#DIV/0!</v>
      </c>
      <c r="G539" s="266" t="str">
        <f t="shared" si="18"/>
        <v/>
      </c>
      <c r="H539" s="268" t="e">
        <f t="shared" si="16"/>
        <v>#DIV/0!</v>
      </c>
      <c r="I539" s="270"/>
      <c r="K539" s="264"/>
      <c r="L539" s="264"/>
    </row>
    <row r="540" spans="1:12" ht="12.6" customHeight="1" x14ac:dyDescent="0.25">
      <c r="A540" s="180" t="s">
        <v>555</v>
      </c>
      <c r="B540" s="243" t="e">
        <f>'Prior Year'!AU72</f>
        <v>#DIV/0!</v>
      </c>
      <c r="C540" s="243">
        <f>AU71</f>
        <v>0</v>
      </c>
      <c r="D540" s="243">
        <f>'Prior Year'!AU59</f>
        <v>0</v>
      </c>
      <c r="E540" s="180">
        <f>AU59</f>
        <v>0</v>
      </c>
      <c r="F540" s="266" t="e">
        <f t="shared" si="18"/>
        <v>#DIV/0!</v>
      </c>
      <c r="G540" s="266" t="str">
        <f t="shared" si="18"/>
        <v/>
      </c>
      <c r="H540" s="268" t="e">
        <f t="shared" si="16"/>
        <v>#DIV/0!</v>
      </c>
      <c r="I540" s="270"/>
      <c r="K540" s="264"/>
      <c r="L540" s="264"/>
    </row>
    <row r="541" spans="1:12" ht="12.6" customHeight="1" x14ac:dyDescent="0.25">
      <c r="A541" s="180" t="s">
        <v>556</v>
      </c>
      <c r="B541" s="243" t="e">
        <f>'Prior Year'!AV72</f>
        <v>#DIV/0!</v>
      </c>
      <c r="C541" s="243">
        <f>AV71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1248</v>
      </c>
      <c r="B542" s="243" t="e">
        <f>'Prior Year'!AW72</f>
        <v>#DIV/0!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557</v>
      </c>
      <c r="B543" s="243" t="e">
        <f>'Prior Year'!AX72</f>
        <v>#DIV/0!</v>
      </c>
      <c r="C543" s="243">
        <f>AX71</f>
        <v>123614.28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" customHeight="1" x14ac:dyDescent="0.25">
      <c r="A544" s="180" t="s">
        <v>558</v>
      </c>
      <c r="B544" s="243" t="e">
        <f>'Prior Year'!AY72</f>
        <v>#DIV/0!</v>
      </c>
      <c r="C544" s="243">
        <f>AY71</f>
        <v>16443.560000000001</v>
      </c>
      <c r="D544" s="243">
        <f>'Prior Year'!AY59</f>
        <v>0</v>
      </c>
      <c r="E544" s="180">
        <f>AY59</f>
        <v>0</v>
      </c>
      <c r="F544" s="266" t="e">
        <f t="shared" ref="F544:G550" si="19">IF(B544=0,"",IF(D544=0,"",B544/D544))</f>
        <v>#DIV/0!</v>
      </c>
      <c r="G544" s="266" t="str">
        <f t="shared" si="19"/>
        <v/>
      </c>
      <c r="H544" s="268" t="e">
        <f t="shared" si="16"/>
        <v>#DIV/0!</v>
      </c>
      <c r="I544" s="270"/>
      <c r="K544" s="264"/>
      <c r="L544" s="264"/>
    </row>
    <row r="545" spans="1:13" ht="12.6" customHeight="1" x14ac:dyDescent="0.25">
      <c r="A545" s="180" t="s">
        <v>559</v>
      </c>
      <c r="B545" s="243" t="e">
        <f>'Prior Year'!AZ72</f>
        <v>#DIV/0!</v>
      </c>
      <c r="C545" s="243">
        <f>AZ71</f>
        <v>1568385.76</v>
      </c>
      <c r="D545" s="243">
        <f>'Prior Year'!AZ59</f>
        <v>0</v>
      </c>
      <c r="E545" s="180">
        <f>AZ59</f>
        <v>0</v>
      </c>
      <c r="F545" s="266" t="e">
        <f t="shared" si="19"/>
        <v>#DIV/0!</v>
      </c>
      <c r="G545" s="266" t="str">
        <f t="shared" si="19"/>
        <v/>
      </c>
      <c r="H545" s="268" t="e">
        <f t="shared" si="16"/>
        <v>#DIV/0!</v>
      </c>
      <c r="I545" s="270"/>
      <c r="K545" s="264"/>
      <c r="L545" s="264"/>
    </row>
    <row r="546" spans="1:13" ht="12.6" customHeight="1" x14ac:dyDescent="0.25">
      <c r="A546" s="180" t="s">
        <v>560</v>
      </c>
      <c r="B546" s="243" t="e">
        <f>'Prior Year'!BA72</f>
        <v>#DIV/0!</v>
      </c>
      <c r="C546" s="243">
        <f>BA71</f>
        <v>291041.83999999997</v>
      </c>
      <c r="D546" s="243">
        <f>'Prior Year'!BA59</f>
        <v>0</v>
      </c>
      <c r="E546" s="180">
        <f>BA59</f>
        <v>0</v>
      </c>
      <c r="F546" s="266" t="e">
        <f t="shared" si="19"/>
        <v>#DIV/0!</v>
      </c>
      <c r="G546" s="266" t="str">
        <f t="shared" si="19"/>
        <v/>
      </c>
      <c r="H546" s="268" t="e">
        <f t="shared" si="16"/>
        <v>#DIV/0!</v>
      </c>
      <c r="I546" s="270"/>
      <c r="K546" s="264"/>
      <c r="L546" s="264"/>
    </row>
    <row r="547" spans="1:13" ht="12.6" customHeight="1" x14ac:dyDescent="0.25">
      <c r="A547" s="180" t="s">
        <v>561</v>
      </c>
      <c r="B547" s="243" t="e">
        <f>'Prior Year'!BB72</f>
        <v>#DIV/0!</v>
      </c>
      <c r="C547" s="243">
        <f>BB71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562</v>
      </c>
      <c r="B548" s="243" t="e">
        <f>'Prior Year'!BC72</f>
        <v>#DIV/0!</v>
      </c>
      <c r="C548" s="243">
        <f>BC71</f>
        <v>95314.37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563</v>
      </c>
      <c r="B549" s="243" t="e">
        <f>'Prior Year'!BD72</f>
        <v>#DIV/0!</v>
      </c>
      <c r="C549" s="243">
        <f>BD71</f>
        <v>1260506.74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" customHeight="1" x14ac:dyDescent="0.25">
      <c r="A550" s="180" t="s">
        <v>564</v>
      </c>
      <c r="B550" s="243" t="e">
        <f>'Prior Year'!BE72</f>
        <v>#DIV/0!</v>
      </c>
      <c r="C550" s="243">
        <f>BE71</f>
        <v>1663417.43</v>
      </c>
      <c r="D550" s="243">
        <f>'Prior Year'!BE59</f>
        <v>0</v>
      </c>
      <c r="E550" s="180">
        <f>BE59</f>
        <v>182926.35</v>
      </c>
      <c r="F550" s="266" t="e">
        <f t="shared" si="19"/>
        <v>#DIV/0!</v>
      </c>
      <c r="G550" s="266">
        <f t="shared" si="19"/>
        <v>9.0933724419691302</v>
      </c>
      <c r="H550" s="268" t="e">
        <f t="shared" si="16"/>
        <v>#DIV/0!</v>
      </c>
      <c r="I550" s="270"/>
      <c r="K550" s="264"/>
      <c r="L550" s="264"/>
    </row>
    <row r="551" spans="1:13" ht="12.6" customHeight="1" x14ac:dyDescent="0.25">
      <c r="A551" s="180" t="s">
        <v>565</v>
      </c>
      <c r="B551" s="243" t="e">
        <f>'Prior Year'!BF72</f>
        <v>#DIV/0!</v>
      </c>
      <c r="C551" s="243">
        <f>BF71</f>
        <v>1368028.2400000002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" customHeight="1" x14ac:dyDescent="0.25">
      <c r="A552" s="180" t="s">
        <v>566</v>
      </c>
      <c r="B552" s="243" t="e">
        <f>'Prior Year'!BG72</f>
        <v>#DIV/0!</v>
      </c>
      <c r="C552" s="243">
        <f>BG71</f>
        <v>291656.26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567</v>
      </c>
      <c r="B553" s="243" t="e">
        <f>'Prior Year'!BH72</f>
        <v>#DIV/0!</v>
      </c>
      <c r="C553" s="243">
        <f>BH71</f>
        <v>4952523.1900000004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568</v>
      </c>
      <c r="B554" s="243" t="e">
        <f>'Prior Year'!BI72</f>
        <v>#DIV/0!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569</v>
      </c>
      <c r="B555" s="243" t="e">
        <f>'Prior Year'!BJ72</f>
        <v>#DIV/0!</v>
      </c>
      <c r="C555" s="243">
        <f>BJ71</f>
        <v>1013767.9900000001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570</v>
      </c>
      <c r="B556" s="243" t="e">
        <f>'Prior Year'!BK72</f>
        <v>#DIV/0!</v>
      </c>
      <c r="C556" s="243">
        <f>BK71</f>
        <v>2875125.16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571</v>
      </c>
      <c r="B557" s="243" t="e">
        <f>'Prior Year'!BL72</f>
        <v>#DIV/0!</v>
      </c>
      <c r="C557" s="243">
        <f>BL71</f>
        <v>1266251.1499999999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572</v>
      </c>
      <c r="B558" s="243" t="e">
        <f>'Prior Year'!BM72</f>
        <v>#DIV/0!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573</v>
      </c>
      <c r="B559" s="243" t="e">
        <f>'Prior Year'!BN72</f>
        <v>#DIV/0!</v>
      </c>
      <c r="C559" s="243">
        <f>BN71</f>
        <v>2831257.15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574</v>
      </c>
      <c r="B560" s="243" t="e">
        <f>'Prior Year'!BO72</f>
        <v>#DIV/0!</v>
      </c>
      <c r="C560" s="243">
        <f>BO71</f>
        <v>170186.74000000005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575</v>
      </c>
      <c r="B561" s="243" t="e">
        <f>'Prior Year'!BP72</f>
        <v>#DIV/0!</v>
      </c>
      <c r="C561" s="243">
        <f>BP71</f>
        <v>181996.7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576</v>
      </c>
      <c r="B562" s="243" t="e">
        <f>'Prior Year'!BQ72</f>
        <v>#DIV/0!</v>
      </c>
      <c r="C562" s="243">
        <f>BQ71</f>
        <v>90747.56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577</v>
      </c>
      <c r="B563" s="243" t="e">
        <f>'Prior Year'!BR72</f>
        <v>#DIV/0!</v>
      </c>
      <c r="C563" s="243">
        <f>BR71</f>
        <v>1179093.8900000001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1249</v>
      </c>
      <c r="B564" s="243" t="e">
        <f>'Prior Year'!BS72</f>
        <v>#DIV/0!</v>
      </c>
      <c r="C564" s="243">
        <f>BS71</f>
        <v>41599.630000000005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578</v>
      </c>
      <c r="B565" s="243" t="e">
        <f>'Prior Year'!BT72</f>
        <v>#DIV/0!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579</v>
      </c>
      <c r="B566" s="243" t="e">
        <f>'Prior Year'!BU72</f>
        <v>#DIV/0!</v>
      </c>
      <c r="C566" s="243">
        <f>BU71</f>
        <v>22878.36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580</v>
      </c>
      <c r="B567" s="243" t="e">
        <f>'Prior Year'!BV72</f>
        <v>#DIV/0!</v>
      </c>
      <c r="C567" s="243">
        <f>BV71</f>
        <v>1571439.6600000001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581</v>
      </c>
      <c r="B568" s="243" t="e">
        <f>'Prior Year'!BW72</f>
        <v>#DIV/0!</v>
      </c>
      <c r="C568" s="243">
        <f>BW71</f>
        <v>366796.2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582</v>
      </c>
      <c r="B569" s="243" t="e">
        <f>'Prior Year'!BX72</f>
        <v>#DIV/0!</v>
      </c>
      <c r="C569" s="243">
        <f>BX71</f>
        <v>2005715.3199999998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583</v>
      </c>
      <c r="B570" s="243" t="e">
        <f>'Prior Year'!BY72</f>
        <v>#DIV/0!</v>
      </c>
      <c r="C570" s="243">
        <f>BY71</f>
        <v>936847.97999999986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584</v>
      </c>
      <c r="B571" s="243" t="e">
        <f>'Prior Year'!BZ72</f>
        <v>#DIV/0!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585</v>
      </c>
      <c r="B572" s="243" t="e">
        <f>'Prior Year'!CA72</f>
        <v>#DIV/0!</v>
      </c>
      <c r="C572" s="243">
        <f>CA71</f>
        <v>210833.64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586</v>
      </c>
      <c r="B573" s="243" t="e">
        <f>'Prior Year'!CB72</f>
        <v>#DIV/0!</v>
      </c>
      <c r="C573" s="243">
        <f>CB71</f>
        <v>122502.72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587</v>
      </c>
      <c r="B574" s="243" t="e">
        <f>'Prior Year'!CC72</f>
        <v>#DIV/0!</v>
      </c>
      <c r="C574" s="243">
        <f>CC71</f>
        <v>227375.75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" customHeight="1" x14ac:dyDescent="0.25">
      <c r="A575" s="180" t="s">
        <v>588</v>
      </c>
      <c r="B575" s="243">
        <f>'Prior Year'!CD72</f>
        <v>0</v>
      </c>
      <c r="C575" s="243">
        <f>CD71</f>
        <v>-2174648.81</v>
      </c>
      <c r="D575" s="181" t="s">
        <v>529</v>
      </c>
      <c r="E575" s="181" t="s">
        <v>529</v>
      </c>
      <c r="F575" s="266"/>
      <c r="G575" s="266"/>
      <c r="H575" s="268"/>
    </row>
    <row r="576" spans="1:13" ht="12.6" customHeight="1" x14ac:dyDescent="0.25">
      <c r="M576" s="268"/>
    </row>
    <row r="577" spans="13:13" ht="12.6" customHeight="1" x14ac:dyDescent="0.25">
      <c r="M577" s="268"/>
    </row>
    <row r="578" spans="13:13" ht="12.6" customHeight="1" x14ac:dyDescent="0.25">
      <c r="M578" s="268"/>
    </row>
    <row r="612" spans="1:14" ht="12.6" customHeight="1" x14ac:dyDescent="0.25">
      <c r="A612" s="196"/>
      <c r="C612" s="181" t="s">
        <v>589</v>
      </c>
      <c r="D612" s="180">
        <f>CE76-(BE76+CD76)</f>
        <v>179955.35000000003</v>
      </c>
      <c r="E612" s="180">
        <f>SUM(C624:D647)+SUM(C668:D713)</f>
        <v>105642990.91962232</v>
      </c>
      <c r="F612" s="180">
        <f>CE64-(AX64+BD64+BE64+BG64+BJ64+BN64+BP64+BQ64+CB64+CC64+CD64)</f>
        <v>15440391.440000005</v>
      </c>
      <c r="G612" s="180">
        <f>CE77-(AX77+AY77+BD77+BE77+BG77+BJ77+BN77+BP77+BQ77+CB77+CC77+CD77)</f>
        <v>125380.1</v>
      </c>
      <c r="H612" s="197">
        <f>CE60-(AX60+AY60+AZ60+BD60+BE60+BG60+BJ60+BN60+BO60+BP60+BQ60+BR60+CB60+CC60+CD60)</f>
        <v>629.49</v>
      </c>
      <c r="I612" s="180">
        <f>CE78-(AX78+AY78+AZ78+BD78+BE78+BF78+BG78+BJ78+BN78+BO78+BP78+BQ78+BR78+CB78+CC78+CD78)</f>
        <v>23129</v>
      </c>
      <c r="J612" s="180">
        <f>CE79-(AX79+AY79+AZ79+BA79+BD79+BE79+BF79+BG79+BJ79+BN79+BO79+BP79+BQ79+BR79+CB79+CC79+CD79)</f>
        <v>376567</v>
      </c>
      <c r="K612" s="180">
        <f>CE75-(AW75+AX75+AY75+AZ75+BA75+BB75+BC75+BD75+BE75+BF75+BG75+BH75+BI75+BJ75+BK75+BL75+BM75+BN75+BO75+BP75+BQ75+BR75+BS75+BT75+BU75+BV75+BW75+BX75+CB75+CC75+CD75)</f>
        <v>247462142.91</v>
      </c>
      <c r="L612" s="197">
        <f>CE80-(AW80+AX80+AY80+AZ80+BA80+BB80+BC80+BD80+BE80+BF80+BG80+BH80+BI80+BJ80+BK80+BL80+BM80+BN80+BO80+BP80+BQ80+BR80+BS80+BT80+BU80+BV80+BW80+BX80+BY80+BZ80+CA80+CB80+CC80+CD80)</f>
        <v>167.57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1663417.43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6">
        <f>CD69-CD70</f>
        <v>-2174648.81</v>
      </c>
      <c r="D615" s="269">
        <f>SUM(C614:C615)</f>
        <v>-511231.38000000012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123614.28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1013767.9900000001</v>
      </c>
      <c r="D617" s="180">
        <f>(D615/D612)*BJ76</f>
        <v>-3237.8918734841727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291656.26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2831257.15</v>
      </c>
      <c r="D619" s="180">
        <f>(D615/D612)*BN76</f>
        <v>-39931.821765715773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227375.75</v>
      </c>
      <c r="D620" s="180">
        <f>(D615/D612)*CC76</f>
        <v>-1526.4043023672259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181996.7</v>
      </c>
      <c r="D621" s="180">
        <f>(D615/D612)*BP76</f>
        <v>-587.77787113303384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122502.72</v>
      </c>
      <c r="D622" s="180">
        <f>(D615/D612)*CB76</f>
        <v>-10768.920135833694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90747.56</v>
      </c>
      <c r="D623" s="180">
        <f>(D615/D612)*BQ76</f>
        <v>-1179.5329729068903</v>
      </c>
      <c r="E623" s="180">
        <f>SUM(C616:D623)</f>
        <v>4825686.0610785587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1260506.74</v>
      </c>
      <c r="D624" s="180">
        <f>(D615/D612)*BD76</f>
        <v>0</v>
      </c>
      <c r="E624" s="180">
        <f>(E623/E612)*SUM(C624:D624)</f>
        <v>57578.924566246285</v>
      </c>
      <c r="F624" s="180">
        <f>SUM(C624:E624)</f>
        <v>1318085.6645662463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16443.560000000001</v>
      </c>
      <c r="D625" s="180">
        <f>(D615/D612)*AY76</f>
        <v>0</v>
      </c>
      <c r="E625" s="180">
        <f>(E623/E612)*SUM(C625:D625)</f>
        <v>751.128471427725</v>
      </c>
      <c r="F625" s="180">
        <f>(F624/F612)*AY64</f>
        <v>168.58946802399714</v>
      </c>
      <c r="G625" s="180">
        <f>SUM(C625:F625)</f>
        <v>17363.277939451724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1179093.8900000001</v>
      </c>
      <c r="D626" s="180">
        <f>(D615/D612)*BR76</f>
        <v>-3237.7498295327146</v>
      </c>
      <c r="E626" s="180">
        <f>(E623/E612)*SUM(C626:D626)</f>
        <v>53712.153887914043</v>
      </c>
      <c r="F626" s="180">
        <f>(F624/F612)*BR64</f>
        <v>1005.1019131621363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170186.74000000005</v>
      </c>
      <c r="D627" s="180">
        <f>(D615/D612)*BO76</f>
        <v>-586.49947556991219</v>
      </c>
      <c r="E627" s="180">
        <f>(E623/E612)*SUM(C627:D627)</f>
        <v>7747.2013006240568</v>
      </c>
      <c r="F627" s="180">
        <f>(F624/F612)*BO64</f>
        <v>1371.9873907958668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1568385.76</v>
      </c>
      <c r="D628" s="180">
        <f>(D615/D612)*AZ76</f>
        <v>-13417.471654718795</v>
      </c>
      <c r="E628" s="180">
        <f>(E623/E612)*SUM(C628:D628)</f>
        <v>71029.689041994381</v>
      </c>
      <c r="F628" s="180">
        <f>(F624/F612)*AZ64</f>
        <v>36310.677378784392</v>
      </c>
      <c r="G628" s="180">
        <f>(G625/G612)*AZ77</f>
        <v>12819.99667424622</v>
      </c>
      <c r="H628" s="180">
        <f>SUM(C626:G628)</f>
        <v>3084421.4766276996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1368028.2400000002</v>
      </c>
      <c r="D629" s="180">
        <f>(D615/D612)*BF76</f>
        <v>-2995.1387604425208</v>
      </c>
      <c r="E629" s="180">
        <f>(E623/E612)*SUM(C629:D629)</f>
        <v>62353.603890052756</v>
      </c>
      <c r="F629" s="180">
        <f>(F624/F612)*BF64</f>
        <v>7960.9579000348449</v>
      </c>
      <c r="G629" s="180">
        <f>(G625/G612)*BF77</f>
        <v>0</v>
      </c>
      <c r="H629" s="180">
        <f>(H628/H612)*BF60</f>
        <v>115000.03503860602</v>
      </c>
      <c r="I629" s="180">
        <f>SUM(C629:H629)</f>
        <v>1550347.6980682511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291041.83999999997</v>
      </c>
      <c r="D630" s="180">
        <f>(D615/D612)*BA76</f>
        <v>-642.03866058997414</v>
      </c>
      <c r="E630" s="180">
        <f>(E623/E612)*SUM(C630:D630)</f>
        <v>13265.227169967211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303665.02850937721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95314.37</v>
      </c>
      <c r="D633" s="180">
        <f>(D615/D612)*BC76</f>
        <v>0</v>
      </c>
      <c r="E633" s="180">
        <f>(E623/E612)*SUM(C633:D633)</f>
        <v>4353.883042552623</v>
      </c>
      <c r="F633" s="180">
        <f>(F624/F612)*BC64</f>
        <v>0.88524623191495788</v>
      </c>
      <c r="G633" s="180">
        <f>(G625/G612)*BC77</f>
        <v>0</v>
      </c>
      <c r="H633" s="180">
        <f>(H628/H612)*BC60</f>
        <v>9358.7587100015971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2875125.16</v>
      </c>
      <c r="D635" s="180">
        <f>(D615/D612)*BK76</f>
        <v>-6170.3892513337332</v>
      </c>
      <c r="E635" s="180">
        <f>(E623/E612)*SUM(C635:D635)</f>
        <v>131051.52482477791</v>
      </c>
      <c r="F635" s="180">
        <f>(F624/F612)*BK64</f>
        <v>1828.7326170856209</v>
      </c>
      <c r="G635" s="180">
        <f>(G625/G612)*BK77</f>
        <v>0</v>
      </c>
      <c r="H635" s="180">
        <f>(H628/H612)*BK60</f>
        <v>133325.5625649966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4952523.1900000004</v>
      </c>
      <c r="D636" s="180">
        <f>(D615/D612)*BH76</f>
        <v>-7102.1975728979432</v>
      </c>
      <c r="E636" s="180">
        <f>(E623/E612)*SUM(C636:D636)</f>
        <v>225902.81609385996</v>
      </c>
      <c r="F636" s="180">
        <f>(F624/F612)*BH64</f>
        <v>18099.980068109322</v>
      </c>
      <c r="G636" s="180">
        <f>(G625/G612)*BH77</f>
        <v>0</v>
      </c>
      <c r="H636" s="180">
        <f>(H628/H612)*BH60</f>
        <v>36994.046209692176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1266251.1499999999</v>
      </c>
      <c r="D637" s="180">
        <f>(D615/D612)*BL76</f>
        <v>-3413.3161535347517</v>
      </c>
      <c r="E637" s="180">
        <f>(E623/E612)*SUM(C637:D637)</f>
        <v>57685.407040701328</v>
      </c>
      <c r="F637" s="180">
        <f>(F624/F612)*BL64</f>
        <v>1359.7646757056466</v>
      </c>
      <c r="G637" s="180">
        <f>(G625/G612)*BL77</f>
        <v>0</v>
      </c>
      <c r="H637" s="180">
        <f>(H628/H612)*BL60</f>
        <v>123133.82533106813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41599.630000000005</v>
      </c>
      <c r="D639" s="180">
        <f>(D615/D612)*BS76</f>
        <v>-2991.1615298016982</v>
      </c>
      <c r="E639" s="180">
        <f>(E623/E612)*SUM(C639:D639)</f>
        <v>1763.6034962128376</v>
      </c>
      <c r="F639" s="180">
        <f>(F624/F612)*BS64</f>
        <v>679.90922816748616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22878.36</v>
      </c>
      <c r="D641" s="180">
        <f>(D615/D612)*BU76</f>
        <v>0</v>
      </c>
      <c r="E641" s="180">
        <f>(E623/E612)*SUM(C641:D641)</f>
        <v>1045.0649114652306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1571439.6600000001</v>
      </c>
      <c r="D642" s="180">
        <f>(D615/D612)*BV76</f>
        <v>-8021.2219388309377</v>
      </c>
      <c r="E642" s="180">
        <f>(E623/E612)*SUM(C642:D642)</f>
        <v>71415.685020932651</v>
      </c>
      <c r="F642" s="180">
        <f>(F624/F612)*BV64</f>
        <v>1226.6507888385347</v>
      </c>
      <c r="G642" s="180">
        <f>(G625/G612)*BV77</f>
        <v>0</v>
      </c>
      <c r="H642" s="180">
        <f>(H628/H612)*BV60</f>
        <v>90794.659108025982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366796.2</v>
      </c>
      <c r="D643" s="180">
        <f>(D615/D612)*BW76</f>
        <v>-573.00530018140603</v>
      </c>
      <c r="E643" s="180">
        <f>(E623/E612)*SUM(C643:D643)</f>
        <v>16728.778222979261</v>
      </c>
      <c r="F643" s="180">
        <f>(F624/F612)*BW64</f>
        <v>336.26295802789326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2005715.3199999998</v>
      </c>
      <c r="D644" s="180">
        <f>(D615/D612)*BX76</f>
        <v>-5357.0455852854611</v>
      </c>
      <c r="E644" s="180">
        <f>(E623/E612)*SUM(C644:D644)</f>
        <v>91374.742024776031</v>
      </c>
      <c r="F644" s="180">
        <f>(F624/F612)*BX64</f>
        <v>1089.3701836898636</v>
      </c>
      <c r="G644" s="180">
        <f>(G625/G612)*BX77</f>
        <v>0</v>
      </c>
      <c r="H644" s="180">
        <f>(H628/H612)*BX60</f>
        <v>83199.854919281221</v>
      </c>
      <c r="I644" s="180">
        <f>(I629/I612)*BX78</f>
        <v>0</v>
      </c>
      <c r="J644" s="180">
        <f>(J630/J612)*BX79</f>
        <v>0</v>
      </c>
      <c r="K644" s="180">
        <f>SUM(C631:J644)</f>
        <v>14266764.469955312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936847.97999999986</v>
      </c>
      <c r="D645" s="180">
        <f>(D615/D612)*BY76</f>
        <v>-1343.451692889375</v>
      </c>
      <c r="E645" s="180">
        <f>(E623/E612)*SUM(C645:D645)</f>
        <v>42733.087382600534</v>
      </c>
      <c r="F645" s="180">
        <f>(F624/F612)*BY64</f>
        <v>37.613147757381832</v>
      </c>
      <c r="G645" s="180">
        <f>(G625/G612)*BY77</f>
        <v>0</v>
      </c>
      <c r="H645" s="180">
        <f>(H628/H612)*BY60</f>
        <v>35181.092951733757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210833.64</v>
      </c>
      <c r="D647" s="180">
        <f>(D615/D612)*CA76</f>
        <v>0</v>
      </c>
      <c r="E647" s="180">
        <f>(E623/E612)*SUM(C647:D647)</f>
        <v>9630.7095141650152</v>
      </c>
      <c r="F647" s="180">
        <f>(F624/F612)*CA64</f>
        <v>342.74736533515079</v>
      </c>
      <c r="G647" s="180">
        <f>(G625/G612)*CA77</f>
        <v>0</v>
      </c>
      <c r="H647" s="180">
        <f>(H628/H612)*CA60</f>
        <v>9505.7549201063339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1243769.1735888089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24570698.459999997</v>
      </c>
      <c r="L648" s="26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1833914.33</v>
      </c>
      <c r="D668" s="180">
        <f>(D615/D612)*C76</f>
        <v>-8553.0344930895353</v>
      </c>
      <c r="E668" s="180">
        <f>(E623/E612)*SUM(C668:D668)</f>
        <v>83381.022096032582</v>
      </c>
      <c r="F668" s="180">
        <f>(F624/F612)*C64</f>
        <v>6377.4589770484572</v>
      </c>
      <c r="G668" s="180">
        <f>(G625/G612)*C77</f>
        <v>228.36195953070617</v>
      </c>
      <c r="H668" s="180">
        <f>(H628/H612)*C60</f>
        <v>100006.42160792284</v>
      </c>
      <c r="I668" s="180">
        <f>(I629/I612)*C78</f>
        <v>110868.39433632614</v>
      </c>
      <c r="J668" s="180">
        <f>(J630/J612)*C79</f>
        <v>23735.687006946991</v>
      </c>
      <c r="K668" s="180">
        <f>(K644/K612)*C75</f>
        <v>148724.62942652396</v>
      </c>
      <c r="L668" s="180">
        <f>(L647/L612)*C80</f>
        <v>104878.31009613816</v>
      </c>
      <c r="M668" s="180">
        <f t="shared" ref="M668:M713" si="20">ROUND(SUM(D668:L668),0)</f>
        <v>569647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7174863.3400000008</v>
      </c>
      <c r="D670" s="180">
        <f>(D615/D612)*E76</f>
        <v>-91343.351600360867</v>
      </c>
      <c r="E670" s="180">
        <f>(E623/E612)*SUM(C670:D670)</f>
        <v>323569.44245737285</v>
      </c>
      <c r="F670" s="180">
        <f>(F624/F612)*E64</f>
        <v>20330.290937047597</v>
      </c>
      <c r="G670" s="180">
        <f>(G625/G612)*E77</f>
        <v>2929.1679727190613</v>
      </c>
      <c r="H670" s="180">
        <f>(H628/H612)*E60</f>
        <v>185460.2184154767</v>
      </c>
      <c r="I670" s="180">
        <f>(I629/I612)*E78</f>
        <v>339978.53450655757</v>
      </c>
      <c r="J670" s="180">
        <f>(J630/J612)*E79</f>
        <v>72980.342794581433</v>
      </c>
      <c r="K670" s="180">
        <f>(K644/K612)*E75</f>
        <v>567449.67582703382</v>
      </c>
      <c r="L670" s="180">
        <f>(L647/L612)*E80</f>
        <v>268541.91502323269</v>
      </c>
      <c r="M670" s="180">
        <f t="shared" si="20"/>
        <v>1689896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7199.7141396499646</v>
      </c>
      <c r="M671" s="180">
        <f t="shared" si="20"/>
        <v>7200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117655.67</v>
      </c>
      <c r="D675" s="180">
        <f>(D615/D612)*J76</f>
        <v>-749.7079757951069</v>
      </c>
      <c r="E675" s="180">
        <f>(E623/E612)*SUM(C675:D675)</f>
        <v>5340.1694375201414</v>
      </c>
      <c r="F675" s="180">
        <f>(F624/F612)*J64</f>
        <v>89.971578218589187</v>
      </c>
      <c r="G675" s="180">
        <f>(G625/G612)*J77</f>
        <v>0</v>
      </c>
      <c r="H675" s="180">
        <f>(H628/H612)*J60</f>
        <v>8427.7827126715965</v>
      </c>
      <c r="I675" s="180">
        <f>(I629/I612)*J78</f>
        <v>36531.605147096583</v>
      </c>
      <c r="J675" s="180">
        <f>(J630/J612)*J79</f>
        <v>0</v>
      </c>
      <c r="K675" s="180">
        <f>(K644/K612)*J75</f>
        <v>47050.627682512983</v>
      </c>
      <c r="L675" s="180">
        <f>(L647/L612)*J80</f>
        <v>0</v>
      </c>
      <c r="M675" s="180">
        <f t="shared" si="20"/>
        <v>96690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2291380.5699999998</v>
      </c>
      <c r="D680" s="180">
        <f>(D615/D612)*O76</f>
        <v>-14594.731924402357</v>
      </c>
      <c r="E680" s="180">
        <f>(E623/E612)*SUM(C680:D680)</f>
        <v>104001.72872066725</v>
      </c>
      <c r="F680" s="180">
        <f>(F624/F612)*O64</f>
        <v>7386.7224865274547</v>
      </c>
      <c r="G680" s="180">
        <f>(G625/G612)*O77</f>
        <v>314.49970290735826</v>
      </c>
      <c r="H680" s="180">
        <f>(H628/H612)*O60</f>
        <v>99859.425397818093</v>
      </c>
      <c r="I680" s="180">
        <f>(I629/I612)*O78</f>
        <v>101618.18973027232</v>
      </c>
      <c r="J680" s="180">
        <f>(J630/J612)*O79</f>
        <v>0</v>
      </c>
      <c r="K680" s="180">
        <f>(K644/K612)*O75</f>
        <v>155131.12720251479</v>
      </c>
      <c r="L680" s="180">
        <f>(L647/L612)*O80</f>
        <v>167523.24549680384</v>
      </c>
      <c r="M680" s="180">
        <f t="shared" si="20"/>
        <v>621240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4897099.95</v>
      </c>
      <c r="D681" s="180">
        <f>(D615/D612)*P76</f>
        <v>-41614.900546541125</v>
      </c>
      <c r="E681" s="180">
        <f>(E623/E612)*SUM(C681:D681)</f>
        <v>221794.61523150388</v>
      </c>
      <c r="F681" s="180">
        <f>(F624/F612)*P64</f>
        <v>190293.36574634587</v>
      </c>
      <c r="G681" s="180">
        <f>(G625/G612)*P77</f>
        <v>0</v>
      </c>
      <c r="H681" s="180">
        <f>(H628/H612)*P60</f>
        <v>87315.748802213857</v>
      </c>
      <c r="I681" s="180">
        <f>(I629/I612)*P78</f>
        <v>245800.72674202416</v>
      </c>
      <c r="J681" s="180">
        <f>(J630/J612)*P79</f>
        <v>28253.16062972735</v>
      </c>
      <c r="K681" s="180">
        <f>(K644/K612)*P75</f>
        <v>1400799.2479949051</v>
      </c>
      <c r="L681" s="180">
        <f>(L647/L612)*P80</f>
        <v>98569.282241805704</v>
      </c>
      <c r="M681" s="180">
        <f t="shared" si="20"/>
        <v>2231211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1625208.5999999999</v>
      </c>
      <c r="D682" s="180">
        <f>(D615/D612)*Q76</f>
        <v>0</v>
      </c>
      <c r="E682" s="180">
        <f>(E623/E612)*SUM(C682:D682)</f>
        <v>74238.209455202697</v>
      </c>
      <c r="F682" s="180">
        <f>(F624/F612)*Q64</f>
        <v>8758.4085350669429</v>
      </c>
      <c r="G682" s="180">
        <f>(G625/G612)*Q77</f>
        <v>0</v>
      </c>
      <c r="H682" s="180">
        <f>(H628/H612)*Q60</f>
        <v>52967.634374406953</v>
      </c>
      <c r="I682" s="180">
        <f>(I629/I612)*Q78</f>
        <v>8915.0522652547625</v>
      </c>
      <c r="J682" s="180">
        <f>(J630/J612)*Q79</f>
        <v>26569.389668576801</v>
      </c>
      <c r="K682" s="180">
        <f>(K644/K612)*Q75</f>
        <v>104608.90794958826</v>
      </c>
      <c r="L682" s="180">
        <f>(L647/L612)*Q80</f>
        <v>86767.68896134854</v>
      </c>
      <c r="M682" s="180">
        <f t="shared" si="20"/>
        <v>362825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1873419.19</v>
      </c>
      <c r="D683" s="180">
        <f>(D615/D612)*R76</f>
        <v>0</v>
      </c>
      <c r="E683" s="180">
        <f>(E623/E612)*SUM(C683:D683)</f>
        <v>85576.267701645309</v>
      </c>
      <c r="F683" s="180">
        <f>(F624/F612)*R64</f>
        <v>1755.2204724230126</v>
      </c>
      <c r="G683" s="180">
        <f>(G625/G612)*R77</f>
        <v>0</v>
      </c>
      <c r="H683" s="180">
        <f>(H628/H612)*R60</f>
        <v>0</v>
      </c>
      <c r="I683" s="180">
        <f>(I629/I612)*R78</f>
        <v>16757.617039952562</v>
      </c>
      <c r="J683" s="180">
        <f>(J630/J612)*R79</f>
        <v>0</v>
      </c>
      <c r="K683" s="180">
        <f>(K644/K612)*R75</f>
        <v>220187.09053941007</v>
      </c>
      <c r="L683" s="180">
        <f>(L647/L612)*R80</f>
        <v>0</v>
      </c>
      <c r="M683" s="180">
        <f t="shared" si="20"/>
        <v>324276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256041.13</v>
      </c>
      <c r="D684" s="180">
        <f>(D615/D612)*S76</f>
        <v>-10270.629954119175</v>
      </c>
      <c r="E684" s="180">
        <f>(E623/E612)*SUM(C684:D684)</f>
        <v>11226.596918276216</v>
      </c>
      <c r="F684" s="180">
        <f>(F624/F612)*S64</f>
        <v>442.04689492899041</v>
      </c>
      <c r="G684" s="180">
        <f>(G625/G612)*S77</f>
        <v>0</v>
      </c>
      <c r="H684" s="180">
        <f>(H628/H612)*S60</f>
        <v>15924.589428013191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17323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4589137.4899999993</v>
      </c>
      <c r="D686" s="180">
        <f>(D615/D612)*U76</f>
        <v>-9724.4709607633231</v>
      </c>
      <c r="E686" s="180">
        <f>(E623/E612)*SUM(C686:D686)</f>
        <v>209183.86900568762</v>
      </c>
      <c r="F686" s="180">
        <f>(F624/F612)*U64</f>
        <v>105998.69405158443</v>
      </c>
      <c r="G686" s="180">
        <f>(G625/G612)*U77</f>
        <v>0</v>
      </c>
      <c r="H686" s="180">
        <f>(H628/H612)*U60</f>
        <v>171103.58856191405</v>
      </c>
      <c r="I686" s="180">
        <f>(I629/I612)*U78</f>
        <v>95049.203850610924</v>
      </c>
      <c r="J686" s="180">
        <f>(J630/J612)*U79</f>
        <v>0</v>
      </c>
      <c r="K686" s="180">
        <f>(K644/K612)*U75</f>
        <v>939794.07205333037</v>
      </c>
      <c r="L686" s="180">
        <f>(L647/L612)*U80</f>
        <v>3859.6405697092596</v>
      </c>
      <c r="M686" s="180">
        <f t="shared" si="20"/>
        <v>1515265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51326.400000000001</v>
      </c>
      <c r="D687" s="180">
        <f>(D615/D612)*V76</f>
        <v>0</v>
      </c>
      <c r="E687" s="180">
        <f>(E623/E612)*SUM(C687:D687)</f>
        <v>2344.5482836981764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6367.8944751819727</v>
      </c>
      <c r="J687" s="180">
        <f>(J630/J612)*V79</f>
        <v>0</v>
      </c>
      <c r="K687" s="180">
        <f>(K644/K612)*V75</f>
        <v>70020.634462419941</v>
      </c>
      <c r="L687" s="180">
        <f>(L647/L612)*V80</f>
        <v>0</v>
      </c>
      <c r="M687" s="180">
        <f t="shared" si="20"/>
        <v>78733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608128.35</v>
      </c>
      <c r="D688" s="180">
        <f>(D615/D612)*W76</f>
        <v>-848.28647810693042</v>
      </c>
      <c r="E688" s="180">
        <f>(E623/E612)*SUM(C688:D688)</f>
        <v>27740.060293618368</v>
      </c>
      <c r="F688" s="180">
        <f>(F624/F612)*W64</f>
        <v>713.76626847990576</v>
      </c>
      <c r="G688" s="180">
        <f>(G625/G612)*W77</f>
        <v>0</v>
      </c>
      <c r="H688" s="180">
        <f>(H628/H612)*W60</f>
        <v>11367.706914766339</v>
      </c>
      <c r="I688" s="180">
        <f>(I629/I612)*W78</f>
        <v>9719.4178831724857</v>
      </c>
      <c r="J688" s="180">
        <f>(J630/J612)*W79</f>
        <v>0</v>
      </c>
      <c r="K688" s="180">
        <f>(K644/K612)*W75</f>
        <v>294065.76001412747</v>
      </c>
      <c r="L688" s="180">
        <f>(L647/L612)*W80</f>
        <v>0</v>
      </c>
      <c r="M688" s="180">
        <f t="shared" si="20"/>
        <v>342758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1716263.82</v>
      </c>
      <c r="D689" s="180">
        <f>(D615/D612)*X76</f>
        <v>-2450.7695208750392</v>
      </c>
      <c r="E689" s="180">
        <f>(E623/E612)*SUM(C689:D689)</f>
        <v>78285.588821354482</v>
      </c>
      <c r="F689" s="180">
        <f>(F624/F612)*X64</f>
        <v>5578.3334595602191</v>
      </c>
      <c r="G689" s="180">
        <f>(G625/G612)*X77</f>
        <v>0</v>
      </c>
      <c r="H689" s="180">
        <f>(H628/H612)*X60</f>
        <v>40080.966621891661</v>
      </c>
      <c r="I689" s="180">
        <f>(I629/I612)*X78</f>
        <v>44575.261326273809</v>
      </c>
      <c r="J689" s="180">
        <f>(J630/J612)*X79</f>
        <v>0</v>
      </c>
      <c r="K689" s="180">
        <f>(K644/K612)*X75</f>
        <v>763908.08399747661</v>
      </c>
      <c r="L689" s="180">
        <f>(L647/L612)*X80</f>
        <v>0</v>
      </c>
      <c r="M689" s="180">
        <f t="shared" si="20"/>
        <v>929977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2834545.2199999997</v>
      </c>
      <c r="D690" s="180">
        <f>(D615/D612)*Y76</f>
        <v>-21705.594178339237</v>
      </c>
      <c r="E690" s="180">
        <f>(E623/E612)*SUM(C690:D690)</f>
        <v>128488.23056046</v>
      </c>
      <c r="F690" s="180">
        <f>(F624/F612)*Y64</f>
        <v>6086.6013824046768</v>
      </c>
      <c r="G690" s="180">
        <f>(G625/G612)*Y77</f>
        <v>0</v>
      </c>
      <c r="H690" s="180">
        <f>(H628/H612)*Y60</f>
        <v>110737.14494556865</v>
      </c>
      <c r="I690" s="180">
        <f>(I629/I612)*Y78</f>
        <v>67566.711905088727</v>
      </c>
      <c r="J690" s="180">
        <f>(J630/J612)*Y79</f>
        <v>29458.734186681409</v>
      </c>
      <c r="K690" s="180">
        <f>(K644/K612)*Y75</f>
        <v>778920.94761356176</v>
      </c>
      <c r="L690" s="180">
        <f>(L647/L612)*Y80</f>
        <v>0</v>
      </c>
      <c r="M690" s="180">
        <f t="shared" si="20"/>
        <v>1099553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396735.99000000005</v>
      </c>
      <c r="D692" s="180">
        <f>(D615/D612)*AA76</f>
        <v>0</v>
      </c>
      <c r="E692" s="180">
        <f>(E623/E612)*SUM(C692:D692)</f>
        <v>18122.577941094583</v>
      </c>
      <c r="F692" s="180">
        <f>(F624/F612)*AA64</f>
        <v>7035.6331480213566</v>
      </c>
      <c r="G692" s="180">
        <f>(G625/G612)*AA77</f>
        <v>0</v>
      </c>
      <c r="H692" s="180">
        <f>(H628/H612)*AA60</f>
        <v>4556.8825132468519</v>
      </c>
      <c r="I692" s="180">
        <f>(I629/I612)*AA78</f>
        <v>2547.1577900727893</v>
      </c>
      <c r="J692" s="180">
        <f>(J630/J612)*AA79</f>
        <v>0</v>
      </c>
      <c r="K692" s="180">
        <f>(K644/K612)*AA75</f>
        <v>79907.544612435886</v>
      </c>
      <c r="L692" s="180">
        <f>(L647/L612)*AA80</f>
        <v>0</v>
      </c>
      <c r="M692" s="180">
        <f t="shared" si="20"/>
        <v>112170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10268024.229999999</v>
      </c>
      <c r="D693" s="180">
        <f>(D615/D612)*AB76</f>
        <v>-7989.1200058014383</v>
      </c>
      <c r="E693" s="180">
        <f>(E623/E612)*SUM(C693:D693)</f>
        <v>468670.07442212827</v>
      </c>
      <c r="F693" s="180">
        <f>(F624/F612)*AB64</f>
        <v>726704.09776898206</v>
      </c>
      <c r="G693" s="180">
        <f>(G625/G612)*AB77</f>
        <v>0</v>
      </c>
      <c r="H693" s="180">
        <f>(H628/H612)*AB60</f>
        <v>56201.550996711172</v>
      </c>
      <c r="I693" s="180">
        <f>(I629/I612)*AB78</f>
        <v>272009.63979250996</v>
      </c>
      <c r="J693" s="180">
        <f>(J630/J612)*AB79</f>
        <v>0</v>
      </c>
      <c r="K693" s="180">
        <f>(K644/K612)*AB75</f>
        <v>3659925.2136314875</v>
      </c>
      <c r="L693" s="180">
        <f>(L647/L612)*AB80</f>
        <v>0</v>
      </c>
      <c r="M693" s="180">
        <f t="shared" si="20"/>
        <v>5175521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619894.61</v>
      </c>
      <c r="D694" s="180">
        <f>(D615/D612)*AC76</f>
        <v>0</v>
      </c>
      <c r="E694" s="180">
        <f>(E623/E612)*SUM(C694:D694)</f>
        <v>28316.282535873357</v>
      </c>
      <c r="F694" s="180">
        <f>(F624/F612)*AC64</f>
        <v>4190.1205382628987</v>
      </c>
      <c r="G694" s="180">
        <f>(G625/G612)*AC77</f>
        <v>0</v>
      </c>
      <c r="H694" s="180">
        <f>(H628/H612)*AC60</f>
        <v>36602.056316079543</v>
      </c>
      <c r="I694" s="180">
        <f>(I629/I612)*AC78</f>
        <v>31839.472375909863</v>
      </c>
      <c r="J694" s="180">
        <f>(J630/J612)*AC79</f>
        <v>0</v>
      </c>
      <c r="K694" s="180">
        <f>(K644/K612)*AC75</f>
        <v>60809.063485644067</v>
      </c>
      <c r="L694" s="180">
        <f>(L647/L612)*AC80</f>
        <v>0</v>
      </c>
      <c r="M694" s="180">
        <f t="shared" si="20"/>
        <v>161757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2431802.17</v>
      </c>
      <c r="D696" s="180">
        <f>(D615/D612)*AE76</f>
        <v>-25393.538107622808</v>
      </c>
      <c r="E696" s="180">
        <f>(E623/E612)*SUM(C696:D696)</f>
        <v>109922.792710569</v>
      </c>
      <c r="F696" s="180">
        <f>(F624/F612)*AE64</f>
        <v>2268.0477975091844</v>
      </c>
      <c r="G696" s="180">
        <f>(G625/G612)*AE77</f>
        <v>0</v>
      </c>
      <c r="H696" s="180">
        <f>(H628/H612)*AE60</f>
        <v>107160.23716635338</v>
      </c>
      <c r="I696" s="180">
        <f>(I629/I612)*AE78</f>
        <v>17092.769380751612</v>
      </c>
      <c r="J696" s="180">
        <f>(J630/J612)*AE79</f>
        <v>10589.693611987086</v>
      </c>
      <c r="K696" s="180">
        <f>(K644/K612)*AE75</f>
        <v>313905.37659082422</v>
      </c>
      <c r="L696" s="180">
        <f>(L647/L612)*AE80</f>
        <v>16180.800849934974</v>
      </c>
      <c r="M696" s="180">
        <f t="shared" si="20"/>
        <v>551726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7115256.4800000004</v>
      </c>
      <c r="D698" s="180">
        <f>(D615/D612)*AG76</f>
        <v>-14768.309633083983</v>
      </c>
      <c r="E698" s="180">
        <f>(E623/E612)*SUM(C698:D698)</f>
        <v>324344.535234362</v>
      </c>
      <c r="F698" s="180">
        <f>(F624/F612)*AG64</f>
        <v>26510.192321063572</v>
      </c>
      <c r="G698" s="180">
        <f>(G625/G612)*AG77</f>
        <v>321.83941415970963</v>
      </c>
      <c r="H698" s="180">
        <f>(H628/H612)*AG60</f>
        <v>136755.47413410712</v>
      </c>
      <c r="I698" s="180">
        <f>(I629/I612)*AG78</f>
        <v>135669.66755545593</v>
      </c>
      <c r="J698" s="180">
        <f>(J630/J612)*AG79</f>
        <v>82868.465172755794</v>
      </c>
      <c r="K698" s="180">
        <f>(K644/K612)*AG75</f>
        <v>2477826.1142859305</v>
      </c>
      <c r="L698" s="180">
        <f>(L647/L612)*AG80</f>
        <v>114675.85923463087</v>
      </c>
      <c r="M698" s="180">
        <f t="shared" si="20"/>
        <v>3284204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8481455.629999999</v>
      </c>
      <c r="D699" s="180">
        <f>(D615/D612)*AH76</f>
        <v>-33570.667487573999</v>
      </c>
      <c r="E699" s="180">
        <f>(E623/E612)*SUM(C699:D699)</f>
        <v>385892.52684268012</v>
      </c>
      <c r="F699" s="180">
        <f>(F624/F612)*AH64</f>
        <v>15748.893271599853</v>
      </c>
      <c r="G699" s="180">
        <f>(G625/G612)*AH77</f>
        <v>189.39224733425939</v>
      </c>
      <c r="H699" s="180">
        <f>(H628/H612)*AH60</f>
        <v>311386.9717385348</v>
      </c>
      <c r="I699" s="180">
        <f>(I629/I612)*AH78</f>
        <v>0</v>
      </c>
      <c r="J699" s="180">
        <f>(J630/J612)*AH79</f>
        <v>15953.084733927852</v>
      </c>
      <c r="K699" s="180">
        <f>(K644/K612)*AH75</f>
        <v>491767.81789794809</v>
      </c>
      <c r="L699" s="180">
        <f>(L647/L612)*AH80</f>
        <v>0</v>
      </c>
      <c r="M699" s="180">
        <f t="shared" si="20"/>
        <v>1187368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2528137.3507008706</v>
      </c>
      <c r="D700" s="180">
        <f>(D615/D612)*AI76</f>
        <v>-15643.300374065011</v>
      </c>
      <c r="E700" s="180">
        <f>(E623/E612)*SUM(C700:D700)</f>
        <v>114768.68850134806</v>
      </c>
      <c r="F700" s="180">
        <f>(F624/F612)*AI64</f>
        <v>12453.115574554984</v>
      </c>
      <c r="G700" s="180">
        <f>(G625/G612)*AI77</f>
        <v>560.01996855441041</v>
      </c>
      <c r="H700" s="180">
        <f>(H628/H612)*AI60</f>
        <v>89520.691953784917</v>
      </c>
      <c r="I700" s="180">
        <f>(I629/I612)*AI78</f>
        <v>134.06093631962048</v>
      </c>
      <c r="J700" s="180">
        <f>(J630/J612)*AI79</f>
        <v>0</v>
      </c>
      <c r="K700" s="180">
        <f>(K644/K612)*AI75</f>
        <v>291644.18998735584</v>
      </c>
      <c r="L700" s="180">
        <f>(L647/L612)*AI80</f>
        <v>61828.472972457945</v>
      </c>
      <c r="M700" s="180">
        <f t="shared" si="20"/>
        <v>555266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18304798.41</v>
      </c>
      <c r="D701" s="180">
        <f>(D615/D612)*AJ76</f>
        <v>-89425.190079872584</v>
      </c>
      <c r="E701" s="180">
        <f>(E623/E612)*SUM(C701:D701)</f>
        <v>832063.46090287762</v>
      </c>
      <c r="F701" s="180">
        <f>(F624/F612)*AJ64</f>
        <v>66624.942636882348</v>
      </c>
      <c r="G701" s="180">
        <f>(G625/G612)*AJ77</f>
        <v>0</v>
      </c>
      <c r="H701" s="180">
        <f>(H628/H612)*AJ60</f>
        <v>608025.32372989436</v>
      </c>
      <c r="I701" s="180">
        <f>(I629/I612)*AJ78</f>
        <v>0</v>
      </c>
      <c r="J701" s="180">
        <f>(J630/J612)*AJ79</f>
        <v>13256.470704192485</v>
      </c>
      <c r="K701" s="180">
        <f>(K644/K612)*AJ75</f>
        <v>1033913.3495308334</v>
      </c>
      <c r="L701" s="180">
        <f>(L647/L612)*AJ80</f>
        <v>130114.42151346793</v>
      </c>
      <c r="M701" s="180">
        <f t="shared" si="20"/>
        <v>2594573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314908.04000000004</v>
      </c>
      <c r="D702" s="180">
        <f>(D615/D612)*AK76</f>
        <v>0</v>
      </c>
      <c r="E702" s="180">
        <f>(E623/E612)*SUM(C702:D702)</f>
        <v>14384.743615464104</v>
      </c>
      <c r="F702" s="180">
        <f>(F624/F612)*AK64</f>
        <v>1715.629392631545</v>
      </c>
      <c r="G702" s="180">
        <f>(G625/G612)*AK77</f>
        <v>0</v>
      </c>
      <c r="H702" s="180">
        <f>(H628/H612)*AK60</f>
        <v>8280.786502566858</v>
      </c>
      <c r="I702" s="180">
        <f>(I629/I612)*AK78</f>
        <v>4289.9499622278554</v>
      </c>
      <c r="J702" s="180">
        <f>(J630/J612)*AK79</f>
        <v>0</v>
      </c>
      <c r="K702" s="180">
        <f>(K644/K612)*AK75</f>
        <v>61984.36696063319</v>
      </c>
      <c r="L702" s="180">
        <f>(L647/L612)*AK80</f>
        <v>0</v>
      </c>
      <c r="M702" s="180">
        <f t="shared" si="20"/>
        <v>90655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169779.05000000002</v>
      </c>
      <c r="D703" s="180">
        <f>(D615/D612)*AL76</f>
        <v>0</v>
      </c>
      <c r="E703" s="180">
        <f>(E623/E612)*SUM(C703:D703)</f>
        <v>7755.3691723052252</v>
      </c>
      <c r="F703" s="180">
        <f>(F624/F612)*AL64</f>
        <v>115.81445110071216</v>
      </c>
      <c r="G703" s="180">
        <f>(G625/G612)*AL77</f>
        <v>0</v>
      </c>
      <c r="H703" s="180">
        <f>(H628/H612)*AL60</f>
        <v>7790.7991355510685</v>
      </c>
      <c r="I703" s="180">
        <f>(I629/I612)*AL78</f>
        <v>1809.8226403148765</v>
      </c>
      <c r="J703" s="180">
        <f>(J630/J612)*AL79</f>
        <v>0</v>
      </c>
      <c r="K703" s="180">
        <f>(K644/K612)*AL75</f>
        <v>28272.927474302185</v>
      </c>
      <c r="L703" s="180">
        <f>(L647/L612)*AL80</f>
        <v>0</v>
      </c>
      <c r="M703" s="180">
        <f t="shared" si="20"/>
        <v>45745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5398202.5</v>
      </c>
      <c r="D709" s="180">
        <f>(D615/D612)*AR76</f>
        <v>-9502.7403525374484</v>
      </c>
      <c r="E709" s="180">
        <f>(E623/E612)*SUM(C709:D709)</f>
        <v>246151.43031356638</v>
      </c>
      <c r="F709" s="180">
        <f>(F624/F612)*AR64</f>
        <v>29089.066546251208</v>
      </c>
      <c r="G709" s="180">
        <f>(G625/G612)*AR77</f>
        <v>0</v>
      </c>
      <c r="H709" s="180">
        <f>(H628/H612)*AR60</f>
        <v>198395.88490469358</v>
      </c>
      <c r="I709" s="180">
        <f>(I629/I612)*AR78</f>
        <v>1206.5484268765842</v>
      </c>
      <c r="J709" s="180">
        <f>(J630/J612)*AR79</f>
        <v>0</v>
      </c>
      <c r="K709" s="180">
        <f>(K644/K612)*AR75</f>
        <v>276147.70073451195</v>
      </c>
      <c r="L709" s="180">
        <f>(L647/L612)*AR80</f>
        <v>183629.822489629</v>
      </c>
      <c r="M709" s="180">
        <f t="shared" si="20"/>
        <v>925118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110468676.98070087</v>
      </c>
      <c r="D715" s="180">
        <f>SUM(D616:D647)+SUM(D668:D713)</f>
        <v>-511231.37999999989</v>
      </c>
      <c r="E715" s="180">
        <f>SUM(E624:E647)+SUM(E668:E713)</f>
        <v>4825686.0610785587</v>
      </c>
      <c r="F715" s="180">
        <f>SUM(F625:F648)+SUM(F668:F713)</f>
        <v>1318085.6645662463</v>
      </c>
      <c r="G715" s="180">
        <f>SUM(G626:G647)+SUM(G668:G713)</f>
        <v>17363.277939451727</v>
      </c>
      <c r="H715" s="180">
        <f>SUM(H629:H647)+SUM(H668:H713)</f>
        <v>3084421.4766276986</v>
      </c>
      <c r="I715" s="180">
        <f>SUM(I630:I647)+SUM(I668:I713)</f>
        <v>1550347.6980682507</v>
      </c>
      <c r="J715" s="180">
        <f>SUM(J631:J647)+SUM(J668:J713)</f>
        <v>303665.02850937721</v>
      </c>
      <c r="K715" s="180">
        <f>SUM(K668:K713)</f>
        <v>14266764.46995531</v>
      </c>
      <c r="L715" s="180">
        <f>SUM(L668:L713)</f>
        <v>1243769.1735888089</v>
      </c>
      <c r="M715" s="180">
        <f>SUM(M668:M713)</f>
        <v>24570697</v>
      </c>
      <c r="N715" s="198" t="s">
        <v>742</v>
      </c>
    </row>
    <row r="716" spans="1:15" ht="12.6" customHeight="1" x14ac:dyDescent="0.25">
      <c r="C716" s="180">
        <f>CE71</f>
        <v>110468676.98070088</v>
      </c>
      <c r="D716" s="180">
        <f>D615</f>
        <v>-511231.38000000012</v>
      </c>
      <c r="E716" s="180">
        <f>E623</f>
        <v>4825686.0610785587</v>
      </c>
      <c r="F716" s="180">
        <f>F624</f>
        <v>1318085.6645662463</v>
      </c>
      <c r="G716" s="180">
        <f>G625</f>
        <v>17363.277939451724</v>
      </c>
      <c r="H716" s="180">
        <f>H628</f>
        <v>3084421.4766276996</v>
      </c>
      <c r="I716" s="180">
        <f>I629</f>
        <v>1550347.6980682511</v>
      </c>
      <c r="J716" s="180">
        <f>J630</f>
        <v>303665.02850937721</v>
      </c>
      <c r="K716" s="180">
        <f>K644</f>
        <v>14266764.469955312</v>
      </c>
      <c r="L716" s="180">
        <f>L647</f>
        <v>1243769.1735888089</v>
      </c>
      <c r="M716" s="180">
        <f>C648</f>
        <v>24570698.459999997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7" transitionEvaluation="1" transitionEntry="1" codeName="Sheet10">
    <pageSetUpPr autoPageBreaks="0" fitToPage="1"/>
  </sheetPr>
  <dimension ref="A1:CF816"/>
  <sheetViews>
    <sheetView showGridLines="0" topLeftCell="A37" zoomScale="75" workbookViewId="0">
      <selection activeCell="C84" sqref="C84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1261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1255</v>
      </c>
      <c r="C16" s="236"/>
      <c r="E16" s="237" t="s">
        <v>1254</v>
      </c>
    </row>
    <row r="17" spans="1:6" ht="12.75" customHeight="1" x14ac:dyDescent="0.25">
      <c r="A17" s="180" t="s">
        <v>1230</v>
      </c>
      <c r="C17" s="237" t="s">
        <v>1254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25">
      <c r="A21" s="199"/>
      <c r="C21" s="236"/>
    </row>
    <row r="22" spans="1:6" ht="12.6" customHeight="1" x14ac:dyDescent="0.25">
      <c r="A22" s="240" t="s">
        <v>1256</v>
      </c>
      <c r="B22" s="241"/>
      <c r="C22" s="242"/>
      <c r="D22" s="240"/>
      <c r="E22" s="240"/>
    </row>
    <row r="23" spans="1:6" ht="12.6" customHeight="1" x14ac:dyDescent="0.25">
      <c r="B23" s="199"/>
      <c r="C23" s="236"/>
    </row>
    <row r="24" spans="1:6" ht="12.6" customHeight="1" x14ac:dyDescent="0.25">
      <c r="A24" s="243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2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/>
      <c r="C48" s="248" t="e">
        <f>ROUND(((B48/CE61)*C61),0)</f>
        <v>#DIV/0!</v>
      </c>
      <c r="D48" s="248" t="e">
        <f>ROUND(((B48/CE61)*D61),0)</f>
        <v>#DIV/0!</v>
      </c>
      <c r="E48" s="195" t="e">
        <f>ROUND(((B48/CE61)*E61),0)</f>
        <v>#DIV/0!</v>
      </c>
      <c r="F48" s="195" t="e">
        <f>ROUND(((B48/CE61)*F61),0)</f>
        <v>#DIV/0!</v>
      </c>
      <c r="G48" s="195" t="e">
        <f>ROUND(((B48/CE61)*G61),0)</f>
        <v>#DIV/0!</v>
      </c>
      <c r="H48" s="195" t="e">
        <f>ROUND(((B48/CE61)*H61),0)</f>
        <v>#DIV/0!</v>
      </c>
      <c r="I48" s="195" t="e">
        <f>ROUND(((B48/CE61)*I61),0)</f>
        <v>#DIV/0!</v>
      </c>
      <c r="J48" s="195" t="e">
        <f>ROUND(((B48/CE61)*J61),0)</f>
        <v>#DIV/0!</v>
      </c>
      <c r="K48" s="195" t="e">
        <f>ROUND(((B48/CE61)*K61),0)</f>
        <v>#DIV/0!</v>
      </c>
      <c r="L48" s="195" t="e">
        <f>ROUND(((B48/CE61)*L61),0)</f>
        <v>#DIV/0!</v>
      </c>
      <c r="M48" s="195" t="e">
        <f>ROUND(((B48/CE61)*M61),0)</f>
        <v>#DIV/0!</v>
      </c>
      <c r="N48" s="195" t="e">
        <f>ROUND(((B48/CE61)*N61),0)</f>
        <v>#DIV/0!</v>
      </c>
      <c r="O48" s="195" t="e">
        <f>ROUND(((B48/CE61)*O61),0)</f>
        <v>#DIV/0!</v>
      </c>
      <c r="P48" s="195" t="e">
        <f>ROUND(((B48/CE61)*P61),0)</f>
        <v>#DIV/0!</v>
      </c>
      <c r="Q48" s="195" t="e">
        <f>ROUND(((B48/CE61)*Q61),0)</f>
        <v>#DIV/0!</v>
      </c>
      <c r="R48" s="195" t="e">
        <f>ROUND(((B48/CE61)*R61),0)</f>
        <v>#DIV/0!</v>
      </c>
      <c r="S48" s="195" t="e">
        <f>ROUND(((B48/CE61)*S61),0)</f>
        <v>#DIV/0!</v>
      </c>
      <c r="T48" s="195" t="e">
        <f>ROUND(((B48/CE61)*T61),0)</f>
        <v>#DIV/0!</v>
      </c>
      <c r="U48" s="195" t="e">
        <f>ROUND(((B48/CE61)*U61),0)</f>
        <v>#DIV/0!</v>
      </c>
      <c r="V48" s="195" t="e">
        <f>ROUND(((B48/CE61)*V61),0)</f>
        <v>#DIV/0!</v>
      </c>
      <c r="W48" s="195" t="e">
        <f>ROUND(((B48/CE61)*W61),0)</f>
        <v>#DIV/0!</v>
      </c>
      <c r="X48" s="195" t="e">
        <f>ROUND(((B48/CE61)*X61),0)</f>
        <v>#DIV/0!</v>
      </c>
      <c r="Y48" s="195" t="e">
        <f>ROUND(((B48/CE61)*Y61),0)</f>
        <v>#DIV/0!</v>
      </c>
      <c r="Z48" s="195" t="e">
        <f>ROUND(((B48/CE61)*Z61),0)</f>
        <v>#DIV/0!</v>
      </c>
      <c r="AA48" s="195" t="e">
        <f>ROUND(((B48/CE61)*AA61),0)</f>
        <v>#DIV/0!</v>
      </c>
      <c r="AB48" s="195" t="e">
        <f>ROUND(((B48/CE61)*AB61),0)</f>
        <v>#DIV/0!</v>
      </c>
      <c r="AC48" s="195" t="e">
        <f>ROUND(((B48/CE61)*AC61),0)</f>
        <v>#DIV/0!</v>
      </c>
      <c r="AD48" s="195" t="e">
        <f>ROUND(((B48/CE61)*AD61),0)</f>
        <v>#DIV/0!</v>
      </c>
      <c r="AE48" s="195" t="e">
        <f>ROUND(((B48/CE61)*AE61),0)</f>
        <v>#DIV/0!</v>
      </c>
      <c r="AF48" s="195" t="e">
        <f>ROUND(((B48/CE61)*AF61),0)</f>
        <v>#DIV/0!</v>
      </c>
      <c r="AG48" s="195" t="e">
        <f>ROUND(((B48/CE61)*AG61),0)</f>
        <v>#DIV/0!</v>
      </c>
      <c r="AH48" s="195" t="e">
        <f>ROUND(((B48/CE61)*AH61),0)</f>
        <v>#DIV/0!</v>
      </c>
      <c r="AI48" s="195" t="e">
        <f>ROUND(((B48/CE61)*AI61),0)</f>
        <v>#DIV/0!</v>
      </c>
      <c r="AJ48" s="195" t="e">
        <f>ROUND(((B48/CE61)*AJ61),0)</f>
        <v>#DIV/0!</v>
      </c>
      <c r="AK48" s="195" t="e">
        <f>ROUND(((B48/CE61)*AK61),0)</f>
        <v>#DIV/0!</v>
      </c>
      <c r="AL48" s="195" t="e">
        <f>ROUND(((B48/CE61)*AL61),0)</f>
        <v>#DIV/0!</v>
      </c>
      <c r="AM48" s="195" t="e">
        <f>ROUND(((B48/CE61)*AM61),0)</f>
        <v>#DIV/0!</v>
      </c>
      <c r="AN48" s="195" t="e">
        <f>ROUND(((B48/CE61)*AN61),0)</f>
        <v>#DIV/0!</v>
      </c>
      <c r="AO48" s="195" t="e">
        <f>ROUND(((B48/CE61)*AO61),0)</f>
        <v>#DIV/0!</v>
      </c>
      <c r="AP48" s="195" t="e">
        <f>ROUND(((B48/CE61)*AP61),0)</f>
        <v>#DIV/0!</v>
      </c>
      <c r="AQ48" s="195" t="e">
        <f>ROUND(((B48/CE61)*AQ61),0)</f>
        <v>#DIV/0!</v>
      </c>
      <c r="AR48" s="195" t="e">
        <f>ROUND(((B48/CE61)*AR61),0)</f>
        <v>#DIV/0!</v>
      </c>
      <c r="AS48" s="195" t="e">
        <f>ROUND(((B48/CE61)*AS61),0)</f>
        <v>#DIV/0!</v>
      </c>
      <c r="AT48" s="195" t="e">
        <f>ROUND(((B48/CE61)*AT61),0)</f>
        <v>#DIV/0!</v>
      </c>
      <c r="AU48" s="195" t="e">
        <f>ROUND(((B48/CE61)*AU61),0)</f>
        <v>#DIV/0!</v>
      </c>
      <c r="AV48" s="195" t="e">
        <f>ROUND(((B48/CE61)*AV61),0)</f>
        <v>#DIV/0!</v>
      </c>
      <c r="AW48" s="195" t="e">
        <f>ROUND(((B48/CE61)*AW61),0)</f>
        <v>#DIV/0!</v>
      </c>
      <c r="AX48" s="195" t="e">
        <f>ROUND(((B48/CE61)*AX61),0)</f>
        <v>#DIV/0!</v>
      </c>
      <c r="AY48" s="195" t="e">
        <f>ROUND(((B48/CE61)*AY61),0)</f>
        <v>#DIV/0!</v>
      </c>
      <c r="AZ48" s="195" t="e">
        <f>ROUND(((B48/CE61)*AZ61),0)</f>
        <v>#DIV/0!</v>
      </c>
      <c r="BA48" s="195" t="e">
        <f>ROUND(((B48/CE61)*BA61),0)</f>
        <v>#DIV/0!</v>
      </c>
      <c r="BB48" s="195" t="e">
        <f>ROUND(((B48/CE61)*BB61),0)</f>
        <v>#DIV/0!</v>
      </c>
      <c r="BC48" s="195" t="e">
        <f>ROUND(((B48/CE61)*BC61),0)</f>
        <v>#DIV/0!</v>
      </c>
      <c r="BD48" s="195" t="e">
        <f>ROUND(((B48/CE61)*BD61),0)</f>
        <v>#DIV/0!</v>
      </c>
      <c r="BE48" s="195" t="e">
        <f>ROUND(((B48/CE61)*BE61),0)</f>
        <v>#DIV/0!</v>
      </c>
      <c r="BF48" s="195" t="e">
        <f>ROUND(((B48/CE61)*BF61),0)</f>
        <v>#DIV/0!</v>
      </c>
      <c r="BG48" s="195" t="e">
        <f>ROUND(((B48/CE61)*BG61),0)</f>
        <v>#DIV/0!</v>
      </c>
      <c r="BH48" s="195" t="e">
        <f>ROUND(((B48/CE61)*BH61),0)</f>
        <v>#DIV/0!</v>
      </c>
      <c r="BI48" s="195" t="e">
        <f>ROUND(((B48/CE61)*BI61),0)</f>
        <v>#DIV/0!</v>
      </c>
      <c r="BJ48" s="195" t="e">
        <f>ROUND(((B48/CE61)*BJ61),0)</f>
        <v>#DIV/0!</v>
      </c>
      <c r="BK48" s="195" t="e">
        <f>ROUND(((B48/CE61)*BK61),0)</f>
        <v>#DIV/0!</v>
      </c>
      <c r="BL48" s="195" t="e">
        <f>ROUND(((B48/CE61)*BL61),0)</f>
        <v>#DIV/0!</v>
      </c>
      <c r="BM48" s="195" t="e">
        <f>ROUND(((B48/CE61)*BM61),0)</f>
        <v>#DIV/0!</v>
      </c>
      <c r="BN48" s="195" t="e">
        <f>ROUND(((B48/CE61)*BN61),0)</f>
        <v>#DIV/0!</v>
      </c>
      <c r="BO48" s="195" t="e">
        <f>ROUND(((B48/CE61)*BO61),0)</f>
        <v>#DIV/0!</v>
      </c>
      <c r="BP48" s="195" t="e">
        <f>ROUND(((B48/CE61)*BP61),0)</f>
        <v>#DIV/0!</v>
      </c>
      <c r="BQ48" s="195" t="e">
        <f>ROUND(((B48/CE61)*BQ61),0)</f>
        <v>#DIV/0!</v>
      </c>
      <c r="BR48" s="195" t="e">
        <f>ROUND(((B48/CE61)*BR61),0)</f>
        <v>#DIV/0!</v>
      </c>
      <c r="BS48" s="195" t="e">
        <f>ROUND(((B48/CE61)*BS61),0)</f>
        <v>#DIV/0!</v>
      </c>
      <c r="BT48" s="195" t="e">
        <f>ROUND(((B48/CE61)*BT61),0)</f>
        <v>#DIV/0!</v>
      </c>
      <c r="BU48" s="195" t="e">
        <f>ROUND(((B48/CE61)*BU61),0)</f>
        <v>#DIV/0!</v>
      </c>
      <c r="BV48" s="195" t="e">
        <f>ROUND(((B48/CE61)*BV61),0)</f>
        <v>#DIV/0!</v>
      </c>
      <c r="BW48" s="195" t="e">
        <f>ROUND(((B48/CE61)*BW61),0)</f>
        <v>#DIV/0!</v>
      </c>
      <c r="BX48" s="195" t="e">
        <f>ROUND(((B48/CE61)*BX61),0)</f>
        <v>#DIV/0!</v>
      </c>
      <c r="BY48" s="195" t="e">
        <f>ROUND(((B48/CE61)*BY61),0)</f>
        <v>#DIV/0!</v>
      </c>
      <c r="BZ48" s="195" t="e">
        <f>ROUND(((B48/CE61)*BZ61),0)</f>
        <v>#DIV/0!</v>
      </c>
      <c r="CA48" s="195" t="e">
        <f>ROUND(((B48/CE61)*CA61),0)</f>
        <v>#DIV/0!</v>
      </c>
      <c r="CB48" s="195" t="e">
        <f>ROUND(((B48/CE61)*CB61),0)</f>
        <v>#DIV/0!</v>
      </c>
      <c r="CC48" s="195" t="e">
        <f>ROUND(((B48/CE61)*CC61),0)</f>
        <v>#DIV/0!</v>
      </c>
      <c r="CD48" s="195"/>
      <c r="CE48" s="195" t="e">
        <f>SUM(C48:CD48)</f>
        <v>#DIV/0!</v>
      </c>
    </row>
    <row r="49" spans="1:84" ht="12.6" customHeight="1" x14ac:dyDescent="0.2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/>
      <c r="C52" s="195" t="e">
        <f>ROUND((B52/(CE77+CF77)*C77),0)</f>
        <v>#DIV/0!</v>
      </c>
      <c r="D52" s="195" t="e">
        <f>ROUND((B52/(CE77+CF77)*D77),0)</f>
        <v>#DIV/0!</v>
      </c>
      <c r="E52" s="195" t="e">
        <f>ROUND((B52/(CE77+CF77)*E77),0)</f>
        <v>#DIV/0!</v>
      </c>
      <c r="F52" s="195" t="e">
        <f>ROUND((B52/(CE77+CF77)*F77),0)</f>
        <v>#DIV/0!</v>
      </c>
      <c r="G52" s="195" t="e">
        <f>ROUND((B52/(CE77+CF77)*G77),0)</f>
        <v>#DIV/0!</v>
      </c>
      <c r="H52" s="195" t="e">
        <f>ROUND((B52/(CE77+CF77)*H77),0)</f>
        <v>#DIV/0!</v>
      </c>
      <c r="I52" s="195" t="e">
        <f>ROUND((B52/(CE77+CF77)*I77),0)</f>
        <v>#DIV/0!</v>
      </c>
      <c r="J52" s="195" t="e">
        <f>ROUND((B52/(CE77+CF77)*J77),0)</f>
        <v>#DIV/0!</v>
      </c>
      <c r="K52" s="195" t="e">
        <f>ROUND((B52/(CE77+CF77)*K77),0)</f>
        <v>#DIV/0!</v>
      </c>
      <c r="L52" s="195" t="e">
        <f>ROUND((B52/(CE77+CF77)*L77),0)</f>
        <v>#DIV/0!</v>
      </c>
      <c r="M52" s="195" t="e">
        <f>ROUND((B52/(CE77+CF77)*M77),0)</f>
        <v>#DIV/0!</v>
      </c>
      <c r="N52" s="195" t="e">
        <f>ROUND((B52/(CE77+CF77)*N77),0)</f>
        <v>#DIV/0!</v>
      </c>
      <c r="O52" s="195" t="e">
        <f>ROUND((B52/(CE77+CF77)*O77),0)</f>
        <v>#DIV/0!</v>
      </c>
      <c r="P52" s="195" t="e">
        <f>ROUND((B52/(CE77+CF77)*P77),0)</f>
        <v>#DIV/0!</v>
      </c>
      <c r="Q52" s="195" t="e">
        <f>ROUND((B52/(CE77+CF77)*Q77),0)</f>
        <v>#DIV/0!</v>
      </c>
      <c r="R52" s="195" t="e">
        <f>ROUND((B52/(CE77+CF77)*R77),0)</f>
        <v>#DIV/0!</v>
      </c>
      <c r="S52" s="195" t="e">
        <f>ROUND((B52/(CE77+CF77)*S77),0)</f>
        <v>#DIV/0!</v>
      </c>
      <c r="T52" s="195" t="e">
        <f>ROUND((B52/(CE77+CF77)*T77),0)</f>
        <v>#DIV/0!</v>
      </c>
      <c r="U52" s="195" t="e">
        <f>ROUND((B52/(CE77+CF77)*U77),0)</f>
        <v>#DIV/0!</v>
      </c>
      <c r="V52" s="195" t="e">
        <f>ROUND((B52/(CE77+CF77)*V77),0)</f>
        <v>#DIV/0!</v>
      </c>
      <c r="W52" s="195" t="e">
        <f>ROUND((B52/(CE77+CF77)*W77),0)</f>
        <v>#DIV/0!</v>
      </c>
      <c r="X52" s="195" t="e">
        <f>ROUND((B52/(CE77+CF77)*X77),0)</f>
        <v>#DIV/0!</v>
      </c>
      <c r="Y52" s="195" t="e">
        <f>ROUND((B52/(CE77+CF77)*Y77),0)</f>
        <v>#DIV/0!</v>
      </c>
      <c r="Z52" s="195" t="e">
        <f>ROUND((B52/(CE77+CF77)*Z77),0)</f>
        <v>#DIV/0!</v>
      </c>
      <c r="AA52" s="195" t="e">
        <f>ROUND((B52/(CE77+CF77)*AA77),0)</f>
        <v>#DIV/0!</v>
      </c>
      <c r="AB52" s="195" t="e">
        <f>ROUND((B52/(CE77+CF77)*AB77),0)</f>
        <v>#DIV/0!</v>
      </c>
      <c r="AC52" s="195" t="e">
        <f>ROUND((B52/(CE77+CF77)*AC77),0)</f>
        <v>#DIV/0!</v>
      </c>
      <c r="AD52" s="195" t="e">
        <f>ROUND((B52/(CE77+CF77)*AD77),0)</f>
        <v>#DIV/0!</v>
      </c>
      <c r="AE52" s="195" t="e">
        <f>ROUND((B52/(CE77+CF77)*AE77),0)</f>
        <v>#DIV/0!</v>
      </c>
      <c r="AF52" s="195" t="e">
        <f>ROUND((B52/(CE77+CF77)*AF77),0)</f>
        <v>#DIV/0!</v>
      </c>
      <c r="AG52" s="195" t="e">
        <f>ROUND((B52/(CE77+CF77)*AG77),0)</f>
        <v>#DIV/0!</v>
      </c>
      <c r="AH52" s="195" t="e">
        <f>ROUND((B52/(CE77+CF77)*AH77),0)</f>
        <v>#DIV/0!</v>
      </c>
      <c r="AI52" s="195" t="e">
        <f>ROUND((B52/(CE77+CF77)*AI77),0)</f>
        <v>#DIV/0!</v>
      </c>
      <c r="AJ52" s="195" t="e">
        <f>ROUND((B52/(CE77+CF77)*AJ77),0)</f>
        <v>#DIV/0!</v>
      </c>
      <c r="AK52" s="195" t="e">
        <f>ROUND((B52/(CE77+CF77)*AK77),0)</f>
        <v>#DIV/0!</v>
      </c>
      <c r="AL52" s="195" t="e">
        <f>ROUND((B52/(CE77+CF77)*AL77),0)</f>
        <v>#DIV/0!</v>
      </c>
      <c r="AM52" s="195" t="e">
        <f>ROUND((B52/(CE77+CF77)*AM77),0)</f>
        <v>#DIV/0!</v>
      </c>
      <c r="AN52" s="195" t="e">
        <f>ROUND((B52/(CE77+CF77)*AN77),0)</f>
        <v>#DIV/0!</v>
      </c>
      <c r="AO52" s="195" t="e">
        <f>ROUND((B52/(CE77+CF77)*AO77),0)</f>
        <v>#DIV/0!</v>
      </c>
      <c r="AP52" s="195" t="e">
        <f>ROUND((B52/(CE77+CF77)*AP77),0)</f>
        <v>#DIV/0!</v>
      </c>
      <c r="AQ52" s="195" t="e">
        <f>ROUND((B52/(CE77+CF77)*AQ77),0)</f>
        <v>#DIV/0!</v>
      </c>
      <c r="AR52" s="195" t="e">
        <f>ROUND((B52/(CE77+CF77)*AR77),0)</f>
        <v>#DIV/0!</v>
      </c>
      <c r="AS52" s="195" t="e">
        <f>ROUND((B52/(CE77+CF77)*AS77),0)</f>
        <v>#DIV/0!</v>
      </c>
      <c r="AT52" s="195" t="e">
        <f>ROUND((B52/(CE77+CF77)*AT77),0)</f>
        <v>#DIV/0!</v>
      </c>
      <c r="AU52" s="195" t="e">
        <f>ROUND((B52/(CE77+CF77)*AU77),0)</f>
        <v>#DIV/0!</v>
      </c>
      <c r="AV52" s="195" t="e">
        <f>ROUND((B52/(CE77+CF77)*AV77),0)</f>
        <v>#DIV/0!</v>
      </c>
      <c r="AW52" s="195" t="e">
        <f>ROUND((B52/(CE77+CF77)*AW77),0)</f>
        <v>#DIV/0!</v>
      </c>
      <c r="AX52" s="195" t="e">
        <f>ROUND((B52/(CE77+CF77)*AX77),0)</f>
        <v>#DIV/0!</v>
      </c>
      <c r="AY52" s="195" t="e">
        <f>ROUND((B52/(CE77+CF77)*AY77),0)</f>
        <v>#DIV/0!</v>
      </c>
      <c r="AZ52" s="195" t="e">
        <f>ROUND((B52/(CE77+CF77)*AZ77),0)</f>
        <v>#DIV/0!</v>
      </c>
      <c r="BA52" s="195" t="e">
        <f>ROUND((B52/(CE77+CF77)*BA77),0)</f>
        <v>#DIV/0!</v>
      </c>
      <c r="BB52" s="195" t="e">
        <f>ROUND((B52/(CE77+CF77)*BB77),0)</f>
        <v>#DIV/0!</v>
      </c>
      <c r="BC52" s="195" t="e">
        <f>ROUND((B52/(CE77+CF77)*BC77),0)</f>
        <v>#DIV/0!</v>
      </c>
      <c r="BD52" s="195" t="e">
        <f>ROUND((B52/(CE77+CF77)*BD77),0)</f>
        <v>#DIV/0!</v>
      </c>
      <c r="BE52" s="195" t="e">
        <f>ROUND((B52/(CE77+CF77)*BE77),0)</f>
        <v>#DIV/0!</v>
      </c>
      <c r="BF52" s="195" t="e">
        <f>ROUND((B52/(CE77+CF77)*BF77),0)</f>
        <v>#DIV/0!</v>
      </c>
      <c r="BG52" s="195" t="e">
        <f>ROUND((B52/(CE77+CF77)*BG77),0)</f>
        <v>#DIV/0!</v>
      </c>
      <c r="BH52" s="195" t="e">
        <f>ROUND((B52/(CE77+CF77)*BH77),0)</f>
        <v>#DIV/0!</v>
      </c>
      <c r="BI52" s="195" t="e">
        <f>ROUND((B52/(CE77+CF77)*BI77),0)</f>
        <v>#DIV/0!</v>
      </c>
      <c r="BJ52" s="195" t="e">
        <f>ROUND((B52/(CE77+CF77)*BJ77),0)</f>
        <v>#DIV/0!</v>
      </c>
      <c r="BK52" s="195" t="e">
        <f>ROUND((B52/(CE77+CF77)*BK77),0)</f>
        <v>#DIV/0!</v>
      </c>
      <c r="BL52" s="195" t="e">
        <f>ROUND((B52/(CE77+CF77)*BL77),0)</f>
        <v>#DIV/0!</v>
      </c>
      <c r="BM52" s="195" t="e">
        <f>ROUND((B52/(CE77+CF77)*BM77),0)</f>
        <v>#DIV/0!</v>
      </c>
      <c r="BN52" s="195" t="e">
        <f>ROUND((B52/(CE77+CF77)*BN77),0)</f>
        <v>#DIV/0!</v>
      </c>
      <c r="BO52" s="195" t="e">
        <f>ROUND((B52/(CE77+CF77)*BO77),0)</f>
        <v>#DIV/0!</v>
      </c>
      <c r="BP52" s="195" t="e">
        <f>ROUND((B52/(CE77+CF77)*BP77),0)</f>
        <v>#DIV/0!</v>
      </c>
      <c r="BQ52" s="195" t="e">
        <f>ROUND((B52/(CE77+CF77)*BQ77),0)</f>
        <v>#DIV/0!</v>
      </c>
      <c r="BR52" s="195" t="e">
        <f>ROUND((B52/(CE77+CF77)*BR77),0)</f>
        <v>#DIV/0!</v>
      </c>
      <c r="BS52" s="195" t="e">
        <f>ROUND((B52/(CE77+CF77)*BS77),0)</f>
        <v>#DIV/0!</v>
      </c>
      <c r="BT52" s="195" t="e">
        <f>ROUND((B52/(CE77+CF77)*BT77),0)</f>
        <v>#DIV/0!</v>
      </c>
      <c r="BU52" s="195" t="e">
        <f>ROUND((B52/(CE77+CF77)*BU77),0)</f>
        <v>#DIV/0!</v>
      </c>
      <c r="BV52" s="195" t="e">
        <f>ROUND((B52/(CE77+CF77)*BV77),0)</f>
        <v>#DIV/0!</v>
      </c>
      <c r="BW52" s="195" t="e">
        <f>ROUND((B52/(CE77+CF77)*BW77),0)</f>
        <v>#DIV/0!</v>
      </c>
      <c r="BX52" s="195" t="e">
        <f>ROUND((B52/(CE77+CF77)*BX77),0)</f>
        <v>#DIV/0!</v>
      </c>
      <c r="BY52" s="195" t="e">
        <f>ROUND((B52/(CE77+CF77)*BY77),0)</f>
        <v>#DIV/0!</v>
      </c>
      <c r="BZ52" s="195" t="e">
        <f>ROUND((B52/(CE77+CF77)*BZ77),0)</f>
        <v>#DIV/0!</v>
      </c>
      <c r="CA52" s="195" t="e">
        <f>ROUND((B52/(CE77+CF77)*CA77),0)</f>
        <v>#DIV/0!</v>
      </c>
      <c r="CB52" s="195" t="e">
        <f>ROUND((B52/(CE77+CF77)*CB77),0)</f>
        <v>#DIV/0!</v>
      </c>
      <c r="CC52" s="195" t="e">
        <f>ROUND((B52/(CE77+CF77)*CC77),0)</f>
        <v>#DIV/0!</v>
      </c>
      <c r="CD52" s="195"/>
      <c r="CE52" s="195" t="e">
        <f>SUM(C52:CD52)</f>
        <v>#DIV/0!</v>
      </c>
    </row>
    <row r="53" spans="1:84" ht="12.6" customHeight="1" x14ac:dyDescent="0.2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1"/>
      <c r="T59" s="251"/>
      <c r="U59" s="185"/>
      <c r="V59" s="185"/>
      <c r="W59" s="185"/>
      <c r="X59" s="185"/>
      <c r="Y59" s="185"/>
      <c r="Z59" s="185"/>
      <c r="AA59" s="185"/>
      <c r="AB59" s="251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1"/>
      <c r="AW59" s="251"/>
      <c r="AX59" s="251"/>
      <c r="AY59" s="185"/>
      <c r="AZ59" s="185"/>
      <c r="BA59" s="251"/>
      <c r="BB59" s="251"/>
      <c r="BC59" s="251"/>
      <c r="BD59" s="251"/>
      <c r="BE59" s="185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" customHeight="1" x14ac:dyDescent="0.25">
      <c r="A60" s="253" t="s">
        <v>234</v>
      </c>
      <c r="B60" s="175"/>
      <c r="C60" s="186"/>
      <c r="D60" s="187"/>
      <c r="E60" s="187"/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52" t="s">
        <v>221</v>
      </c>
      <c r="CE60" s="254">
        <f t="shared" ref="CE60:CE71" si="0">SUM(C60:CD60)</f>
        <v>0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252" t="s">
        <v>221</v>
      </c>
      <c r="CE61" s="195">
        <f t="shared" si="0"/>
        <v>0</v>
      </c>
      <c r="CF61" s="255"/>
    </row>
    <row r="62" spans="1:84" ht="12.6" customHeight="1" x14ac:dyDescent="0.25">
      <c r="A62" s="171" t="s">
        <v>3</v>
      </c>
      <c r="B62" s="175"/>
      <c r="C62" s="195" t="e">
        <f t="shared" ref="C62:BN62" si="1">ROUND(C47+C48,0)</f>
        <v>#DIV/0!</v>
      </c>
      <c r="D62" s="195" t="e">
        <f t="shared" si="1"/>
        <v>#DIV/0!</v>
      </c>
      <c r="E62" s="195" t="e">
        <f t="shared" si="1"/>
        <v>#DIV/0!</v>
      </c>
      <c r="F62" s="195" t="e">
        <f t="shared" si="1"/>
        <v>#DIV/0!</v>
      </c>
      <c r="G62" s="195" t="e">
        <f t="shared" si="1"/>
        <v>#DIV/0!</v>
      </c>
      <c r="H62" s="195" t="e">
        <f t="shared" si="1"/>
        <v>#DIV/0!</v>
      </c>
      <c r="I62" s="195" t="e">
        <f t="shared" si="1"/>
        <v>#DIV/0!</v>
      </c>
      <c r="J62" s="195" t="e">
        <f>ROUND(J47+J48,0)</f>
        <v>#DIV/0!</v>
      </c>
      <c r="K62" s="195" t="e">
        <f t="shared" si="1"/>
        <v>#DIV/0!</v>
      </c>
      <c r="L62" s="195" t="e">
        <f t="shared" si="1"/>
        <v>#DIV/0!</v>
      </c>
      <c r="M62" s="195" t="e">
        <f t="shared" si="1"/>
        <v>#DIV/0!</v>
      </c>
      <c r="N62" s="195" t="e">
        <f t="shared" si="1"/>
        <v>#DIV/0!</v>
      </c>
      <c r="O62" s="195" t="e">
        <f t="shared" si="1"/>
        <v>#DIV/0!</v>
      </c>
      <c r="P62" s="195" t="e">
        <f t="shared" si="1"/>
        <v>#DIV/0!</v>
      </c>
      <c r="Q62" s="195" t="e">
        <f t="shared" si="1"/>
        <v>#DIV/0!</v>
      </c>
      <c r="R62" s="195" t="e">
        <f t="shared" si="1"/>
        <v>#DIV/0!</v>
      </c>
      <c r="S62" s="195" t="e">
        <f t="shared" si="1"/>
        <v>#DIV/0!</v>
      </c>
      <c r="T62" s="195" t="e">
        <f t="shared" si="1"/>
        <v>#DIV/0!</v>
      </c>
      <c r="U62" s="195" t="e">
        <f t="shared" si="1"/>
        <v>#DIV/0!</v>
      </c>
      <c r="V62" s="195" t="e">
        <f t="shared" si="1"/>
        <v>#DIV/0!</v>
      </c>
      <c r="W62" s="195" t="e">
        <f t="shared" si="1"/>
        <v>#DIV/0!</v>
      </c>
      <c r="X62" s="195" t="e">
        <f t="shared" si="1"/>
        <v>#DIV/0!</v>
      </c>
      <c r="Y62" s="195" t="e">
        <f t="shared" si="1"/>
        <v>#DIV/0!</v>
      </c>
      <c r="Z62" s="195" t="e">
        <f t="shared" si="1"/>
        <v>#DIV/0!</v>
      </c>
      <c r="AA62" s="195" t="e">
        <f t="shared" si="1"/>
        <v>#DIV/0!</v>
      </c>
      <c r="AB62" s="195" t="e">
        <f t="shared" si="1"/>
        <v>#DIV/0!</v>
      </c>
      <c r="AC62" s="195" t="e">
        <f t="shared" si="1"/>
        <v>#DIV/0!</v>
      </c>
      <c r="AD62" s="195" t="e">
        <f t="shared" si="1"/>
        <v>#DIV/0!</v>
      </c>
      <c r="AE62" s="195" t="e">
        <f t="shared" si="1"/>
        <v>#DIV/0!</v>
      </c>
      <c r="AF62" s="195" t="e">
        <f t="shared" si="1"/>
        <v>#DIV/0!</v>
      </c>
      <c r="AG62" s="195" t="e">
        <f t="shared" si="1"/>
        <v>#DIV/0!</v>
      </c>
      <c r="AH62" s="195" t="e">
        <f t="shared" si="1"/>
        <v>#DIV/0!</v>
      </c>
      <c r="AI62" s="195" t="e">
        <f t="shared" si="1"/>
        <v>#DIV/0!</v>
      </c>
      <c r="AJ62" s="195" t="e">
        <f t="shared" si="1"/>
        <v>#DIV/0!</v>
      </c>
      <c r="AK62" s="195" t="e">
        <f t="shared" si="1"/>
        <v>#DIV/0!</v>
      </c>
      <c r="AL62" s="195" t="e">
        <f t="shared" si="1"/>
        <v>#DIV/0!</v>
      </c>
      <c r="AM62" s="195" t="e">
        <f t="shared" si="1"/>
        <v>#DIV/0!</v>
      </c>
      <c r="AN62" s="195" t="e">
        <f t="shared" si="1"/>
        <v>#DIV/0!</v>
      </c>
      <c r="AO62" s="195" t="e">
        <f t="shared" si="1"/>
        <v>#DIV/0!</v>
      </c>
      <c r="AP62" s="195" t="e">
        <f t="shared" si="1"/>
        <v>#DIV/0!</v>
      </c>
      <c r="AQ62" s="195" t="e">
        <f t="shared" si="1"/>
        <v>#DIV/0!</v>
      </c>
      <c r="AR62" s="195" t="e">
        <f t="shared" si="1"/>
        <v>#DIV/0!</v>
      </c>
      <c r="AS62" s="195" t="e">
        <f t="shared" si="1"/>
        <v>#DIV/0!</v>
      </c>
      <c r="AT62" s="195" t="e">
        <f t="shared" si="1"/>
        <v>#DIV/0!</v>
      </c>
      <c r="AU62" s="195" t="e">
        <f t="shared" si="1"/>
        <v>#DIV/0!</v>
      </c>
      <c r="AV62" s="195" t="e">
        <f t="shared" si="1"/>
        <v>#DIV/0!</v>
      </c>
      <c r="AW62" s="195" t="e">
        <f t="shared" si="1"/>
        <v>#DIV/0!</v>
      </c>
      <c r="AX62" s="195" t="e">
        <f t="shared" si="1"/>
        <v>#DIV/0!</v>
      </c>
      <c r="AY62" s="195" t="e">
        <f>ROUND(AY47+AY48,0)</f>
        <v>#DIV/0!</v>
      </c>
      <c r="AZ62" s="195" t="e">
        <f>ROUND(AZ47+AZ48,0)</f>
        <v>#DIV/0!</v>
      </c>
      <c r="BA62" s="195" t="e">
        <f>ROUND(BA47+BA48,0)</f>
        <v>#DIV/0!</v>
      </c>
      <c r="BB62" s="195" t="e">
        <f t="shared" si="1"/>
        <v>#DIV/0!</v>
      </c>
      <c r="BC62" s="195" t="e">
        <f t="shared" si="1"/>
        <v>#DIV/0!</v>
      </c>
      <c r="BD62" s="195" t="e">
        <f t="shared" si="1"/>
        <v>#DIV/0!</v>
      </c>
      <c r="BE62" s="195" t="e">
        <f t="shared" si="1"/>
        <v>#DIV/0!</v>
      </c>
      <c r="BF62" s="195" t="e">
        <f t="shared" si="1"/>
        <v>#DIV/0!</v>
      </c>
      <c r="BG62" s="195" t="e">
        <f t="shared" si="1"/>
        <v>#DIV/0!</v>
      </c>
      <c r="BH62" s="195" t="e">
        <f t="shared" si="1"/>
        <v>#DIV/0!</v>
      </c>
      <c r="BI62" s="195" t="e">
        <f t="shared" si="1"/>
        <v>#DIV/0!</v>
      </c>
      <c r="BJ62" s="195" t="e">
        <f t="shared" si="1"/>
        <v>#DIV/0!</v>
      </c>
      <c r="BK62" s="195" t="e">
        <f t="shared" si="1"/>
        <v>#DIV/0!</v>
      </c>
      <c r="BL62" s="195" t="e">
        <f t="shared" si="1"/>
        <v>#DIV/0!</v>
      </c>
      <c r="BM62" s="195" t="e">
        <f t="shared" si="1"/>
        <v>#DIV/0!</v>
      </c>
      <c r="BN62" s="195" t="e">
        <f t="shared" si="1"/>
        <v>#DIV/0!</v>
      </c>
      <c r="BO62" s="195" t="e">
        <f t="shared" ref="BO62:CC62" si="2">ROUND(BO47+BO48,0)</f>
        <v>#DIV/0!</v>
      </c>
      <c r="BP62" s="195" t="e">
        <f t="shared" si="2"/>
        <v>#DIV/0!</v>
      </c>
      <c r="BQ62" s="195" t="e">
        <f t="shared" si="2"/>
        <v>#DIV/0!</v>
      </c>
      <c r="BR62" s="195" t="e">
        <f t="shared" si="2"/>
        <v>#DIV/0!</v>
      </c>
      <c r="BS62" s="195" t="e">
        <f t="shared" si="2"/>
        <v>#DIV/0!</v>
      </c>
      <c r="BT62" s="195" t="e">
        <f t="shared" si="2"/>
        <v>#DIV/0!</v>
      </c>
      <c r="BU62" s="195" t="e">
        <f t="shared" si="2"/>
        <v>#DIV/0!</v>
      </c>
      <c r="BV62" s="195" t="e">
        <f t="shared" si="2"/>
        <v>#DIV/0!</v>
      </c>
      <c r="BW62" s="195" t="e">
        <f t="shared" si="2"/>
        <v>#DIV/0!</v>
      </c>
      <c r="BX62" s="195" t="e">
        <f t="shared" si="2"/>
        <v>#DIV/0!</v>
      </c>
      <c r="BY62" s="195" t="e">
        <f t="shared" si="2"/>
        <v>#DIV/0!</v>
      </c>
      <c r="BZ62" s="195" t="e">
        <f t="shared" si="2"/>
        <v>#DIV/0!</v>
      </c>
      <c r="CA62" s="195" t="e">
        <f t="shared" si="2"/>
        <v>#DIV/0!</v>
      </c>
      <c r="CB62" s="195" t="e">
        <f t="shared" si="2"/>
        <v>#DIV/0!</v>
      </c>
      <c r="CC62" s="195" t="e">
        <f t="shared" si="2"/>
        <v>#DIV/0!</v>
      </c>
      <c r="CD62" s="252" t="s">
        <v>221</v>
      </c>
      <c r="CE62" s="195" t="e">
        <f t="shared" si="0"/>
        <v>#DIV/0!</v>
      </c>
      <c r="CF62" s="255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0</v>
      </c>
      <c r="CF63" s="255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252" t="s">
        <v>221</v>
      </c>
      <c r="CE64" s="195">
        <f t="shared" si="0"/>
        <v>0</v>
      </c>
      <c r="CF64" s="255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0</v>
      </c>
      <c r="CF65" s="255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252" t="s">
        <v>221</v>
      </c>
      <c r="CE66" s="195">
        <f t="shared" si="0"/>
        <v>0</v>
      </c>
      <c r="CF66" s="255"/>
    </row>
    <row r="67" spans="1:84" ht="12.6" customHeight="1" x14ac:dyDescent="0.25">
      <c r="A67" s="171" t="s">
        <v>6</v>
      </c>
      <c r="B67" s="175"/>
      <c r="C67" s="195" t="e">
        <f>ROUND(C51+C52,0)</f>
        <v>#DIV/0!</v>
      </c>
      <c r="D67" s="195" t="e">
        <f>ROUND(D51+D52,0)</f>
        <v>#DIV/0!</v>
      </c>
      <c r="E67" s="195" t="e">
        <f t="shared" ref="E67:BP67" si="3">ROUND(E51+E52,0)</f>
        <v>#DIV/0!</v>
      </c>
      <c r="F67" s="195" t="e">
        <f t="shared" si="3"/>
        <v>#DIV/0!</v>
      </c>
      <c r="G67" s="195" t="e">
        <f t="shared" si="3"/>
        <v>#DIV/0!</v>
      </c>
      <c r="H67" s="195" t="e">
        <f t="shared" si="3"/>
        <v>#DIV/0!</v>
      </c>
      <c r="I67" s="195" t="e">
        <f t="shared" si="3"/>
        <v>#DIV/0!</v>
      </c>
      <c r="J67" s="195" t="e">
        <f>ROUND(J51+J52,0)</f>
        <v>#DIV/0!</v>
      </c>
      <c r="K67" s="195" t="e">
        <f t="shared" si="3"/>
        <v>#DIV/0!</v>
      </c>
      <c r="L67" s="195" t="e">
        <f t="shared" si="3"/>
        <v>#DIV/0!</v>
      </c>
      <c r="M67" s="195" t="e">
        <f t="shared" si="3"/>
        <v>#DIV/0!</v>
      </c>
      <c r="N67" s="195" t="e">
        <f t="shared" si="3"/>
        <v>#DIV/0!</v>
      </c>
      <c r="O67" s="195" t="e">
        <f t="shared" si="3"/>
        <v>#DIV/0!</v>
      </c>
      <c r="P67" s="195" t="e">
        <f t="shared" si="3"/>
        <v>#DIV/0!</v>
      </c>
      <c r="Q67" s="195" t="e">
        <f t="shared" si="3"/>
        <v>#DIV/0!</v>
      </c>
      <c r="R67" s="195" t="e">
        <f t="shared" si="3"/>
        <v>#DIV/0!</v>
      </c>
      <c r="S67" s="195" t="e">
        <f t="shared" si="3"/>
        <v>#DIV/0!</v>
      </c>
      <c r="T67" s="195" t="e">
        <f t="shared" si="3"/>
        <v>#DIV/0!</v>
      </c>
      <c r="U67" s="195" t="e">
        <f t="shared" si="3"/>
        <v>#DIV/0!</v>
      </c>
      <c r="V67" s="195" t="e">
        <f t="shared" si="3"/>
        <v>#DIV/0!</v>
      </c>
      <c r="W67" s="195" t="e">
        <f t="shared" si="3"/>
        <v>#DIV/0!</v>
      </c>
      <c r="X67" s="195" t="e">
        <f t="shared" si="3"/>
        <v>#DIV/0!</v>
      </c>
      <c r="Y67" s="195" t="e">
        <f t="shared" si="3"/>
        <v>#DIV/0!</v>
      </c>
      <c r="Z67" s="195" t="e">
        <f t="shared" si="3"/>
        <v>#DIV/0!</v>
      </c>
      <c r="AA67" s="195" t="e">
        <f t="shared" si="3"/>
        <v>#DIV/0!</v>
      </c>
      <c r="AB67" s="195" t="e">
        <f t="shared" si="3"/>
        <v>#DIV/0!</v>
      </c>
      <c r="AC67" s="195" t="e">
        <f t="shared" si="3"/>
        <v>#DIV/0!</v>
      </c>
      <c r="AD67" s="195" t="e">
        <f t="shared" si="3"/>
        <v>#DIV/0!</v>
      </c>
      <c r="AE67" s="195" t="e">
        <f t="shared" si="3"/>
        <v>#DIV/0!</v>
      </c>
      <c r="AF67" s="195" t="e">
        <f t="shared" si="3"/>
        <v>#DIV/0!</v>
      </c>
      <c r="AG67" s="195" t="e">
        <f t="shared" si="3"/>
        <v>#DIV/0!</v>
      </c>
      <c r="AH67" s="195" t="e">
        <f t="shared" si="3"/>
        <v>#DIV/0!</v>
      </c>
      <c r="AI67" s="195" t="e">
        <f t="shared" si="3"/>
        <v>#DIV/0!</v>
      </c>
      <c r="AJ67" s="195" t="e">
        <f t="shared" si="3"/>
        <v>#DIV/0!</v>
      </c>
      <c r="AK67" s="195" t="e">
        <f t="shared" si="3"/>
        <v>#DIV/0!</v>
      </c>
      <c r="AL67" s="195" t="e">
        <f t="shared" si="3"/>
        <v>#DIV/0!</v>
      </c>
      <c r="AM67" s="195" t="e">
        <f t="shared" si="3"/>
        <v>#DIV/0!</v>
      </c>
      <c r="AN67" s="195" t="e">
        <f t="shared" si="3"/>
        <v>#DIV/0!</v>
      </c>
      <c r="AO67" s="195" t="e">
        <f t="shared" si="3"/>
        <v>#DIV/0!</v>
      </c>
      <c r="AP67" s="195" t="e">
        <f t="shared" si="3"/>
        <v>#DIV/0!</v>
      </c>
      <c r="AQ67" s="195" t="e">
        <f t="shared" si="3"/>
        <v>#DIV/0!</v>
      </c>
      <c r="AR67" s="195" t="e">
        <f t="shared" si="3"/>
        <v>#DIV/0!</v>
      </c>
      <c r="AS67" s="195" t="e">
        <f t="shared" si="3"/>
        <v>#DIV/0!</v>
      </c>
      <c r="AT67" s="195" t="e">
        <f t="shared" si="3"/>
        <v>#DIV/0!</v>
      </c>
      <c r="AU67" s="195" t="e">
        <f t="shared" si="3"/>
        <v>#DIV/0!</v>
      </c>
      <c r="AV67" s="195" t="e">
        <f t="shared" si="3"/>
        <v>#DIV/0!</v>
      </c>
      <c r="AW67" s="195" t="e">
        <f t="shared" si="3"/>
        <v>#DIV/0!</v>
      </c>
      <c r="AX67" s="195" t="e">
        <f t="shared" si="3"/>
        <v>#DIV/0!</v>
      </c>
      <c r="AY67" s="195" t="e">
        <f t="shared" si="3"/>
        <v>#DIV/0!</v>
      </c>
      <c r="AZ67" s="195" t="e">
        <f>ROUND(AZ51+AZ52,0)</f>
        <v>#DIV/0!</v>
      </c>
      <c r="BA67" s="195" t="e">
        <f>ROUND(BA51+BA52,0)</f>
        <v>#DIV/0!</v>
      </c>
      <c r="BB67" s="195" t="e">
        <f t="shared" si="3"/>
        <v>#DIV/0!</v>
      </c>
      <c r="BC67" s="195" t="e">
        <f t="shared" si="3"/>
        <v>#DIV/0!</v>
      </c>
      <c r="BD67" s="195" t="e">
        <f t="shared" si="3"/>
        <v>#DIV/0!</v>
      </c>
      <c r="BE67" s="195" t="e">
        <f t="shared" si="3"/>
        <v>#DIV/0!</v>
      </c>
      <c r="BF67" s="195" t="e">
        <f t="shared" si="3"/>
        <v>#DIV/0!</v>
      </c>
      <c r="BG67" s="195" t="e">
        <f t="shared" si="3"/>
        <v>#DIV/0!</v>
      </c>
      <c r="BH67" s="195" t="e">
        <f t="shared" si="3"/>
        <v>#DIV/0!</v>
      </c>
      <c r="BI67" s="195" t="e">
        <f t="shared" si="3"/>
        <v>#DIV/0!</v>
      </c>
      <c r="BJ67" s="195" t="e">
        <f t="shared" si="3"/>
        <v>#DIV/0!</v>
      </c>
      <c r="BK67" s="195" t="e">
        <f t="shared" si="3"/>
        <v>#DIV/0!</v>
      </c>
      <c r="BL67" s="195" t="e">
        <f t="shared" si="3"/>
        <v>#DIV/0!</v>
      </c>
      <c r="BM67" s="195" t="e">
        <f t="shared" si="3"/>
        <v>#DIV/0!</v>
      </c>
      <c r="BN67" s="195" t="e">
        <f t="shared" si="3"/>
        <v>#DIV/0!</v>
      </c>
      <c r="BO67" s="195" t="e">
        <f t="shared" si="3"/>
        <v>#DIV/0!</v>
      </c>
      <c r="BP67" s="195" t="e">
        <f t="shared" si="3"/>
        <v>#DIV/0!</v>
      </c>
      <c r="BQ67" s="195" t="e">
        <f t="shared" ref="BQ67:CC67" si="4">ROUND(BQ51+BQ52,0)</f>
        <v>#DIV/0!</v>
      </c>
      <c r="BR67" s="195" t="e">
        <f t="shared" si="4"/>
        <v>#DIV/0!</v>
      </c>
      <c r="BS67" s="195" t="e">
        <f t="shared" si="4"/>
        <v>#DIV/0!</v>
      </c>
      <c r="BT67" s="195" t="e">
        <f t="shared" si="4"/>
        <v>#DIV/0!</v>
      </c>
      <c r="BU67" s="195" t="e">
        <f t="shared" si="4"/>
        <v>#DIV/0!</v>
      </c>
      <c r="BV67" s="195" t="e">
        <f t="shared" si="4"/>
        <v>#DIV/0!</v>
      </c>
      <c r="BW67" s="195" t="e">
        <f t="shared" si="4"/>
        <v>#DIV/0!</v>
      </c>
      <c r="BX67" s="195" t="e">
        <f t="shared" si="4"/>
        <v>#DIV/0!</v>
      </c>
      <c r="BY67" s="195" t="e">
        <f t="shared" si="4"/>
        <v>#DIV/0!</v>
      </c>
      <c r="BZ67" s="195" t="e">
        <f t="shared" si="4"/>
        <v>#DIV/0!</v>
      </c>
      <c r="CA67" s="195" t="e">
        <f t="shared" si="4"/>
        <v>#DIV/0!</v>
      </c>
      <c r="CB67" s="195" t="e">
        <f t="shared" si="4"/>
        <v>#DIV/0!</v>
      </c>
      <c r="CC67" s="195" t="e">
        <f t="shared" si="4"/>
        <v>#DIV/0!</v>
      </c>
      <c r="CD67" s="252" t="s">
        <v>221</v>
      </c>
      <c r="CE67" s="195" t="e">
        <f t="shared" si="0"/>
        <v>#DIV/0!</v>
      </c>
      <c r="CF67" s="255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0</v>
      </c>
      <c r="CF68" s="255"/>
    </row>
    <row r="69" spans="1:84" ht="12.6" customHeight="1" x14ac:dyDescent="0.25">
      <c r="A69" s="171" t="s">
        <v>1262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" customHeight="1" x14ac:dyDescent="0.2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224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5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5"/>
    </row>
    <row r="72" spans="1:84" ht="12.6" customHeight="1" x14ac:dyDescent="0.25">
      <c r="A72" s="171" t="s">
        <v>243</v>
      </c>
      <c r="B72" s="175"/>
      <c r="C72" s="195" t="e">
        <f>SUM(C61:C68)+C70-C71</f>
        <v>#DIV/0!</v>
      </c>
      <c r="D72" s="195" t="e">
        <f t="shared" ref="D72:BO72" si="5">SUM(D61:D70)-D71</f>
        <v>#DIV/0!</v>
      </c>
      <c r="E72" s="195" t="e">
        <f t="shared" si="5"/>
        <v>#DIV/0!</v>
      </c>
      <c r="F72" s="195" t="e">
        <f t="shared" si="5"/>
        <v>#DIV/0!</v>
      </c>
      <c r="G72" s="195" t="e">
        <f t="shared" si="5"/>
        <v>#DIV/0!</v>
      </c>
      <c r="H72" s="195" t="e">
        <f t="shared" si="5"/>
        <v>#DIV/0!</v>
      </c>
      <c r="I72" s="195" t="e">
        <f t="shared" si="5"/>
        <v>#DIV/0!</v>
      </c>
      <c r="J72" s="195" t="e">
        <f t="shared" si="5"/>
        <v>#DIV/0!</v>
      </c>
      <c r="K72" s="195" t="e">
        <f t="shared" si="5"/>
        <v>#DIV/0!</v>
      </c>
      <c r="L72" s="195" t="e">
        <f t="shared" si="5"/>
        <v>#DIV/0!</v>
      </c>
      <c r="M72" s="195" t="e">
        <f t="shared" si="5"/>
        <v>#DIV/0!</v>
      </c>
      <c r="N72" s="195" t="e">
        <f t="shared" si="5"/>
        <v>#DIV/0!</v>
      </c>
      <c r="O72" s="195" t="e">
        <f t="shared" si="5"/>
        <v>#DIV/0!</v>
      </c>
      <c r="P72" s="195" t="e">
        <f t="shared" si="5"/>
        <v>#DIV/0!</v>
      </c>
      <c r="Q72" s="195" t="e">
        <f t="shared" si="5"/>
        <v>#DIV/0!</v>
      </c>
      <c r="R72" s="195" t="e">
        <f t="shared" si="5"/>
        <v>#DIV/0!</v>
      </c>
      <c r="S72" s="195" t="e">
        <f t="shared" si="5"/>
        <v>#DIV/0!</v>
      </c>
      <c r="T72" s="195" t="e">
        <f t="shared" si="5"/>
        <v>#DIV/0!</v>
      </c>
      <c r="U72" s="195" t="e">
        <f t="shared" si="5"/>
        <v>#DIV/0!</v>
      </c>
      <c r="V72" s="195" t="e">
        <f t="shared" si="5"/>
        <v>#DIV/0!</v>
      </c>
      <c r="W72" s="195" t="e">
        <f t="shared" si="5"/>
        <v>#DIV/0!</v>
      </c>
      <c r="X72" s="195" t="e">
        <f t="shared" si="5"/>
        <v>#DIV/0!</v>
      </c>
      <c r="Y72" s="195" t="e">
        <f t="shared" si="5"/>
        <v>#DIV/0!</v>
      </c>
      <c r="Z72" s="195" t="e">
        <f t="shared" si="5"/>
        <v>#DIV/0!</v>
      </c>
      <c r="AA72" s="195" t="e">
        <f t="shared" si="5"/>
        <v>#DIV/0!</v>
      </c>
      <c r="AB72" s="195" t="e">
        <f t="shared" si="5"/>
        <v>#DIV/0!</v>
      </c>
      <c r="AC72" s="195" t="e">
        <f t="shared" si="5"/>
        <v>#DIV/0!</v>
      </c>
      <c r="AD72" s="195" t="e">
        <f t="shared" si="5"/>
        <v>#DIV/0!</v>
      </c>
      <c r="AE72" s="195" t="e">
        <f t="shared" si="5"/>
        <v>#DIV/0!</v>
      </c>
      <c r="AF72" s="195" t="e">
        <f t="shared" si="5"/>
        <v>#DIV/0!</v>
      </c>
      <c r="AG72" s="195" t="e">
        <f t="shared" si="5"/>
        <v>#DIV/0!</v>
      </c>
      <c r="AH72" s="195" t="e">
        <f t="shared" si="5"/>
        <v>#DIV/0!</v>
      </c>
      <c r="AI72" s="195" t="e">
        <f t="shared" si="5"/>
        <v>#DIV/0!</v>
      </c>
      <c r="AJ72" s="195" t="e">
        <f t="shared" si="5"/>
        <v>#DIV/0!</v>
      </c>
      <c r="AK72" s="195" t="e">
        <f t="shared" si="5"/>
        <v>#DIV/0!</v>
      </c>
      <c r="AL72" s="195" t="e">
        <f t="shared" si="5"/>
        <v>#DIV/0!</v>
      </c>
      <c r="AM72" s="195" t="e">
        <f t="shared" si="5"/>
        <v>#DIV/0!</v>
      </c>
      <c r="AN72" s="195" t="e">
        <f t="shared" si="5"/>
        <v>#DIV/0!</v>
      </c>
      <c r="AO72" s="195" t="e">
        <f t="shared" si="5"/>
        <v>#DIV/0!</v>
      </c>
      <c r="AP72" s="195" t="e">
        <f t="shared" si="5"/>
        <v>#DIV/0!</v>
      </c>
      <c r="AQ72" s="195" t="e">
        <f t="shared" si="5"/>
        <v>#DIV/0!</v>
      </c>
      <c r="AR72" s="195" t="e">
        <f t="shared" si="5"/>
        <v>#DIV/0!</v>
      </c>
      <c r="AS72" s="195" t="e">
        <f t="shared" si="5"/>
        <v>#DIV/0!</v>
      </c>
      <c r="AT72" s="195" t="e">
        <f t="shared" si="5"/>
        <v>#DIV/0!</v>
      </c>
      <c r="AU72" s="195" t="e">
        <f t="shared" si="5"/>
        <v>#DIV/0!</v>
      </c>
      <c r="AV72" s="195" t="e">
        <f t="shared" si="5"/>
        <v>#DIV/0!</v>
      </c>
      <c r="AW72" s="195" t="e">
        <f t="shared" si="5"/>
        <v>#DIV/0!</v>
      </c>
      <c r="AX72" s="195" t="e">
        <f t="shared" si="5"/>
        <v>#DIV/0!</v>
      </c>
      <c r="AY72" s="195" t="e">
        <f t="shared" si="5"/>
        <v>#DIV/0!</v>
      </c>
      <c r="AZ72" s="195" t="e">
        <f t="shared" si="5"/>
        <v>#DIV/0!</v>
      </c>
      <c r="BA72" s="195" t="e">
        <f t="shared" si="5"/>
        <v>#DIV/0!</v>
      </c>
      <c r="BB72" s="195" t="e">
        <f t="shared" si="5"/>
        <v>#DIV/0!</v>
      </c>
      <c r="BC72" s="195" t="e">
        <f t="shared" si="5"/>
        <v>#DIV/0!</v>
      </c>
      <c r="BD72" s="195" t="e">
        <f t="shared" si="5"/>
        <v>#DIV/0!</v>
      </c>
      <c r="BE72" s="195" t="e">
        <f t="shared" si="5"/>
        <v>#DIV/0!</v>
      </c>
      <c r="BF72" s="195" t="e">
        <f t="shared" si="5"/>
        <v>#DIV/0!</v>
      </c>
      <c r="BG72" s="195" t="e">
        <f t="shared" si="5"/>
        <v>#DIV/0!</v>
      </c>
      <c r="BH72" s="195" t="e">
        <f t="shared" si="5"/>
        <v>#DIV/0!</v>
      </c>
      <c r="BI72" s="195" t="e">
        <f t="shared" si="5"/>
        <v>#DIV/0!</v>
      </c>
      <c r="BJ72" s="195" t="e">
        <f t="shared" si="5"/>
        <v>#DIV/0!</v>
      </c>
      <c r="BK72" s="195" t="e">
        <f t="shared" si="5"/>
        <v>#DIV/0!</v>
      </c>
      <c r="BL72" s="195" t="e">
        <f t="shared" si="5"/>
        <v>#DIV/0!</v>
      </c>
      <c r="BM72" s="195" t="e">
        <f t="shared" si="5"/>
        <v>#DIV/0!</v>
      </c>
      <c r="BN72" s="195" t="e">
        <f t="shared" si="5"/>
        <v>#DIV/0!</v>
      </c>
      <c r="BO72" s="195" t="e">
        <f t="shared" si="5"/>
        <v>#DIV/0!</v>
      </c>
      <c r="BP72" s="195" t="e">
        <f t="shared" ref="BP72:CC72" si="6">SUM(BP61:BP70)-BP71</f>
        <v>#DIV/0!</v>
      </c>
      <c r="BQ72" s="195" t="e">
        <f t="shared" si="6"/>
        <v>#DIV/0!</v>
      </c>
      <c r="BR72" s="195" t="e">
        <f t="shared" si="6"/>
        <v>#DIV/0!</v>
      </c>
      <c r="BS72" s="195" t="e">
        <f t="shared" si="6"/>
        <v>#DIV/0!</v>
      </c>
      <c r="BT72" s="195" t="e">
        <f t="shared" si="6"/>
        <v>#DIV/0!</v>
      </c>
      <c r="BU72" s="195" t="e">
        <f t="shared" si="6"/>
        <v>#DIV/0!</v>
      </c>
      <c r="BV72" s="195" t="e">
        <f t="shared" si="6"/>
        <v>#DIV/0!</v>
      </c>
      <c r="BW72" s="195" t="e">
        <f t="shared" si="6"/>
        <v>#DIV/0!</v>
      </c>
      <c r="BX72" s="195" t="e">
        <f t="shared" si="6"/>
        <v>#DIV/0!</v>
      </c>
      <c r="BY72" s="195" t="e">
        <f t="shared" si="6"/>
        <v>#DIV/0!</v>
      </c>
      <c r="BZ72" s="195" t="e">
        <f t="shared" si="6"/>
        <v>#DIV/0!</v>
      </c>
      <c r="CA72" s="195" t="e">
        <f t="shared" si="6"/>
        <v>#DIV/0!</v>
      </c>
      <c r="CB72" s="195" t="e">
        <f t="shared" si="6"/>
        <v>#DIV/0!</v>
      </c>
      <c r="CC72" s="195" t="e">
        <f t="shared" si="6"/>
        <v>#DIV/0!</v>
      </c>
      <c r="CD72" s="248">
        <f>+CD69+CD70-CD71</f>
        <v>0</v>
      </c>
      <c r="CE72" s="195" t="e">
        <f>SUM(CE61:CE70)-CE71</f>
        <v>#DIV/0!</v>
      </c>
      <c r="CF72" s="255"/>
    </row>
    <row r="73" spans="1:84" ht="12.6" customHeight="1" x14ac:dyDescent="0.2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" customHeight="1" x14ac:dyDescent="0.25">
      <c r="A74" s="171" t="s">
        <v>245</v>
      </c>
      <c r="B74" s="175"/>
      <c r="C74" s="184"/>
      <c r="D74" s="184"/>
      <c r="E74" s="185"/>
      <c r="F74" s="185"/>
      <c r="G74" s="184"/>
      <c r="H74" s="184"/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0</v>
      </c>
      <c r="CF74" s="255"/>
    </row>
    <row r="75" spans="1:84" ht="12.6" customHeight="1" x14ac:dyDescent="0.2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0</v>
      </c>
      <c r="CF75" s="255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0</v>
      </c>
      <c r="CF76" s="255"/>
    </row>
    <row r="77" spans="1:84" ht="12.6" customHeight="1" x14ac:dyDescent="0.25">
      <c r="A77" s="171" t="s">
        <v>248</v>
      </c>
      <c r="B77" s="175"/>
      <c r="C77" s="184"/>
      <c r="D77" s="184"/>
      <c r="E77" s="185"/>
      <c r="F77" s="185"/>
      <c r="G77" s="184"/>
      <c r="H77" s="184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252" t="s">
        <v>221</v>
      </c>
      <c r="CE77" s="195">
        <f t="shared" si="7"/>
        <v>0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/>
      <c r="AY78" s="252"/>
      <c r="AZ78" s="184"/>
      <c r="BA78" s="184"/>
      <c r="BB78" s="184"/>
      <c r="BC78" s="184"/>
      <c r="BD78" s="252"/>
      <c r="BE78" s="252"/>
      <c r="BF78" s="184"/>
      <c r="BG78" s="252"/>
      <c r="BH78" s="184"/>
      <c r="BI78" s="184"/>
      <c r="BJ78" s="252"/>
      <c r="BK78" s="184"/>
      <c r="BL78" s="184"/>
      <c r="BM78" s="184"/>
      <c r="BN78" s="252"/>
      <c r="BO78" s="252"/>
      <c r="BP78" s="252"/>
      <c r="BQ78" s="252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0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/>
      <c r="AY79" s="252"/>
      <c r="AZ79" s="252"/>
      <c r="BA79" s="184"/>
      <c r="BB79" s="184"/>
      <c r="BC79" s="184"/>
      <c r="BD79" s="252"/>
      <c r="BE79" s="252"/>
      <c r="BF79" s="252"/>
      <c r="BG79" s="252"/>
      <c r="BH79" s="184"/>
      <c r="BI79" s="184"/>
      <c r="BJ79" s="252"/>
      <c r="BK79" s="184"/>
      <c r="BL79" s="184"/>
      <c r="BM79" s="184"/>
      <c r="BN79" s="252"/>
      <c r="BO79" s="252"/>
      <c r="BP79" s="252"/>
      <c r="BQ79" s="252"/>
      <c r="BR79" s="252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7"/>
        <v>0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/>
      <c r="AY80" s="252"/>
      <c r="AZ80" s="252"/>
      <c r="BA80" s="252"/>
      <c r="BB80" s="184"/>
      <c r="BC80" s="184"/>
      <c r="BD80" s="252"/>
      <c r="BE80" s="252"/>
      <c r="BF80" s="252"/>
      <c r="BG80" s="252"/>
      <c r="BH80" s="184"/>
      <c r="BI80" s="184"/>
      <c r="BJ80" s="252"/>
      <c r="BK80" s="184"/>
      <c r="BL80" s="184"/>
      <c r="BM80" s="184"/>
      <c r="BN80" s="252"/>
      <c r="BO80" s="252"/>
      <c r="BP80" s="252"/>
      <c r="BQ80" s="252"/>
      <c r="BR80" s="252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0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0</v>
      </c>
      <c r="CF81" s="258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9" t="s">
        <v>1280</v>
      </c>
      <c r="D83" s="259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1266</v>
      </c>
      <c r="D84" s="259"/>
      <c r="E84" s="175"/>
    </row>
    <row r="85" spans="1:84" ht="12.6" customHeight="1" x14ac:dyDescent="0.25">
      <c r="A85" s="173" t="s">
        <v>257</v>
      </c>
      <c r="B85" s="172" t="s">
        <v>256</v>
      </c>
      <c r="C85" s="227"/>
      <c r="D85" s="205"/>
      <c r="E85" s="204"/>
    </row>
    <row r="86" spans="1:84" ht="12.6" customHeight="1" x14ac:dyDescent="0.25">
      <c r="A86" s="173" t="s">
        <v>1251</v>
      </c>
      <c r="B86" s="172"/>
      <c r="C86" s="227"/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/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/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/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/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/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/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/>
      <c r="D93" s="259"/>
      <c r="E93" s="175"/>
    </row>
    <row r="94" spans="1:84" ht="12.6" customHeight="1" x14ac:dyDescent="0.25">
      <c r="A94" s="173" t="s">
        <v>264</v>
      </c>
      <c r="B94" s="172" t="s">
        <v>256</v>
      </c>
      <c r="C94" s="227"/>
      <c r="D94" s="259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60" t="s">
        <v>266</v>
      </c>
      <c r="B97" s="260"/>
      <c r="C97" s="260"/>
      <c r="D97" s="260"/>
      <c r="E97" s="260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60" t="s">
        <v>269</v>
      </c>
      <c r="B101" s="260"/>
      <c r="C101" s="260"/>
      <c r="D101" s="260"/>
      <c r="E101" s="260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60" t="s">
        <v>271</v>
      </c>
      <c r="B104" s="260"/>
      <c r="C104" s="260"/>
      <c r="D104" s="260"/>
      <c r="E104" s="260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0</v>
      </c>
    </row>
    <row r="129" spans="1:6" ht="12.6" customHeight="1" x14ac:dyDescent="0.25">
      <c r="A129" s="173" t="s">
        <v>292</v>
      </c>
      <c r="B129" s="172" t="s">
        <v>256</v>
      </c>
      <c r="C129" s="189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/>
      <c r="C139" s="189"/>
      <c r="D139" s="174"/>
      <c r="E139" s="175">
        <f>SUM(B139:D139)</f>
        <v>0</v>
      </c>
    </row>
    <row r="140" spans="1:6" ht="12.6" customHeight="1" x14ac:dyDescent="0.25">
      <c r="A140" s="173" t="s">
        <v>215</v>
      </c>
      <c r="B140" s="174"/>
      <c r="C140" s="189"/>
      <c r="D140" s="174"/>
      <c r="E140" s="175">
        <f>SUM(B140:D140)</f>
        <v>0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/>
      <c r="C142" s="189"/>
      <c r="D142" s="174"/>
      <c r="E142" s="175">
        <f>SUM(B142:D142)</f>
        <v>0</v>
      </c>
      <c r="F142" s="199"/>
    </row>
    <row r="143" spans="1:6" ht="12.6" customHeight="1" x14ac:dyDescent="0.2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" customHeight="1" x14ac:dyDescent="0.2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60" t="s">
        <v>306</v>
      </c>
      <c r="B165" s="260"/>
      <c r="C165" s="260"/>
      <c r="D165" s="260"/>
      <c r="E165" s="260"/>
    </row>
    <row r="166" spans="1:5" ht="11.4" customHeight="1" x14ac:dyDescent="0.25">
      <c r="A166" s="173" t="s">
        <v>307</v>
      </c>
      <c r="B166" s="172" t="s">
        <v>256</v>
      </c>
      <c r="C166" s="189"/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/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/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0</v>
      </c>
      <c r="E174" s="175"/>
    </row>
    <row r="175" spans="1:5" ht="11.4" customHeight="1" x14ac:dyDescent="0.25">
      <c r="A175" s="260" t="s">
        <v>314</v>
      </c>
      <c r="B175" s="260"/>
      <c r="C175" s="260"/>
      <c r="D175" s="260"/>
      <c r="E175" s="260"/>
    </row>
    <row r="176" spans="1:5" ht="11.4" customHeight="1" x14ac:dyDescent="0.25">
      <c r="A176" s="173" t="s">
        <v>315</v>
      </c>
      <c r="B176" s="172" t="s">
        <v>256</v>
      </c>
      <c r="C176" s="189"/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/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0</v>
      </c>
      <c r="E178" s="175"/>
    </row>
    <row r="179" spans="1:5" ht="11.4" customHeight="1" x14ac:dyDescent="0.25">
      <c r="A179" s="260" t="s">
        <v>317</v>
      </c>
      <c r="B179" s="260"/>
      <c r="C179" s="260"/>
      <c r="D179" s="260"/>
      <c r="E179" s="260"/>
    </row>
    <row r="180" spans="1:5" ht="11.4" customHeight="1" x14ac:dyDescent="0.25">
      <c r="A180" s="173" t="s">
        <v>318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/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0</v>
      </c>
      <c r="E182" s="175"/>
    </row>
    <row r="183" spans="1:5" ht="11.4" customHeight="1" x14ac:dyDescent="0.25">
      <c r="A183" s="260" t="s">
        <v>320</v>
      </c>
      <c r="B183" s="260"/>
      <c r="C183" s="260"/>
      <c r="D183" s="260"/>
      <c r="E183" s="260"/>
    </row>
    <row r="184" spans="1:5" ht="11.4" customHeight="1" x14ac:dyDescent="0.25">
      <c r="A184" s="173" t="s">
        <v>321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0</v>
      </c>
      <c r="E187" s="175"/>
    </row>
    <row r="188" spans="1:5" ht="11.4" customHeight="1" x14ac:dyDescent="0.25">
      <c r="A188" s="260" t="s">
        <v>323</v>
      </c>
      <c r="B188" s="260"/>
      <c r="C188" s="260"/>
      <c r="D188" s="260"/>
      <c r="E188" s="260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/>
      <c r="C196" s="189"/>
      <c r="D196" s="174"/>
      <c r="E196" s="175">
        <f t="shared" ref="E196:E204" si="9">SUM(B196:C196)-D196</f>
        <v>0</v>
      </c>
    </row>
    <row r="197" spans="1:8" ht="12.6" customHeight="1" x14ac:dyDescent="0.2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" customHeight="1" x14ac:dyDescent="0.2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" customHeight="1" x14ac:dyDescent="0.2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/>
      <c r="C204" s="189"/>
      <c r="D204" s="174"/>
      <c r="E204" s="175">
        <f t="shared" si="9"/>
        <v>0</v>
      </c>
    </row>
    <row r="205" spans="1:8" ht="12.6" customHeight="1" x14ac:dyDescent="0.25">
      <c r="A205" s="173" t="s">
        <v>203</v>
      </c>
      <c r="B205" s="175">
        <f>SUM(B196:B204)</f>
        <v>0</v>
      </c>
      <c r="C205" s="191">
        <f>SUM(C196:C204)</f>
        <v>0</v>
      </c>
      <c r="D205" s="175">
        <f>SUM(D196:D204)</f>
        <v>0</v>
      </c>
      <c r="E205" s="175">
        <f>SUM(E196:E204)</f>
        <v>0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2"/>
    </row>
    <row r="210" spans="1:8" ht="12.6" customHeight="1" x14ac:dyDescent="0.2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2"/>
    </row>
    <row r="211" spans="1:8" ht="12.6" customHeight="1" x14ac:dyDescent="0.25">
      <c r="A211" s="173" t="s">
        <v>334</v>
      </c>
      <c r="B211" s="174"/>
      <c r="C211" s="189"/>
      <c r="D211" s="174"/>
      <c r="E211" s="175">
        <f t="shared" si="10"/>
        <v>0</v>
      </c>
      <c r="H211" s="262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62"/>
    </row>
    <row r="214" spans="1:8" ht="12.6" customHeight="1" x14ac:dyDescent="0.25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" customHeight="1" x14ac:dyDescent="0.25">
      <c r="A218" s="173" t="s">
        <v>203</v>
      </c>
      <c r="B218" s="175">
        <f>SUM(B209:B217)</f>
        <v>0</v>
      </c>
      <c r="C218" s="191">
        <f>SUM(C209:C217)</f>
        <v>0</v>
      </c>
      <c r="D218" s="175">
        <f>SUM(D209:D217)</f>
        <v>0</v>
      </c>
      <c r="E218" s="175">
        <f>SUM(E209:E217)</f>
        <v>0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60" t="s">
        <v>343</v>
      </c>
      <c r="B221" s="260"/>
      <c r="C221" s="260"/>
      <c r="D221" s="260"/>
      <c r="E221" s="260"/>
    </row>
    <row r="222" spans="1:8" ht="12.6" customHeight="1" x14ac:dyDescent="0.25">
      <c r="A222" s="173" t="s">
        <v>344</v>
      </c>
      <c r="B222" s="172" t="s">
        <v>256</v>
      </c>
      <c r="C222" s="189"/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/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0</v>
      </c>
      <c r="E228" s="175"/>
    </row>
    <row r="229" spans="1:5" ht="12.6" customHeight="1" x14ac:dyDescent="0.25">
      <c r="A229" s="260" t="s">
        <v>351</v>
      </c>
      <c r="B229" s="260"/>
      <c r="C229" s="260"/>
      <c r="D229" s="260"/>
      <c r="E229" s="260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/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/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" customHeight="1" x14ac:dyDescent="0.25">
      <c r="A236" s="260" t="s">
        <v>356</v>
      </c>
      <c r="B236" s="260"/>
      <c r="C236" s="260"/>
      <c r="D236" s="260"/>
      <c r="E236" s="260"/>
    </row>
    <row r="237" spans="1:5" ht="12.6" customHeight="1" x14ac:dyDescent="0.25">
      <c r="A237" s="173" t="s">
        <v>357</v>
      </c>
      <c r="B237" s="172" t="s">
        <v>256</v>
      </c>
      <c r="C237" s="189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60" t="s">
        <v>361</v>
      </c>
      <c r="B248" s="260"/>
      <c r="C248" s="260"/>
      <c r="D248" s="260"/>
      <c r="E248" s="260"/>
    </row>
    <row r="249" spans="1:5" ht="12.45" customHeight="1" x14ac:dyDescent="0.25">
      <c r="A249" s="173" t="s">
        <v>362</v>
      </c>
      <c r="B249" s="172" t="s">
        <v>256</v>
      </c>
      <c r="C249" s="189"/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/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/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0</v>
      </c>
      <c r="E259" s="175"/>
    </row>
    <row r="260" spans="1:5" ht="11.25" customHeight="1" x14ac:dyDescent="0.25">
      <c r="A260" s="260" t="s">
        <v>372</v>
      </c>
      <c r="B260" s="260"/>
      <c r="C260" s="260"/>
      <c r="D260" s="260"/>
      <c r="E260" s="260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60" t="s">
        <v>375</v>
      </c>
      <c r="B265" s="260"/>
      <c r="C265" s="260"/>
      <c r="D265" s="260"/>
      <c r="E265" s="260"/>
    </row>
    <row r="266" spans="1:5" ht="12.45" customHeight="1" x14ac:dyDescent="0.25">
      <c r="A266" s="173" t="s">
        <v>332</v>
      </c>
      <c r="B266" s="172" t="s">
        <v>256</v>
      </c>
      <c r="C266" s="189"/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0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/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0</v>
      </c>
      <c r="E276" s="175"/>
    </row>
    <row r="277" spans="1:5" ht="12.6" customHeight="1" x14ac:dyDescent="0.25">
      <c r="A277" s="260" t="s">
        <v>382</v>
      </c>
      <c r="B277" s="260"/>
      <c r="C277" s="260"/>
      <c r="D277" s="260"/>
      <c r="E277" s="260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60" t="s">
        <v>387</v>
      </c>
      <c r="B284" s="260"/>
      <c r="C284" s="260"/>
      <c r="D284" s="260"/>
      <c r="E284" s="260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0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60" t="s">
        <v>395</v>
      </c>
      <c r="B302" s="260"/>
      <c r="C302" s="260"/>
      <c r="D302" s="260"/>
      <c r="E302" s="260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/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/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0</v>
      </c>
      <c r="E313" s="175"/>
    </row>
    <row r="314" spans="1:5" ht="12.6" customHeight="1" x14ac:dyDescent="0.25">
      <c r="A314" s="260" t="s">
        <v>406</v>
      </c>
      <c r="B314" s="260"/>
      <c r="C314" s="260"/>
      <c r="D314" s="260"/>
      <c r="E314" s="260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60" t="s">
        <v>411</v>
      </c>
      <c r="B319" s="260"/>
      <c r="C319" s="260"/>
      <c r="D319" s="260"/>
      <c r="E319" s="260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/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0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0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3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0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0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60" t="s">
        <v>427</v>
      </c>
      <c r="B357" s="260"/>
      <c r="C357" s="260"/>
      <c r="D357" s="260"/>
      <c r="E357" s="260"/>
    </row>
    <row r="358" spans="1:5" ht="12.6" customHeight="1" x14ac:dyDescent="0.25">
      <c r="A358" s="173" t="s">
        <v>428</v>
      </c>
      <c r="B358" s="172" t="s">
        <v>256</v>
      </c>
      <c r="C358" s="189"/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/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0</v>
      </c>
      <c r="E360" s="175"/>
    </row>
    <row r="361" spans="1:5" ht="12.6" customHeight="1" x14ac:dyDescent="0.25">
      <c r="A361" s="260" t="s">
        <v>431</v>
      </c>
      <c r="B361" s="260"/>
      <c r="C361" s="260"/>
      <c r="D361" s="260"/>
      <c r="E361" s="260"/>
    </row>
    <row r="362" spans="1:5" ht="12.6" customHeight="1" x14ac:dyDescent="0.25">
      <c r="A362" s="173" t="s">
        <v>432</v>
      </c>
      <c r="B362" s="172" t="s">
        <v>256</v>
      </c>
      <c r="C362" s="189"/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/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/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0</v>
      </c>
      <c r="E366" s="175"/>
    </row>
    <row r="367" spans="1:5" ht="12.6" customHeight="1" x14ac:dyDescent="0.25">
      <c r="A367" s="260" t="s">
        <v>436</v>
      </c>
      <c r="B367" s="260"/>
      <c r="C367" s="260"/>
      <c r="D367" s="260"/>
      <c r="E367" s="260"/>
    </row>
    <row r="368" spans="1:5" ht="12.6" customHeight="1" x14ac:dyDescent="0.25">
      <c r="A368" s="173" t="s">
        <v>437</v>
      </c>
      <c r="B368" s="172" t="s">
        <v>256</v>
      </c>
      <c r="C368" s="189"/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/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0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0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60" t="s">
        <v>441</v>
      </c>
      <c r="B375" s="260"/>
      <c r="C375" s="260"/>
      <c r="D375" s="260"/>
      <c r="E375" s="260"/>
    </row>
    <row r="376" spans="1:5" ht="12.6" customHeight="1" x14ac:dyDescent="0.25">
      <c r="A376" s="173" t="s">
        <v>442</v>
      </c>
      <c r="B376" s="172" t="s">
        <v>256</v>
      </c>
      <c r="C376" s="189"/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/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/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/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/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/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/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/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/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/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/>
      <c r="D386" s="175"/>
      <c r="E386" s="175"/>
    </row>
    <row r="387" spans="1:6" ht="12.6" customHeight="1" x14ac:dyDescent="0.25">
      <c r="A387" s="171" t="s">
        <v>450</v>
      </c>
      <c r="B387" s="172"/>
      <c r="C387" s="189"/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/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0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0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0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0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3"/>
    </row>
    <row r="411" spans="1:5" ht="12.6" customHeight="1" x14ac:dyDescent="0.25">
      <c r="A411" s="179" t="e">
        <f>C85&amp;"   "&amp;"H-"&amp;FIXED(C84,0,TRUE)&amp;"     FYE "&amp;C83</f>
        <v>#VALUE!</v>
      </c>
      <c r="B411" s="179"/>
      <c r="C411" s="179"/>
      <c r="D411" s="179"/>
      <c r="E411" s="26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0</v>
      </c>
      <c r="C413" s="194">
        <f>E139</f>
        <v>0</v>
      </c>
      <c r="D413" s="179"/>
    </row>
    <row r="414" spans="1:5" ht="12.6" customHeight="1" x14ac:dyDescent="0.25">
      <c r="A414" s="179" t="s">
        <v>464</v>
      </c>
      <c r="B414" s="179">
        <f>D112</f>
        <v>0</v>
      </c>
      <c r="C414" s="179">
        <f>E140</f>
        <v>0</v>
      </c>
      <c r="D414" s="194">
        <f>SUM(C59:H59)+N59</f>
        <v>0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0</v>
      </c>
      <c r="C426" s="179">
        <f t="shared" ref="C426:C433" si="12">CE61</f>
        <v>0</v>
      </c>
      <c r="D426" s="179"/>
    </row>
    <row r="427" spans="1:7" ht="12.6" customHeight="1" x14ac:dyDescent="0.25">
      <c r="A427" s="179" t="s">
        <v>3</v>
      </c>
      <c r="B427" s="179">
        <f t="shared" si="11"/>
        <v>0</v>
      </c>
      <c r="C427" s="179" t="e">
        <f t="shared" si="12"/>
        <v>#DIV/0!</v>
      </c>
      <c r="D427" s="179">
        <f>D174</f>
        <v>0</v>
      </c>
    </row>
    <row r="428" spans="1:7" ht="12.6" customHeight="1" x14ac:dyDescent="0.25">
      <c r="A428" s="179" t="s">
        <v>236</v>
      </c>
      <c r="B428" s="179">
        <f t="shared" si="11"/>
        <v>0</v>
      </c>
      <c r="C428" s="179">
        <f t="shared" si="12"/>
        <v>0</v>
      </c>
      <c r="D428" s="179"/>
    </row>
    <row r="429" spans="1:7" ht="12.6" customHeight="1" x14ac:dyDescent="0.25">
      <c r="A429" s="179" t="s">
        <v>237</v>
      </c>
      <c r="B429" s="179">
        <f t="shared" si="11"/>
        <v>0</v>
      </c>
      <c r="C429" s="179">
        <f t="shared" si="12"/>
        <v>0</v>
      </c>
      <c r="D429" s="179"/>
    </row>
    <row r="430" spans="1:7" ht="12.6" customHeight="1" x14ac:dyDescent="0.2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" customHeight="1" x14ac:dyDescent="0.25">
      <c r="A431" s="179" t="s">
        <v>445</v>
      </c>
      <c r="B431" s="179">
        <f t="shared" si="11"/>
        <v>0</v>
      </c>
      <c r="C431" s="179">
        <f t="shared" si="12"/>
        <v>0</v>
      </c>
      <c r="D431" s="179"/>
    </row>
    <row r="432" spans="1:7" ht="12.6" customHeight="1" x14ac:dyDescent="0.25">
      <c r="A432" s="179" t="s">
        <v>6</v>
      </c>
      <c r="B432" s="179">
        <f t="shared" si="11"/>
        <v>0</v>
      </c>
      <c r="C432" s="179" t="e">
        <f t="shared" si="12"/>
        <v>#DIV/0!</v>
      </c>
      <c r="D432" s="179">
        <f>C218</f>
        <v>0</v>
      </c>
    </row>
    <row r="433" spans="1:7" ht="12.6" customHeight="1" x14ac:dyDescent="0.25">
      <c r="A433" s="179" t="s">
        <v>474</v>
      </c>
      <c r="B433" s="179">
        <f t="shared" si="11"/>
        <v>0</v>
      </c>
      <c r="C433" s="179">
        <f t="shared" si="12"/>
        <v>0</v>
      </c>
      <c r="D433" s="179">
        <f>D178</f>
        <v>0</v>
      </c>
    </row>
    <row r="434" spans="1:7" ht="12.6" customHeight="1" x14ac:dyDescent="0.25">
      <c r="A434" s="179" t="s">
        <v>447</v>
      </c>
      <c r="B434" s="179">
        <f t="shared" si="11"/>
        <v>0</v>
      </c>
      <c r="C434" s="179"/>
      <c r="D434" s="179">
        <f>D182</f>
        <v>0</v>
      </c>
    </row>
    <row r="435" spans="1:7" ht="12.6" customHeight="1" x14ac:dyDescent="0.25">
      <c r="A435" s="179" t="s">
        <v>475</v>
      </c>
      <c r="B435" s="179">
        <f t="shared" si="11"/>
        <v>0</v>
      </c>
      <c r="C435" s="179"/>
      <c r="D435" s="179">
        <f>D187</f>
        <v>0</v>
      </c>
    </row>
    <row r="436" spans="1:7" ht="12.6" customHeight="1" x14ac:dyDescent="0.2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" customHeight="1" x14ac:dyDescent="0.25">
      <c r="A437" s="194" t="s">
        <v>476</v>
      </c>
      <c r="B437" s="194">
        <f>C384+C385+C386</f>
        <v>0</v>
      </c>
      <c r="C437" s="194">
        <f>CD70</f>
        <v>0</v>
      </c>
      <c r="D437" s="194">
        <f>D182+D187+D191</f>
        <v>0</v>
      </c>
    </row>
    <row r="438" spans="1:7" ht="12.6" customHeight="1" x14ac:dyDescent="0.25">
      <c r="A438" s="179" t="s">
        <v>1262</v>
      </c>
      <c r="B438" s="179">
        <f>C387</f>
        <v>0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0</v>
      </c>
      <c r="C439" s="194">
        <f>SUM(C70:CC70)</f>
        <v>0</v>
      </c>
      <c r="D439" s="179"/>
    </row>
    <row r="440" spans="1:7" ht="12.6" customHeight="1" x14ac:dyDescent="0.25">
      <c r="A440" s="179" t="s">
        <v>477</v>
      </c>
      <c r="B440" s="194">
        <f>B437+B439</f>
        <v>0</v>
      </c>
      <c r="C440" s="194">
        <f>CE70</f>
        <v>0</v>
      </c>
      <c r="D440" s="179"/>
    </row>
    <row r="441" spans="1:7" ht="12.6" customHeight="1" x14ac:dyDescent="0.25">
      <c r="A441" s="179" t="s">
        <v>478</v>
      </c>
      <c r="B441" s="179">
        <f>D389</f>
        <v>0</v>
      </c>
      <c r="C441" s="179" t="e">
        <f>SUM(C426:C436)+C438+C440</f>
        <v>#DIV/0!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" customHeight="1" x14ac:dyDescent="0.25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0</v>
      </c>
      <c r="C457" s="194">
        <f>CE71</f>
        <v>0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0</v>
      </c>
      <c r="C462" s="194">
        <f>CE74</f>
        <v>0</v>
      </c>
      <c r="D462" s="194">
        <f>E142+E148+E154</f>
        <v>0</v>
      </c>
    </row>
    <row r="463" spans="1:7" ht="12.6" customHeight="1" x14ac:dyDescent="0.2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" customHeight="1" x14ac:dyDescent="0.25">
      <c r="A464" s="179" t="s">
        <v>247</v>
      </c>
      <c r="B464" s="194">
        <f>D360</f>
        <v>0</v>
      </c>
      <c r="C464" s="194">
        <f>CE76</f>
        <v>0</v>
      </c>
      <c r="D464" s="194">
        <f>D462+D463</f>
        <v>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0</v>
      </c>
      <c r="C467" s="179">
        <f>E196</f>
        <v>0</v>
      </c>
      <c r="D467" s="179"/>
    </row>
    <row r="468" spans="1:7" ht="12.6" customHeight="1" x14ac:dyDescent="0.2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" customHeight="1" x14ac:dyDescent="0.2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0</v>
      </c>
      <c r="C474" s="179">
        <f>E204</f>
        <v>0</v>
      </c>
      <c r="D474" s="179"/>
    </row>
    <row r="475" spans="1:7" ht="12.6" customHeight="1" x14ac:dyDescent="0.25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0</v>
      </c>
    </row>
    <row r="481" spans="1:12" ht="12.6" customHeight="1" x14ac:dyDescent="0.25">
      <c r="A481" s="180" t="s">
        <v>499</v>
      </c>
      <c r="C481" s="180">
        <f>D338</f>
        <v>0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>
        <f>C85</f>
        <v>0</v>
      </c>
      <c r="B492" s="264" t="s">
        <v>1264</v>
      </c>
      <c r="C492" s="264" t="str">
        <f>RIGHT(C83,4)</f>
        <v>2018</v>
      </c>
      <c r="D492" s="264" t="s">
        <v>1264</v>
      </c>
      <c r="E492" s="264" t="str">
        <f>RIGHT(C83,4)</f>
        <v>2018</v>
      </c>
      <c r="F492" s="264" t="s">
        <v>1264</v>
      </c>
      <c r="G492" s="264" t="str">
        <f>RIGHT(C83,4)</f>
        <v>2018</v>
      </c>
      <c r="H492" s="264"/>
      <c r="K492" s="264"/>
      <c r="L492" s="264"/>
    </row>
    <row r="493" spans="1:12" ht="12.6" customHeight="1" x14ac:dyDescent="0.2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" customHeight="1" x14ac:dyDescent="0.25">
      <c r="A495" s="180" t="s">
        <v>512</v>
      </c>
      <c r="B495" s="243">
        <v>16109014</v>
      </c>
      <c r="C495" s="243" t="e">
        <f>C72</f>
        <v>#DIV/0!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e">
        <f t="shared" si="14"/>
        <v>#DIV/0!</v>
      </c>
      <c r="H495" s="268" t="e">
        <f>IF(B495=0,"",IF(C495=0,"",IF(D495=0,"",IF(E495=0,"",IF(G495/F495-1&lt;-0.25,G495/F495-1,IF(G495/F495-1&gt;0.25,G495/F495-1,""))))))</f>
        <v>#DIV/0!</v>
      </c>
      <c r="I495" s="270"/>
      <c r="K495" s="264"/>
      <c r="L495" s="264"/>
    </row>
    <row r="496" spans="1:12" ht="12.6" customHeight="1" x14ac:dyDescent="0.25">
      <c r="A496" s="180" t="s">
        <v>513</v>
      </c>
      <c r="B496" s="243">
        <v>0</v>
      </c>
      <c r="C496" s="243" t="e">
        <f>D72</f>
        <v>#DIV/0!</v>
      </c>
      <c r="D496" s="243">
        <v>0</v>
      </c>
      <c r="E496" s="180">
        <f>D59</f>
        <v>0</v>
      </c>
      <c r="F496" s="266" t="str">
        <f t="shared" si="14"/>
        <v/>
      </c>
      <c r="G496" s="266" t="e">
        <f t="shared" si="14"/>
        <v>#DIV/0!</v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" customHeight="1" x14ac:dyDescent="0.25">
      <c r="A497" s="180" t="s">
        <v>514</v>
      </c>
      <c r="B497" s="243">
        <v>41784874</v>
      </c>
      <c r="C497" s="243" t="e">
        <f>E72</f>
        <v>#DIV/0!</v>
      </c>
      <c r="D497" s="243">
        <v>48942</v>
      </c>
      <c r="E497" s="180">
        <f>E59</f>
        <v>0</v>
      </c>
      <c r="F497" s="266">
        <f t="shared" si="14"/>
        <v>853.76310735155903</v>
      </c>
      <c r="G497" s="266" t="e">
        <f t="shared" si="14"/>
        <v>#DIV/0!</v>
      </c>
      <c r="H497" s="268" t="e">
        <f t="shared" si="15"/>
        <v>#DIV/0!</v>
      </c>
      <c r="I497" s="270"/>
      <c r="K497" s="264"/>
      <c r="L497" s="264"/>
    </row>
    <row r="498" spans="1:12" ht="12.6" customHeight="1" x14ac:dyDescent="0.25">
      <c r="A498" s="180" t="s">
        <v>515</v>
      </c>
      <c r="B498" s="243">
        <v>0</v>
      </c>
      <c r="C498" s="243" t="e">
        <f>F72</f>
        <v>#DIV/0!</v>
      </c>
      <c r="D498" s="243">
        <v>0</v>
      </c>
      <c r="E498" s="180">
        <f>F59</f>
        <v>0</v>
      </c>
      <c r="F498" s="266" t="str">
        <f t="shared" si="14"/>
        <v/>
      </c>
      <c r="G498" s="266" t="e">
        <f t="shared" si="14"/>
        <v>#DIV/0!</v>
      </c>
      <c r="H498" s="268" t="str">
        <f t="shared" si="15"/>
        <v/>
      </c>
      <c r="I498" s="270"/>
      <c r="K498" s="264"/>
      <c r="L498" s="264"/>
    </row>
    <row r="499" spans="1:12" ht="12.6" customHeight="1" x14ac:dyDescent="0.25">
      <c r="A499" s="180" t="s">
        <v>516</v>
      </c>
      <c r="B499" s="243">
        <v>0</v>
      </c>
      <c r="C499" s="243" t="e">
        <f>G72</f>
        <v>#DIV/0!</v>
      </c>
      <c r="D499" s="243">
        <v>0</v>
      </c>
      <c r="E499" s="180">
        <f>G59</f>
        <v>0</v>
      </c>
      <c r="F499" s="266" t="str">
        <f t="shared" si="14"/>
        <v/>
      </c>
      <c r="G499" s="266" t="e">
        <f t="shared" si="14"/>
        <v>#DIV/0!</v>
      </c>
      <c r="H499" s="268" t="str">
        <f t="shared" si="15"/>
        <v/>
      </c>
      <c r="I499" s="270"/>
      <c r="K499" s="264"/>
      <c r="L499" s="264"/>
    </row>
    <row r="500" spans="1:12" ht="12.6" customHeight="1" x14ac:dyDescent="0.25">
      <c r="A500" s="180" t="s">
        <v>517</v>
      </c>
      <c r="B500" s="243">
        <v>2945804</v>
      </c>
      <c r="C500" s="243" t="e">
        <f>H72</f>
        <v>#DIV/0!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e">
        <f t="shared" si="14"/>
        <v>#DIV/0!</v>
      </c>
      <c r="H500" s="268" t="e">
        <f t="shared" si="15"/>
        <v>#DIV/0!</v>
      </c>
      <c r="I500" s="270"/>
      <c r="K500" s="264"/>
      <c r="L500" s="264"/>
    </row>
    <row r="501" spans="1:12" ht="12.6" customHeight="1" x14ac:dyDescent="0.25">
      <c r="A501" s="180" t="s">
        <v>518</v>
      </c>
      <c r="B501" s="243">
        <v>0</v>
      </c>
      <c r="C501" s="243" t="e">
        <f>I72</f>
        <v>#DIV/0!</v>
      </c>
      <c r="D501" s="243">
        <v>0</v>
      </c>
      <c r="E501" s="180">
        <f>I59</f>
        <v>0</v>
      </c>
      <c r="F501" s="266" t="str">
        <f t="shared" si="14"/>
        <v/>
      </c>
      <c r="G501" s="266" t="e">
        <f t="shared" si="14"/>
        <v>#DIV/0!</v>
      </c>
      <c r="H501" s="268" t="str">
        <f t="shared" si="15"/>
        <v/>
      </c>
      <c r="I501" s="270"/>
      <c r="K501" s="264"/>
      <c r="L501" s="264"/>
    </row>
    <row r="502" spans="1:12" ht="12.6" customHeight="1" x14ac:dyDescent="0.25">
      <c r="A502" s="180" t="s">
        <v>519</v>
      </c>
      <c r="B502" s="243">
        <v>0</v>
      </c>
      <c r="C502" s="243" t="e">
        <f>J72</f>
        <v>#DIV/0!</v>
      </c>
      <c r="D502" s="243">
        <v>0</v>
      </c>
      <c r="E502" s="180">
        <f>J59</f>
        <v>0</v>
      </c>
      <c r="F502" s="266" t="str">
        <f t="shared" si="14"/>
        <v/>
      </c>
      <c r="G502" s="266" t="e">
        <f t="shared" si="14"/>
        <v>#DIV/0!</v>
      </c>
      <c r="H502" s="268" t="str">
        <f t="shared" si="15"/>
        <v/>
      </c>
      <c r="I502" s="270"/>
      <c r="K502" s="264"/>
      <c r="L502" s="264"/>
    </row>
    <row r="503" spans="1:12" ht="12.6" customHeight="1" x14ac:dyDescent="0.25">
      <c r="A503" s="180" t="s">
        <v>520</v>
      </c>
      <c r="B503" s="243">
        <v>0</v>
      </c>
      <c r="C503" s="243" t="e">
        <f>K72</f>
        <v>#DIV/0!</v>
      </c>
      <c r="D503" s="243">
        <v>0</v>
      </c>
      <c r="E503" s="180">
        <f>K59</f>
        <v>0</v>
      </c>
      <c r="F503" s="266" t="str">
        <f t="shared" si="14"/>
        <v/>
      </c>
      <c r="G503" s="266" t="e">
        <f t="shared" si="14"/>
        <v>#DIV/0!</v>
      </c>
      <c r="H503" s="268" t="str">
        <f t="shared" si="15"/>
        <v/>
      </c>
      <c r="I503" s="270"/>
      <c r="K503" s="264"/>
      <c r="L503" s="264"/>
    </row>
    <row r="504" spans="1:12" ht="12.6" customHeight="1" x14ac:dyDescent="0.25">
      <c r="A504" s="180" t="s">
        <v>521</v>
      </c>
      <c r="B504" s="243">
        <v>0</v>
      </c>
      <c r="C504" s="243" t="e">
        <f>L72</f>
        <v>#DIV/0!</v>
      </c>
      <c r="D504" s="243">
        <v>0</v>
      </c>
      <c r="E504" s="180">
        <f>L59</f>
        <v>0</v>
      </c>
      <c r="F504" s="266" t="str">
        <f t="shared" si="14"/>
        <v/>
      </c>
      <c r="G504" s="266" t="e">
        <f t="shared" si="14"/>
        <v>#DIV/0!</v>
      </c>
      <c r="H504" s="268" t="str">
        <f t="shared" si="15"/>
        <v/>
      </c>
      <c r="I504" s="270"/>
      <c r="K504" s="264"/>
      <c r="L504" s="264"/>
    </row>
    <row r="505" spans="1:12" ht="12.6" customHeight="1" x14ac:dyDescent="0.25">
      <c r="A505" s="180" t="s">
        <v>522</v>
      </c>
      <c r="B505" s="243">
        <v>0</v>
      </c>
      <c r="C505" s="243" t="e">
        <f>M72</f>
        <v>#DIV/0!</v>
      </c>
      <c r="D505" s="243">
        <v>0</v>
      </c>
      <c r="E505" s="180">
        <f>M59</f>
        <v>0</v>
      </c>
      <c r="F505" s="266" t="str">
        <f t="shared" si="14"/>
        <v/>
      </c>
      <c r="G505" s="266" t="e">
        <f t="shared" si="14"/>
        <v>#DIV/0!</v>
      </c>
      <c r="H505" s="268" t="str">
        <f t="shared" si="15"/>
        <v/>
      </c>
      <c r="I505" s="270"/>
      <c r="K505" s="264"/>
      <c r="L505" s="264"/>
    </row>
    <row r="506" spans="1:12" ht="12.6" customHeight="1" x14ac:dyDescent="0.25">
      <c r="A506" s="180" t="s">
        <v>523</v>
      </c>
      <c r="B506" s="243">
        <v>0</v>
      </c>
      <c r="C506" s="243" t="e">
        <f>N72</f>
        <v>#DIV/0!</v>
      </c>
      <c r="D506" s="243">
        <v>0</v>
      </c>
      <c r="E506" s="180">
        <f>N59</f>
        <v>0</v>
      </c>
      <c r="F506" s="266" t="str">
        <f t="shared" si="14"/>
        <v/>
      </c>
      <c r="G506" s="266" t="e">
        <f t="shared" si="14"/>
        <v>#DIV/0!</v>
      </c>
      <c r="H506" s="268" t="str">
        <f t="shared" si="15"/>
        <v/>
      </c>
      <c r="I506" s="270"/>
      <c r="K506" s="264"/>
      <c r="L506" s="264"/>
    </row>
    <row r="507" spans="1:12" ht="12.6" customHeight="1" x14ac:dyDescent="0.25">
      <c r="A507" s="180" t="s">
        <v>524</v>
      </c>
      <c r="B507" s="243">
        <v>8566030</v>
      </c>
      <c r="C507" s="243" t="e">
        <f>O72</f>
        <v>#DIV/0!</v>
      </c>
      <c r="D507" s="243">
        <v>3648</v>
      </c>
      <c r="E507" s="180">
        <f>O59</f>
        <v>0</v>
      </c>
      <c r="F507" s="266">
        <f t="shared" si="14"/>
        <v>2348.1441885964914</v>
      </c>
      <c r="G507" s="266" t="e">
        <f t="shared" si="14"/>
        <v>#DIV/0!</v>
      </c>
      <c r="H507" s="268" t="e">
        <f t="shared" si="15"/>
        <v>#DIV/0!</v>
      </c>
      <c r="I507" s="270"/>
      <c r="K507" s="264"/>
      <c r="L507" s="264"/>
    </row>
    <row r="508" spans="1:12" ht="12.6" customHeight="1" x14ac:dyDescent="0.25">
      <c r="A508" s="180" t="s">
        <v>525</v>
      </c>
      <c r="B508" s="243">
        <v>46359899</v>
      </c>
      <c r="C508" s="243" t="e">
        <f>P72</f>
        <v>#DIV/0!</v>
      </c>
      <c r="D508" s="243">
        <v>1391652</v>
      </c>
      <c r="E508" s="180">
        <f>P59</f>
        <v>0</v>
      </c>
      <c r="F508" s="266">
        <f t="shared" si="14"/>
        <v>33.312853357017417</v>
      </c>
      <c r="G508" s="266" t="e">
        <f t="shared" si="14"/>
        <v>#DIV/0!</v>
      </c>
      <c r="H508" s="268" t="e">
        <f t="shared" si="15"/>
        <v>#DIV/0!</v>
      </c>
      <c r="I508" s="270"/>
      <c r="K508" s="264"/>
      <c r="L508" s="264"/>
    </row>
    <row r="509" spans="1:12" ht="12.6" customHeight="1" x14ac:dyDescent="0.25">
      <c r="A509" s="180" t="s">
        <v>526</v>
      </c>
      <c r="B509" s="243">
        <v>3671387</v>
      </c>
      <c r="C509" s="243" t="e">
        <f>Q72</f>
        <v>#DIV/0!</v>
      </c>
      <c r="D509" s="243">
        <v>693702</v>
      </c>
      <c r="E509" s="180">
        <f>Q59</f>
        <v>0</v>
      </c>
      <c r="F509" s="266">
        <f t="shared" si="14"/>
        <v>5.2924555500776993</v>
      </c>
      <c r="G509" s="266" t="e">
        <f t="shared" si="14"/>
        <v>#DIV/0!</v>
      </c>
      <c r="H509" s="268" t="e">
        <f t="shared" si="15"/>
        <v>#DIV/0!</v>
      </c>
      <c r="I509" s="270"/>
      <c r="K509" s="264"/>
      <c r="L509" s="264"/>
    </row>
    <row r="510" spans="1:12" ht="12.6" customHeight="1" x14ac:dyDescent="0.25">
      <c r="A510" s="180" t="s">
        <v>527</v>
      </c>
      <c r="B510" s="243">
        <v>2026281</v>
      </c>
      <c r="C510" s="243" t="e">
        <f>R72</f>
        <v>#DIV/0!</v>
      </c>
      <c r="D510" s="243">
        <v>1385678</v>
      </c>
      <c r="E510" s="180">
        <f>R59</f>
        <v>0</v>
      </c>
      <c r="F510" s="266">
        <f t="shared" si="14"/>
        <v>1.4623029304066313</v>
      </c>
      <c r="G510" s="266" t="e">
        <f t="shared" si="14"/>
        <v>#DIV/0!</v>
      </c>
      <c r="H510" s="268" t="e">
        <f t="shared" si="15"/>
        <v>#DIV/0!</v>
      </c>
      <c r="I510" s="270"/>
      <c r="K510" s="264"/>
      <c r="L510" s="264"/>
    </row>
    <row r="511" spans="1:12" ht="12.6" customHeight="1" x14ac:dyDescent="0.25">
      <c r="A511" s="180" t="s">
        <v>528</v>
      </c>
      <c r="B511" s="243">
        <v>5731579</v>
      </c>
      <c r="C511" s="243" t="e">
        <f>S72</f>
        <v>#DIV/0!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e">
        <f t="shared" si="16"/>
        <v>#DIV/0!</v>
      </c>
      <c r="H511" s="268" t="e">
        <f t="shared" si="15"/>
        <v>#DIV/0!</v>
      </c>
      <c r="I511" s="270"/>
      <c r="K511" s="264"/>
      <c r="L511" s="264"/>
    </row>
    <row r="512" spans="1:12" ht="12.6" customHeight="1" x14ac:dyDescent="0.25">
      <c r="A512" s="180" t="s">
        <v>1246</v>
      </c>
      <c r="B512" s="243">
        <v>8670551</v>
      </c>
      <c r="C512" s="243" t="e">
        <f>T72</f>
        <v>#DIV/0!</v>
      </c>
      <c r="D512" s="181" t="s">
        <v>529</v>
      </c>
      <c r="E512" s="181" t="s">
        <v>529</v>
      </c>
      <c r="F512" s="266" t="str">
        <f t="shared" si="16"/>
        <v/>
      </c>
      <c r="G512" s="266" t="e">
        <f t="shared" si="16"/>
        <v>#DIV/0!</v>
      </c>
      <c r="H512" s="268" t="e">
        <f t="shared" si="15"/>
        <v>#DIV/0!</v>
      </c>
      <c r="I512" s="270"/>
      <c r="K512" s="264"/>
      <c r="L512" s="264"/>
    </row>
    <row r="513" spans="1:12" ht="12.6" customHeight="1" x14ac:dyDescent="0.25">
      <c r="A513" s="180" t="s">
        <v>530</v>
      </c>
      <c r="B513" s="243">
        <v>15012657</v>
      </c>
      <c r="C513" s="243" t="e">
        <f>U72</f>
        <v>#DIV/0!</v>
      </c>
      <c r="D513" s="243">
        <v>1204214</v>
      </c>
      <c r="E513" s="180">
        <f>U59</f>
        <v>0</v>
      </c>
      <c r="F513" s="266">
        <f t="shared" si="16"/>
        <v>12.466768365091255</v>
      </c>
      <c r="G513" s="266" t="e">
        <f t="shared" si="16"/>
        <v>#DIV/0!</v>
      </c>
      <c r="H513" s="268" t="e">
        <f t="shared" si="15"/>
        <v>#DIV/0!</v>
      </c>
      <c r="I513" s="270"/>
      <c r="K513" s="264"/>
      <c r="L513" s="264"/>
    </row>
    <row r="514" spans="1:12" ht="12.6" customHeight="1" x14ac:dyDescent="0.25">
      <c r="A514" s="180" t="s">
        <v>531</v>
      </c>
      <c r="B514" s="243">
        <v>625057</v>
      </c>
      <c r="C514" s="243" t="e">
        <f>V72</f>
        <v>#DIV/0!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e">
        <f t="shared" si="16"/>
        <v>#DIV/0!</v>
      </c>
      <c r="H514" s="268" t="e">
        <f t="shared" si="15"/>
        <v>#DIV/0!</v>
      </c>
      <c r="I514" s="270"/>
      <c r="K514" s="264"/>
      <c r="L514" s="264"/>
    </row>
    <row r="515" spans="1:12" ht="12.6" customHeight="1" x14ac:dyDescent="0.25">
      <c r="A515" s="180" t="s">
        <v>532</v>
      </c>
      <c r="B515" s="243">
        <v>3024844</v>
      </c>
      <c r="C515" s="243" t="e">
        <f>W72</f>
        <v>#DIV/0!</v>
      </c>
      <c r="D515" s="243">
        <v>136581</v>
      </c>
      <c r="E515" s="180">
        <f>W59</f>
        <v>0</v>
      </c>
      <c r="F515" s="266">
        <f t="shared" si="16"/>
        <v>22.146887195144274</v>
      </c>
      <c r="G515" s="266" t="e">
        <f t="shared" si="16"/>
        <v>#DIV/0!</v>
      </c>
      <c r="H515" s="268" t="e">
        <f t="shared" si="15"/>
        <v>#DIV/0!</v>
      </c>
      <c r="I515" s="270"/>
      <c r="K515" s="264"/>
      <c r="L515" s="264"/>
    </row>
    <row r="516" spans="1:12" ht="12.6" customHeight="1" x14ac:dyDescent="0.25">
      <c r="A516" s="180" t="s">
        <v>533</v>
      </c>
      <c r="B516" s="243">
        <v>2350447</v>
      </c>
      <c r="C516" s="243" t="e">
        <f>X72</f>
        <v>#DIV/0!</v>
      </c>
      <c r="D516" s="243">
        <v>138430</v>
      </c>
      <c r="E516" s="180">
        <f>X59</f>
        <v>0</v>
      </c>
      <c r="F516" s="266">
        <f t="shared" si="16"/>
        <v>16.979318066893015</v>
      </c>
      <c r="G516" s="266" t="e">
        <f t="shared" si="16"/>
        <v>#DIV/0!</v>
      </c>
      <c r="H516" s="268" t="e">
        <f t="shared" si="15"/>
        <v>#DIV/0!</v>
      </c>
      <c r="I516" s="270"/>
      <c r="K516" s="264"/>
      <c r="L516" s="264"/>
    </row>
    <row r="517" spans="1:12" ht="12.6" customHeight="1" x14ac:dyDescent="0.25">
      <c r="A517" s="180" t="s">
        <v>534</v>
      </c>
      <c r="B517" s="243">
        <v>8956392</v>
      </c>
      <c r="C517" s="243" t="e">
        <f>Y72</f>
        <v>#DIV/0!</v>
      </c>
      <c r="D517" s="243">
        <v>146839</v>
      </c>
      <c r="E517" s="180">
        <f>Y59</f>
        <v>0</v>
      </c>
      <c r="F517" s="266">
        <f t="shared" si="16"/>
        <v>60.994640388452659</v>
      </c>
      <c r="G517" s="266" t="e">
        <f t="shared" si="16"/>
        <v>#DIV/0!</v>
      </c>
      <c r="H517" s="268" t="e">
        <f t="shared" si="15"/>
        <v>#DIV/0!</v>
      </c>
      <c r="I517" s="270"/>
      <c r="K517" s="264"/>
      <c r="L517" s="264"/>
    </row>
    <row r="518" spans="1:12" ht="12.6" customHeight="1" x14ac:dyDescent="0.25">
      <c r="A518" s="180" t="s">
        <v>535</v>
      </c>
      <c r="B518" s="243">
        <v>17585421</v>
      </c>
      <c r="C518" s="243" t="e">
        <f>Z72</f>
        <v>#DIV/0!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e">
        <f t="shared" si="16"/>
        <v>#DIV/0!</v>
      </c>
      <c r="H518" s="268" t="e">
        <f t="shared" si="15"/>
        <v>#DIV/0!</v>
      </c>
      <c r="I518" s="270"/>
      <c r="K518" s="264"/>
      <c r="L518" s="264"/>
    </row>
    <row r="519" spans="1:12" ht="12.6" customHeight="1" x14ac:dyDescent="0.25">
      <c r="A519" s="180" t="s">
        <v>536</v>
      </c>
      <c r="B519" s="243">
        <v>2093570</v>
      </c>
      <c r="C519" s="243" t="e">
        <f>AA72</f>
        <v>#DIV/0!</v>
      </c>
      <c r="D519" s="243">
        <v>38874.47</v>
      </c>
      <c r="E519" s="180">
        <f>AA59</f>
        <v>0</v>
      </c>
      <c r="F519" s="266">
        <f t="shared" si="16"/>
        <v>53.854624899066145</v>
      </c>
      <c r="G519" s="266" t="e">
        <f t="shared" si="16"/>
        <v>#DIV/0!</v>
      </c>
      <c r="H519" s="268" t="e">
        <f t="shared" si="15"/>
        <v>#DIV/0!</v>
      </c>
      <c r="I519" s="270"/>
      <c r="K519" s="264"/>
      <c r="L519" s="264"/>
    </row>
    <row r="520" spans="1:12" ht="12.6" customHeight="1" x14ac:dyDescent="0.25">
      <c r="A520" s="180" t="s">
        <v>537</v>
      </c>
      <c r="B520" s="243">
        <v>11973528</v>
      </c>
      <c r="C520" s="243" t="e">
        <f>AB72</f>
        <v>#DIV/0!</v>
      </c>
      <c r="D520" s="181" t="s">
        <v>529</v>
      </c>
      <c r="E520" s="181" t="s">
        <v>529</v>
      </c>
      <c r="F520" s="266" t="str">
        <f t="shared" si="16"/>
        <v/>
      </c>
      <c r="G520" s="266" t="e">
        <f t="shared" si="16"/>
        <v>#DIV/0!</v>
      </c>
      <c r="H520" s="268" t="e">
        <f t="shared" si="15"/>
        <v>#DIV/0!</v>
      </c>
      <c r="I520" s="270"/>
      <c r="K520" s="264"/>
      <c r="L520" s="264"/>
    </row>
    <row r="521" spans="1:12" ht="12.6" customHeight="1" x14ac:dyDescent="0.25">
      <c r="A521" s="180" t="s">
        <v>538</v>
      </c>
      <c r="B521" s="243">
        <v>2657104</v>
      </c>
      <c r="C521" s="243" t="e">
        <f>AC72</f>
        <v>#DIV/0!</v>
      </c>
      <c r="D521" s="243">
        <v>0</v>
      </c>
      <c r="E521" s="180">
        <f>AC59</f>
        <v>0</v>
      </c>
      <c r="F521" s="266" t="str">
        <f t="shared" si="16"/>
        <v/>
      </c>
      <c r="G521" s="266" t="e">
        <f t="shared" si="16"/>
        <v>#DIV/0!</v>
      </c>
      <c r="H521" s="268" t="e">
        <f t="shared" si="15"/>
        <v>#DIV/0!</v>
      </c>
      <c r="I521" s="270"/>
      <c r="K521" s="264"/>
      <c r="L521" s="264"/>
    </row>
    <row r="522" spans="1:12" ht="12.6" customHeight="1" x14ac:dyDescent="0.25">
      <c r="A522" s="180" t="s">
        <v>539</v>
      </c>
      <c r="B522" s="243">
        <v>564627</v>
      </c>
      <c r="C522" s="243" t="e">
        <f>AD72</f>
        <v>#DIV/0!</v>
      </c>
      <c r="D522" s="243">
        <v>0</v>
      </c>
      <c r="E522" s="180">
        <f>AD59</f>
        <v>0</v>
      </c>
      <c r="F522" s="266" t="str">
        <f t="shared" si="16"/>
        <v/>
      </c>
      <c r="G522" s="266" t="e">
        <f t="shared" si="16"/>
        <v>#DIV/0!</v>
      </c>
      <c r="H522" s="268" t="e">
        <f t="shared" si="15"/>
        <v>#DIV/0!</v>
      </c>
      <c r="I522" s="270"/>
      <c r="K522" s="264"/>
      <c r="L522" s="264"/>
    </row>
    <row r="523" spans="1:12" ht="12.6" customHeight="1" x14ac:dyDescent="0.25">
      <c r="A523" s="180" t="s">
        <v>540</v>
      </c>
      <c r="B523" s="243">
        <v>2474179</v>
      </c>
      <c r="C523" s="243" t="e">
        <f>AE72</f>
        <v>#DIV/0!</v>
      </c>
      <c r="D523" s="243">
        <v>0</v>
      </c>
      <c r="E523" s="180">
        <f>AE59</f>
        <v>0</v>
      </c>
      <c r="F523" s="266" t="str">
        <f t="shared" si="16"/>
        <v/>
      </c>
      <c r="G523" s="266" t="e">
        <f t="shared" si="16"/>
        <v>#DIV/0!</v>
      </c>
      <c r="H523" s="268" t="e">
        <f t="shared" si="15"/>
        <v>#DIV/0!</v>
      </c>
      <c r="I523" s="270"/>
      <c r="K523" s="264"/>
      <c r="L523" s="264"/>
    </row>
    <row r="524" spans="1:12" ht="12.6" customHeight="1" x14ac:dyDescent="0.25">
      <c r="A524" s="180" t="s">
        <v>541</v>
      </c>
      <c r="B524" s="243">
        <v>3972673</v>
      </c>
      <c r="C524" s="243" t="e">
        <f>AF72</f>
        <v>#DIV/0!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e">
        <f t="shared" si="16"/>
        <v>#DIV/0!</v>
      </c>
      <c r="H524" s="268" t="e">
        <f t="shared" si="15"/>
        <v>#DIV/0!</v>
      </c>
      <c r="I524" s="270"/>
      <c r="K524" s="264"/>
      <c r="L524" s="264"/>
    </row>
    <row r="525" spans="1:12" ht="12.6" customHeight="1" x14ac:dyDescent="0.25">
      <c r="A525" s="180" t="s">
        <v>542</v>
      </c>
      <c r="B525" s="243">
        <v>11843440</v>
      </c>
      <c r="C525" s="243" t="e">
        <f>AG72</f>
        <v>#DIV/0!</v>
      </c>
      <c r="D525" s="243">
        <v>44098</v>
      </c>
      <c r="E525" s="180">
        <f>AG59</f>
        <v>0</v>
      </c>
      <c r="F525" s="266">
        <f t="shared" si="16"/>
        <v>268.5709102453626</v>
      </c>
      <c r="G525" s="266" t="e">
        <f t="shared" si="16"/>
        <v>#DIV/0!</v>
      </c>
      <c r="H525" s="268" t="e">
        <f t="shared" si="15"/>
        <v>#DIV/0!</v>
      </c>
      <c r="I525" s="270"/>
      <c r="K525" s="264"/>
      <c r="L525" s="264"/>
    </row>
    <row r="526" spans="1:12" ht="12.6" customHeight="1" x14ac:dyDescent="0.25">
      <c r="A526" s="180" t="s">
        <v>543</v>
      </c>
      <c r="B526" s="243">
        <v>0</v>
      </c>
      <c r="C526" s="243" t="e">
        <f>AH72</f>
        <v>#DIV/0!</v>
      </c>
      <c r="D526" s="243">
        <v>0</v>
      </c>
      <c r="E526" s="180">
        <f>AH59</f>
        <v>0</v>
      </c>
      <c r="F526" s="266" t="str">
        <f t="shared" si="16"/>
        <v/>
      </c>
      <c r="G526" s="266" t="e">
        <f t="shared" si="16"/>
        <v>#DIV/0!</v>
      </c>
      <c r="H526" s="268" t="str">
        <f t="shared" si="15"/>
        <v/>
      </c>
      <c r="I526" s="270"/>
      <c r="K526" s="264"/>
      <c r="L526" s="264"/>
    </row>
    <row r="527" spans="1:12" ht="12.6" customHeight="1" x14ac:dyDescent="0.25">
      <c r="A527" s="180" t="s">
        <v>544</v>
      </c>
      <c r="B527" s="243">
        <v>0</v>
      </c>
      <c r="C527" s="243" t="e">
        <f>AI72</f>
        <v>#DIV/0!</v>
      </c>
      <c r="D527" s="243">
        <v>0</v>
      </c>
      <c r="E527" s="180">
        <f>AI59</f>
        <v>0</v>
      </c>
      <c r="F527" s="266" t="str">
        <f t="shared" ref="F527:G539" si="17">IF(B527=0,"",IF(D527=0,"",B527/D527))</f>
        <v/>
      </c>
      <c r="G527" s="266" t="e">
        <f t="shared" si="17"/>
        <v>#DIV/0!</v>
      </c>
      <c r="H527" s="268" t="str">
        <f t="shared" si="15"/>
        <v/>
      </c>
      <c r="I527" s="270"/>
      <c r="K527" s="264"/>
      <c r="L527" s="264"/>
    </row>
    <row r="528" spans="1:12" ht="12.6" customHeight="1" x14ac:dyDescent="0.25">
      <c r="A528" s="180" t="s">
        <v>545</v>
      </c>
      <c r="B528" s="243">
        <v>2123212</v>
      </c>
      <c r="C528" s="243" t="e">
        <f>AJ72</f>
        <v>#DIV/0!</v>
      </c>
      <c r="D528" s="243">
        <v>23069</v>
      </c>
      <c r="E528" s="180">
        <f>AJ59</f>
        <v>0</v>
      </c>
      <c r="F528" s="266">
        <f t="shared" si="17"/>
        <v>92.037452858814859</v>
      </c>
      <c r="G528" s="266" t="e">
        <f t="shared" si="17"/>
        <v>#DIV/0!</v>
      </c>
      <c r="H528" s="268" t="e">
        <f t="shared" si="15"/>
        <v>#DIV/0!</v>
      </c>
      <c r="I528" s="270"/>
      <c r="K528" s="264"/>
      <c r="L528" s="264"/>
    </row>
    <row r="529" spans="1:12" ht="12.6" customHeight="1" x14ac:dyDescent="0.25">
      <c r="A529" s="180" t="s">
        <v>546</v>
      </c>
      <c r="B529" s="243">
        <v>468609</v>
      </c>
      <c r="C529" s="243" t="e">
        <f>AK72</f>
        <v>#DIV/0!</v>
      </c>
      <c r="D529" s="243">
        <v>0</v>
      </c>
      <c r="E529" s="180">
        <f>AK59</f>
        <v>0</v>
      </c>
      <c r="F529" s="266" t="str">
        <f t="shared" si="17"/>
        <v/>
      </c>
      <c r="G529" s="266" t="e">
        <f t="shared" si="17"/>
        <v>#DIV/0!</v>
      </c>
      <c r="H529" s="268" t="e">
        <f t="shared" si="15"/>
        <v>#DIV/0!</v>
      </c>
      <c r="I529" s="270"/>
      <c r="K529" s="264"/>
      <c r="L529" s="264"/>
    </row>
    <row r="530" spans="1:12" ht="12.6" customHeight="1" x14ac:dyDescent="0.25">
      <c r="A530" s="180" t="s">
        <v>547</v>
      </c>
      <c r="B530" s="243">
        <v>392840</v>
      </c>
      <c r="C530" s="243" t="e">
        <f>AL72</f>
        <v>#DIV/0!</v>
      </c>
      <c r="D530" s="243">
        <v>0</v>
      </c>
      <c r="E530" s="180">
        <f>AL59</f>
        <v>0</v>
      </c>
      <c r="F530" s="266" t="str">
        <f t="shared" si="17"/>
        <v/>
      </c>
      <c r="G530" s="266" t="e">
        <f t="shared" si="17"/>
        <v>#DIV/0!</v>
      </c>
      <c r="H530" s="268" t="e">
        <f t="shared" si="15"/>
        <v>#DIV/0!</v>
      </c>
      <c r="I530" s="270"/>
      <c r="K530" s="264"/>
      <c r="L530" s="264"/>
    </row>
    <row r="531" spans="1:12" ht="12.6" customHeight="1" x14ac:dyDescent="0.25">
      <c r="A531" s="180" t="s">
        <v>548</v>
      </c>
      <c r="B531" s="243">
        <v>0</v>
      </c>
      <c r="C531" s="243" t="e">
        <f>AM72</f>
        <v>#DIV/0!</v>
      </c>
      <c r="D531" s="243">
        <v>0</v>
      </c>
      <c r="E531" s="180">
        <f>AM59</f>
        <v>0</v>
      </c>
      <c r="F531" s="266" t="str">
        <f t="shared" si="17"/>
        <v/>
      </c>
      <c r="G531" s="266" t="e">
        <f t="shared" si="17"/>
        <v>#DIV/0!</v>
      </c>
      <c r="H531" s="268" t="str">
        <f t="shared" si="15"/>
        <v/>
      </c>
      <c r="I531" s="270"/>
      <c r="K531" s="264"/>
      <c r="L531" s="264"/>
    </row>
    <row r="532" spans="1:12" ht="12.6" customHeight="1" x14ac:dyDescent="0.25">
      <c r="A532" s="180" t="s">
        <v>1247</v>
      </c>
      <c r="B532" s="243">
        <v>0</v>
      </c>
      <c r="C532" s="243" t="e">
        <f>AN72</f>
        <v>#DIV/0!</v>
      </c>
      <c r="D532" s="243">
        <v>0</v>
      </c>
      <c r="E532" s="180">
        <f>AN59</f>
        <v>0</v>
      </c>
      <c r="F532" s="266" t="str">
        <f t="shared" si="17"/>
        <v/>
      </c>
      <c r="G532" s="266" t="e">
        <f t="shared" si="17"/>
        <v>#DIV/0!</v>
      </c>
      <c r="H532" s="268" t="str">
        <f t="shared" si="15"/>
        <v/>
      </c>
      <c r="I532" s="270"/>
      <c r="K532" s="264"/>
      <c r="L532" s="264"/>
    </row>
    <row r="533" spans="1:12" ht="12.6" customHeight="1" x14ac:dyDescent="0.25">
      <c r="A533" s="180" t="s">
        <v>549</v>
      </c>
      <c r="B533" s="243">
        <v>0</v>
      </c>
      <c r="C533" s="243" t="e">
        <f>AO72</f>
        <v>#DIV/0!</v>
      </c>
      <c r="D533" s="243">
        <v>0</v>
      </c>
      <c r="E533" s="180">
        <f>AO59</f>
        <v>0</v>
      </c>
      <c r="F533" s="266" t="str">
        <f t="shared" si="17"/>
        <v/>
      </c>
      <c r="G533" s="266" t="e">
        <f t="shared" si="17"/>
        <v>#DIV/0!</v>
      </c>
      <c r="H533" s="268" t="str">
        <f t="shared" si="15"/>
        <v/>
      </c>
      <c r="I533" s="270"/>
      <c r="K533" s="264"/>
      <c r="L533" s="264"/>
    </row>
    <row r="534" spans="1:12" ht="12.6" customHeight="1" x14ac:dyDescent="0.25">
      <c r="A534" s="180" t="s">
        <v>550</v>
      </c>
      <c r="B534" s="243">
        <v>52726844</v>
      </c>
      <c r="C534" s="243" t="e">
        <f>AP72</f>
        <v>#DIV/0!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e">
        <f t="shared" si="17"/>
        <v>#DIV/0!</v>
      </c>
      <c r="H534" s="268" t="e">
        <f t="shared" si="15"/>
        <v>#DIV/0!</v>
      </c>
      <c r="I534" s="270"/>
      <c r="K534" s="264"/>
      <c r="L534" s="264"/>
    </row>
    <row r="535" spans="1:12" ht="12.6" customHeight="1" x14ac:dyDescent="0.25">
      <c r="A535" s="180" t="s">
        <v>551</v>
      </c>
      <c r="B535" s="243">
        <v>0</v>
      </c>
      <c r="C535" s="243" t="e">
        <f>AQ72</f>
        <v>#DIV/0!</v>
      </c>
      <c r="D535" s="243">
        <v>0</v>
      </c>
      <c r="E535" s="180">
        <f>AQ59</f>
        <v>0</v>
      </c>
      <c r="F535" s="266" t="str">
        <f t="shared" si="17"/>
        <v/>
      </c>
      <c r="G535" s="266" t="e">
        <f t="shared" si="17"/>
        <v>#DIV/0!</v>
      </c>
      <c r="H535" s="268" t="str">
        <f t="shared" si="15"/>
        <v/>
      </c>
      <c r="I535" s="270"/>
      <c r="K535" s="264"/>
      <c r="L535" s="264"/>
    </row>
    <row r="536" spans="1:12" ht="12.6" customHeight="1" x14ac:dyDescent="0.25">
      <c r="A536" s="180" t="s">
        <v>552</v>
      </c>
      <c r="B536" s="243">
        <v>0</v>
      </c>
      <c r="C536" s="243" t="e">
        <f>AR72</f>
        <v>#DIV/0!</v>
      </c>
      <c r="D536" s="243">
        <v>0</v>
      </c>
      <c r="E536" s="180">
        <f>AR59</f>
        <v>0</v>
      </c>
      <c r="F536" s="266" t="str">
        <f t="shared" si="17"/>
        <v/>
      </c>
      <c r="G536" s="266" t="e">
        <f t="shared" si="17"/>
        <v>#DIV/0!</v>
      </c>
      <c r="H536" s="268" t="str">
        <f t="shared" si="15"/>
        <v/>
      </c>
      <c r="I536" s="270"/>
      <c r="K536" s="264"/>
      <c r="L536" s="264"/>
    </row>
    <row r="537" spans="1:12" ht="12.6" customHeight="1" x14ac:dyDescent="0.25">
      <c r="A537" s="180" t="s">
        <v>553</v>
      </c>
      <c r="B537" s="243">
        <v>0</v>
      </c>
      <c r="C537" s="243" t="e">
        <f>AS72</f>
        <v>#DIV/0!</v>
      </c>
      <c r="D537" s="243">
        <v>0</v>
      </c>
      <c r="E537" s="180">
        <f>AS59</f>
        <v>0</v>
      </c>
      <c r="F537" s="266" t="str">
        <f t="shared" si="17"/>
        <v/>
      </c>
      <c r="G537" s="266" t="e">
        <f t="shared" si="17"/>
        <v>#DIV/0!</v>
      </c>
      <c r="H537" s="268" t="str">
        <f t="shared" si="15"/>
        <v/>
      </c>
      <c r="I537" s="270"/>
      <c r="K537" s="264"/>
      <c r="L537" s="264"/>
    </row>
    <row r="538" spans="1:12" ht="12.6" customHeight="1" x14ac:dyDescent="0.25">
      <c r="A538" s="180" t="s">
        <v>554</v>
      </c>
      <c r="B538" s="243">
        <v>0</v>
      </c>
      <c r="C538" s="243" t="e">
        <f>AT72</f>
        <v>#DIV/0!</v>
      </c>
      <c r="D538" s="243">
        <v>0</v>
      </c>
      <c r="E538" s="180">
        <f>AT59</f>
        <v>0</v>
      </c>
      <c r="F538" s="266" t="str">
        <f t="shared" si="17"/>
        <v/>
      </c>
      <c r="G538" s="266" t="e">
        <f t="shared" si="17"/>
        <v>#DIV/0!</v>
      </c>
      <c r="H538" s="268" t="str">
        <f t="shared" si="15"/>
        <v/>
      </c>
      <c r="I538" s="270"/>
      <c r="K538" s="264"/>
      <c r="L538" s="264"/>
    </row>
    <row r="539" spans="1:12" ht="12.6" customHeight="1" x14ac:dyDescent="0.25">
      <c r="A539" s="180" t="s">
        <v>555</v>
      </c>
      <c r="B539" s="243">
        <v>0</v>
      </c>
      <c r="C539" s="243" t="e">
        <f>AU72</f>
        <v>#DIV/0!</v>
      </c>
      <c r="D539" s="243">
        <v>0</v>
      </c>
      <c r="E539" s="180">
        <f>AU59</f>
        <v>0</v>
      </c>
      <c r="F539" s="266" t="str">
        <f t="shared" si="17"/>
        <v/>
      </c>
      <c r="G539" s="266" t="e">
        <f t="shared" si="17"/>
        <v>#DIV/0!</v>
      </c>
      <c r="H539" s="268" t="str">
        <f t="shared" si="15"/>
        <v/>
      </c>
      <c r="I539" s="270"/>
      <c r="K539" s="264"/>
      <c r="L539" s="264"/>
    </row>
    <row r="540" spans="1:12" ht="12.6" customHeight="1" x14ac:dyDescent="0.25">
      <c r="A540" s="180" t="s">
        <v>556</v>
      </c>
      <c r="B540" s="243">
        <v>1983283</v>
      </c>
      <c r="C540" s="243" t="e">
        <f>AV72</f>
        <v>#DIV/0!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" customHeight="1" x14ac:dyDescent="0.25">
      <c r="A541" s="180" t="s">
        <v>1248</v>
      </c>
      <c r="B541" s="243">
        <v>96382</v>
      </c>
      <c r="C541" s="243" t="e">
        <f>AW72</f>
        <v>#DIV/0!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" customHeight="1" x14ac:dyDescent="0.25">
      <c r="A542" s="180" t="s">
        <v>557</v>
      </c>
      <c r="B542" s="243">
        <v>0</v>
      </c>
      <c r="C542" s="243" t="e">
        <f>AX72</f>
        <v>#DIV/0!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" customHeight="1" x14ac:dyDescent="0.25">
      <c r="A543" s="180" t="s">
        <v>558</v>
      </c>
      <c r="B543" s="243">
        <v>646580</v>
      </c>
      <c r="C543" s="243" t="e">
        <f>AY72</f>
        <v>#DIV/0!</v>
      </c>
      <c r="D543" s="243">
        <v>285759</v>
      </c>
      <c r="E543" s="180">
        <f>AY59</f>
        <v>0</v>
      </c>
      <c r="F543" s="266">
        <f t="shared" ref="F543:G549" si="18">IF(B543=0,"",IF(D543=0,"",B543/D543))</f>
        <v>2.2626758912230236</v>
      </c>
      <c r="G543" s="266" t="e">
        <f t="shared" si="18"/>
        <v>#DIV/0!</v>
      </c>
      <c r="H543" s="268" t="e">
        <f t="shared" si="15"/>
        <v>#DIV/0!</v>
      </c>
      <c r="I543" s="270"/>
      <c r="K543" s="264"/>
      <c r="L543" s="264"/>
    </row>
    <row r="544" spans="1:12" ht="12.6" customHeight="1" x14ac:dyDescent="0.25">
      <c r="A544" s="180" t="s">
        <v>559</v>
      </c>
      <c r="B544" s="243">
        <v>4466226</v>
      </c>
      <c r="C544" s="243" t="e">
        <f>AZ72</f>
        <v>#DIV/0!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e">
        <f t="shared" si="18"/>
        <v>#DIV/0!</v>
      </c>
      <c r="H544" s="268" t="e">
        <f t="shared" si="15"/>
        <v>#DIV/0!</v>
      </c>
      <c r="I544" s="270"/>
      <c r="K544" s="264"/>
      <c r="L544" s="264"/>
    </row>
    <row r="545" spans="1:13" ht="12.6" customHeight="1" x14ac:dyDescent="0.25">
      <c r="A545" s="180" t="s">
        <v>560</v>
      </c>
      <c r="B545" s="243">
        <v>276882</v>
      </c>
      <c r="C545" s="243" t="e">
        <f>BA72</f>
        <v>#DIV/0!</v>
      </c>
      <c r="D545" s="243">
        <v>0</v>
      </c>
      <c r="E545" s="180">
        <f>BA59</f>
        <v>0</v>
      </c>
      <c r="F545" s="266" t="str">
        <f t="shared" si="18"/>
        <v/>
      </c>
      <c r="G545" s="266" t="e">
        <f t="shared" si="18"/>
        <v>#DIV/0!</v>
      </c>
      <c r="H545" s="268" t="e">
        <f t="shared" si="15"/>
        <v>#DIV/0!</v>
      </c>
      <c r="I545" s="270"/>
      <c r="K545" s="264"/>
      <c r="L545" s="264"/>
    </row>
    <row r="546" spans="1:13" ht="12.6" customHeight="1" x14ac:dyDescent="0.25">
      <c r="A546" s="180" t="s">
        <v>561</v>
      </c>
      <c r="B546" s="243">
        <v>2219789</v>
      </c>
      <c r="C546" s="243" t="e">
        <f>BB72</f>
        <v>#DIV/0!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" customHeight="1" x14ac:dyDescent="0.25">
      <c r="A547" s="180" t="s">
        <v>562</v>
      </c>
      <c r="B547" s="243">
        <v>0</v>
      </c>
      <c r="C547" s="243" t="e">
        <f>BC72</f>
        <v>#DIV/0!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" customHeight="1" x14ac:dyDescent="0.25">
      <c r="A548" s="180" t="s">
        <v>563</v>
      </c>
      <c r="B548" s="243">
        <v>1192055</v>
      </c>
      <c r="C548" s="243" t="e">
        <f>BD72</f>
        <v>#DIV/0!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" customHeight="1" x14ac:dyDescent="0.25">
      <c r="A549" s="180" t="s">
        <v>564</v>
      </c>
      <c r="B549" s="243">
        <v>9757658</v>
      </c>
      <c r="C549" s="243" t="e">
        <f>BE72</f>
        <v>#DIV/0!</v>
      </c>
      <c r="D549" s="243">
        <v>564884</v>
      </c>
      <c r="E549" s="180">
        <f>BE59</f>
        <v>0</v>
      </c>
      <c r="F549" s="266">
        <f t="shared" si="18"/>
        <v>17.27373761692666</v>
      </c>
      <c r="G549" s="266" t="e">
        <f t="shared" si="18"/>
        <v>#DIV/0!</v>
      </c>
      <c r="H549" s="268" t="e">
        <f t="shared" si="15"/>
        <v>#DIV/0!</v>
      </c>
      <c r="I549" s="270"/>
      <c r="K549" s="264"/>
      <c r="L549" s="264"/>
    </row>
    <row r="550" spans="1:13" ht="12.6" customHeight="1" x14ac:dyDescent="0.25">
      <c r="A550" s="180" t="s">
        <v>565</v>
      </c>
      <c r="B550" s="243">
        <v>4700501</v>
      </c>
      <c r="C550" s="243" t="e">
        <f>BF72</f>
        <v>#DIV/0!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" customHeight="1" x14ac:dyDescent="0.25">
      <c r="A551" s="180" t="s">
        <v>566</v>
      </c>
      <c r="B551" s="243">
        <v>610351</v>
      </c>
      <c r="C551" s="243" t="e">
        <f>BG72</f>
        <v>#DIV/0!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" customHeight="1" x14ac:dyDescent="0.25">
      <c r="A552" s="180" t="s">
        <v>567</v>
      </c>
      <c r="B552" s="243">
        <v>28930273</v>
      </c>
      <c r="C552" s="243" t="e">
        <f>BH72</f>
        <v>#DIV/0!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" customHeight="1" x14ac:dyDescent="0.25">
      <c r="A553" s="180" t="s">
        <v>568</v>
      </c>
      <c r="B553" s="243">
        <v>-11751</v>
      </c>
      <c r="C553" s="243" t="e">
        <f>BI72</f>
        <v>#DIV/0!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" customHeight="1" x14ac:dyDescent="0.25">
      <c r="A554" s="180" t="s">
        <v>569</v>
      </c>
      <c r="B554" s="243">
        <v>1918608</v>
      </c>
      <c r="C554" s="243" t="e">
        <f>BJ72</f>
        <v>#DIV/0!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" customHeight="1" x14ac:dyDescent="0.25">
      <c r="A555" s="180" t="s">
        <v>570</v>
      </c>
      <c r="B555" s="243">
        <v>4520064</v>
      </c>
      <c r="C555" s="243" t="e">
        <f>BK72</f>
        <v>#DIV/0!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" customHeight="1" x14ac:dyDescent="0.25">
      <c r="A556" s="180" t="s">
        <v>571</v>
      </c>
      <c r="B556" s="243">
        <v>5787754</v>
      </c>
      <c r="C556" s="243" t="e">
        <f>BL72</f>
        <v>#DIV/0!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" customHeight="1" x14ac:dyDescent="0.25">
      <c r="A557" s="180" t="s">
        <v>572</v>
      </c>
      <c r="B557" s="243">
        <v>0</v>
      </c>
      <c r="C557" s="243" t="e">
        <f>BM72</f>
        <v>#DIV/0!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" customHeight="1" x14ac:dyDescent="0.25">
      <c r="A558" s="180" t="s">
        <v>573</v>
      </c>
      <c r="B558" s="243">
        <v>8034118</v>
      </c>
      <c r="C558" s="243" t="e">
        <f>BN72</f>
        <v>#DIV/0!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" customHeight="1" x14ac:dyDescent="0.25">
      <c r="A559" s="180" t="s">
        <v>574</v>
      </c>
      <c r="B559" s="243">
        <v>287037</v>
      </c>
      <c r="C559" s="243" t="e">
        <f>BO72</f>
        <v>#DIV/0!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" customHeight="1" x14ac:dyDescent="0.25">
      <c r="A560" s="180" t="s">
        <v>575</v>
      </c>
      <c r="B560" s="243">
        <v>2708727</v>
      </c>
      <c r="C560" s="243" t="e">
        <f>BP72</f>
        <v>#DIV/0!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" customHeight="1" x14ac:dyDescent="0.25">
      <c r="A561" s="180" t="s">
        <v>576</v>
      </c>
      <c r="B561" s="243">
        <v>1483071</v>
      </c>
      <c r="C561" s="243" t="e">
        <f>BQ72</f>
        <v>#DIV/0!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" customHeight="1" x14ac:dyDescent="0.25">
      <c r="A562" s="180" t="s">
        <v>577</v>
      </c>
      <c r="B562" s="243">
        <v>3493607</v>
      </c>
      <c r="C562" s="243" t="e">
        <f>BR72</f>
        <v>#DIV/0!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" customHeight="1" x14ac:dyDescent="0.25">
      <c r="A563" s="180" t="s">
        <v>1249</v>
      </c>
      <c r="B563" s="243">
        <v>72645</v>
      </c>
      <c r="C563" s="243" t="e">
        <f>BS72</f>
        <v>#DIV/0!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" customHeight="1" x14ac:dyDescent="0.25">
      <c r="A564" s="180" t="s">
        <v>578</v>
      </c>
      <c r="B564" s="243">
        <v>97302</v>
      </c>
      <c r="C564" s="243" t="e">
        <f>BT72</f>
        <v>#DIV/0!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" customHeight="1" x14ac:dyDescent="0.25">
      <c r="A565" s="180" t="s">
        <v>579</v>
      </c>
      <c r="B565" s="243">
        <v>0</v>
      </c>
      <c r="C565" s="243" t="e">
        <f>BU72</f>
        <v>#DIV/0!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" customHeight="1" x14ac:dyDescent="0.25">
      <c r="A566" s="180" t="s">
        <v>580</v>
      </c>
      <c r="B566" s="243">
        <v>3525872</v>
      </c>
      <c r="C566" s="243" t="e">
        <f>BV72</f>
        <v>#DIV/0!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" customHeight="1" x14ac:dyDescent="0.25">
      <c r="A567" s="180" t="s">
        <v>581</v>
      </c>
      <c r="B567" s="243">
        <v>1557491</v>
      </c>
      <c r="C567" s="243" t="e">
        <f>BW72</f>
        <v>#DIV/0!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" customHeight="1" x14ac:dyDescent="0.25">
      <c r="A568" s="180" t="s">
        <v>582</v>
      </c>
      <c r="B568" s="243">
        <v>773855</v>
      </c>
      <c r="C568" s="243" t="e">
        <f>BX72</f>
        <v>#DIV/0!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" customHeight="1" x14ac:dyDescent="0.25">
      <c r="A569" s="180" t="s">
        <v>583</v>
      </c>
      <c r="B569" s="243">
        <v>4571883</v>
      </c>
      <c r="C569" s="243" t="e">
        <f>BY72</f>
        <v>#DIV/0!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" customHeight="1" x14ac:dyDescent="0.25">
      <c r="A570" s="180" t="s">
        <v>584</v>
      </c>
      <c r="B570" s="243">
        <v>599653</v>
      </c>
      <c r="C570" s="243" t="e">
        <f>BZ72</f>
        <v>#DIV/0!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" customHeight="1" x14ac:dyDescent="0.25">
      <c r="A571" s="180" t="s">
        <v>585</v>
      </c>
      <c r="B571" s="243">
        <v>1447841</v>
      </c>
      <c r="C571" s="243" t="e">
        <f>CA72</f>
        <v>#DIV/0!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" customHeight="1" x14ac:dyDescent="0.25">
      <c r="A572" s="180" t="s">
        <v>586</v>
      </c>
      <c r="B572" s="243">
        <v>983783</v>
      </c>
      <c r="C572" s="243" t="e">
        <f>CB72</f>
        <v>#DIV/0!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" customHeight="1" x14ac:dyDescent="0.25">
      <c r="A573" s="180" t="s">
        <v>587</v>
      </c>
      <c r="B573" s="243">
        <v>8595100</v>
      </c>
      <c r="C573" s="243" t="e">
        <f>CC72</f>
        <v>#DIV/0!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" customHeight="1" x14ac:dyDescent="0.25">
      <c r="A574" s="180" t="s">
        <v>588</v>
      </c>
      <c r="B574" s="243">
        <v>41487391</v>
      </c>
      <c r="C574" s="243">
        <f>CD72</f>
        <v>0</v>
      </c>
      <c r="D574" s="181" t="s">
        <v>529</v>
      </c>
      <c r="E574" s="181" t="s">
        <v>529</v>
      </c>
      <c r="F574" s="266"/>
      <c r="G574" s="266"/>
      <c r="H574" s="268"/>
    </row>
    <row r="575" spans="1:13" ht="12.6" customHeight="1" x14ac:dyDescent="0.25">
      <c r="M575" s="268"/>
    </row>
    <row r="576" spans="1:13" ht="12.6" customHeight="1" x14ac:dyDescent="0.25">
      <c r="M576" s="268"/>
    </row>
    <row r="577" spans="13:13" ht="12.6" customHeight="1" x14ac:dyDescent="0.25">
      <c r="M577" s="268"/>
    </row>
    <row r="611" spans="1:14" ht="12.6" customHeight="1" x14ac:dyDescent="0.25">
      <c r="A611" s="196"/>
      <c r="C611" s="181" t="s">
        <v>589</v>
      </c>
      <c r="D611" s="180">
        <f>CE77-(BE77+CD77)</f>
        <v>0</v>
      </c>
      <c r="E611" s="180" t="e">
        <f>SUM(C623:D646)+SUM(C667:D712)</f>
        <v>#DIV/0!</v>
      </c>
      <c r="F611" s="180">
        <f>CE64-(AX64+BD64+BE64+BG64+BJ64+BN64+BP64+BQ64+CB64+CC64+CD64)</f>
        <v>0</v>
      </c>
      <c r="G611" s="180">
        <f>CE78-(AX78+AY78+BD78+BE78+BG78+BJ78+BN78+BP78+BQ78+CB78+CC78+CD78)</f>
        <v>0</v>
      </c>
      <c r="H611" s="197">
        <f>CE60-(AX60+AY60+AZ60+BD60+BE60+BG60+BJ60+BN60+BO60+BP60+BQ60+BR60+CB60+CC60+CD60)</f>
        <v>0</v>
      </c>
      <c r="I611" s="180">
        <f>CE79-(AX79+AY79+AZ79+BD79+BE79+BF79+BG79+BJ79+BN79+BO79+BP79+BQ79+BR79+CB79+CC79+CD79)</f>
        <v>0</v>
      </c>
      <c r="J611" s="180">
        <f>CE80-(AX80+AY80+AZ80+BA80+BD80+BE80+BF80+BG80+BJ80+BN80+BO80+BP80+BQ80+BR80+CB80+CC80+CD80)</f>
        <v>0</v>
      </c>
      <c r="K611" s="180">
        <f>CE76-(AW76+AX76+AY76+AZ76+BA76+BB76+BC76+BD76+BE76+BF76+BG76+BH76+BI76+BJ76+BK76+BL76+BM76+BN76+BO76+BP76+BQ76+BR76+BS76+BT76+BU76+BV76+BW76+BX76+CB76+CC76+CD76)</f>
        <v>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 t="e">
        <f>BE72</f>
        <v>#DIV/0!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9" t="e">
        <f>SUM(C613:C614)</f>
        <v>#DIV/0!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 t="e">
        <f>AX72</f>
        <v>#DIV/0!</v>
      </c>
      <c r="D615" s="180" t="e">
        <f>(D614/D611)*AX77</f>
        <v>#DIV/0!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 t="e">
        <f>BJ72</f>
        <v>#DIV/0!</v>
      </c>
      <c r="D616" s="180" t="e">
        <f>(D614/D611)*BJ77</f>
        <v>#DIV/0!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 t="e">
        <f>BG72</f>
        <v>#DIV/0!</v>
      </c>
      <c r="D617" s="180" t="e">
        <f>(D614/D611)*BG77</f>
        <v>#DIV/0!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 t="e">
        <f>BN72</f>
        <v>#DIV/0!</v>
      </c>
      <c r="D618" s="180" t="e">
        <f>(D614/D611)*BN77</f>
        <v>#DIV/0!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 t="e">
        <f>CC72</f>
        <v>#DIV/0!</v>
      </c>
      <c r="D619" s="180" t="e">
        <f>(D614/D611)*CC77</f>
        <v>#DIV/0!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 t="e">
        <f>BP72</f>
        <v>#DIV/0!</v>
      </c>
      <c r="D620" s="180" t="e">
        <f>(D614/D611)*BP77</f>
        <v>#DIV/0!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 t="e">
        <f>CB72</f>
        <v>#DIV/0!</v>
      </c>
      <c r="D621" s="180" t="e">
        <f>(D614/D611)*CB77</f>
        <v>#DIV/0!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 t="e">
        <f>BQ72</f>
        <v>#DIV/0!</v>
      </c>
      <c r="D622" s="180" t="e">
        <f>(D614/D611)*BQ77</f>
        <v>#DIV/0!</v>
      </c>
      <c r="E622" s="180" t="e">
        <f>SUM(C615:D622)</f>
        <v>#DIV/0!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 t="e">
        <f>BD72</f>
        <v>#DIV/0!</v>
      </c>
      <c r="D623" s="180" t="e">
        <f>(D614/D611)*BD77</f>
        <v>#DIV/0!</v>
      </c>
      <c r="E623" s="180" t="e">
        <f>(E622/E611)*SUM(C623:D623)</f>
        <v>#DIV/0!</v>
      </c>
      <c r="F623" s="180" t="e">
        <f>SUM(C623:E623)</f>
        <v>#DIV/0!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 t="e">
        <f>AY72</f>
        <v>#DIV/0!</v>
      </c>
      <c r="D624" s="180" t="e">
        <f>(D614/D611)*AY77</f>
        <v>#DIV/0!</v>
      </c>
      <c r="E624" s="180" t="e">
        <f>(E622/E611)*SUM(C624:D624)</f>
        <v>#DIV/0!</v>
      </c>
      <c r="F624" s="180" t="e">
        <f>(F623/F611)*AY64</f>
        <v>#DIV/0!</v>
      </c>
      <c r="G624" s="180" t="e">
        <f>SUM(C624:F624)</f>
        <v>#DIV/0!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 t="e">
        <f>BR72</f>
        <v>#DIV/0!</v>
      </c>
      <c r="D625" s="180" t="e">
        <f>(D614/D611)*BR77</f>
        <v>#DIV/0!</v>
      </c>
      <c r="E625" s="180" t="e">
        <f>(E622/E611)*SUM(C625:D625)</f>
        <v>#DIV/0!</v>
      </c>
      <c r="F625" s="180" t="e">
        <f>(F623/F611)*BR64</f>
        <v>#DIV/0!</v>
      </c>
      <c r="G625" s="180" t="e">
        <f>(G624/G611)*BR78</f>
        <v>#DIV/0!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 t="e">
        <f>BO72</f>
        <v>#DIV/0!</v>
      </c>
      <c r="D626" s="180" t="e">
        <f>(D614/D611)*BO77</f>
        <v>#DIV/0!</v>
      </c>
      <c r="E626" s="180" t="e">
        <f>(E622/E611)*SUM(C626:D626)</f>
        <v>#DIV/0!</v>
      </c>
      <c r="F626" s="180" t="e">
        <f>(F623/F611)*BO64</f>
        <v>#DIV/0!</v>
      </c>
      <c r="G626" s="180" t="e">
        <f>(G624/G611)*BO78</f>
        <v>#DIV/0!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 t="e">
        <f>AZ72</f>
        <v>#DIV/0!</v>
      </c>
      <c r="D627" s="180" t="e">
        <f>(D614/D611)*AZ77</f>
        <v>#DIV/0!</v>
      </c>
      <c r="E627" s="180" t="e">
        <f>(E622/E611)*SUM(C627:D627)</f>
        <v>#DIV/0!</v>
      </c>
      <c r="F627" s="180" t="e">
        <f>(F623/F611)*AZ64</f>
        <v>#DIV/0!</v>
      </c>
      <c r="G627" s="180" t="e">
        <f>(G624/G611)*AZ78</f>
        <v>#DIV/0!</v>
      </c>
      <c r="H627" s="180" t="e">
        <f>SUM(C625:G627)</f>
        <v>#DIV/0!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 t="e">
        <f>BF72</f>
        <v>#DIV/0!</v>
      </c>
      <c r="D628" s="180" t="e">
        <f>(D614/D611)*BF77</f>
        <v>#DIV/0!</v>
      </c>
      <c r="E628" s="180" t="e">
        <f>(E622/E611)*SUM(C628:D628)</f>
        <v>#DIV/0!</v>
      </c>
      <c r="F628" s="180" t="e">
        <f>(F623/F611)*BF64</f>
        <v>#DIV/0!</v>
      </c>
      <c r="G628" s="180" t="e">
        <f>(G624/G611)*BF78</f>
        <v>#DIV/0!</v>
      </c>
      <c r="H628" s="180" t="e">
        <f>(H627/H611)*BF60</f>
        <v>#DIV/0!</v>
      </c>
      <c r="I628" s="180" t="e">
        <f>SUM(C628:H628)</f>
        <v>#DIV/0!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 t="e">
        <f>BA72</f>
        <v>#DIV/0!</v>
      </c>
      <c r="D629" s="180" t="e">
        <f>(D614/D611)*BA77</f>
        <v>#DIV/0!</v>
      </c>
      <c r="E629" s="180" t="e">
        <f>(E622/E611)*SUM(C629:D629)</f>
        <v>#DIV/0!</v>
      </c>
      <c r="F629" s="180" t="e">
        <f>(F623/F611)*BA64</f>
        <v>#DIV/0!</v>
      </c>
      <c r="G629" s="180" t="e">
        <f>(G624/G611)*BA78</f>
        <v>#DIV/0!</v>
      </c>
      <c r="H629" s="180" t="e">
        <f>(H627/H611)*BA60</f>
        <v>#DIV/0!</v>
      </c>
      <c r="I629" s="180" t="e">
        <f>(I628/I611)*BA79</f>
        <v>#DIV/0!</v>
      </c>
      <c r="J629" s="180" t="e">
        <f>SUM(C629:I629)</f>
        <v>#DIV/0!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 t="e">
        <f>AW72</f>
        <v>#DIV/0!</v>
      </c>
      <c r="D630" s="180" t="e">
        <f>(D614/D611)*AW77</f>
        <v>#DIV/0!</v>
      </c>
      <c r="E630" s="180" t="e">
        <f>(E622/E611)*SUM(C630:D630)</f>
        <v>#DIV/0!</v>
      </c>
      <c r="F630" s="180" t="e">
        <f>(F623/F611)*AW64</f>
        <v>#DIV/0!</v>
      </c>
      <c r="G630" s="180" t="e">
        <f>(G624/G611)*AW78</f>
        <v>#DIV/0!</v>
      </c>
      <c r="H630" s="180" t="e">
        <f>(H627/H611)*AW60</f>
        <v>#DIV/0!</v>
      </c>
      <c r="I630" s="180" t="e">
        <f>(I628/I611)*AW79</f>
        <v>#DIV/0!</v>
      </c>
      <c r="J630" s="180" t="e">
        <f>(J629/J611)*AW80</f>
        <v>#DIV/0!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 t="e">
        <f>BB72</f>
        <v>#DIV/0!</v>
      </c>
      <c r="D631" s="180" t="e">
        <f>(D614/D611)*BB77</f>
        <v>#DIV/0!</v>
      </c>
      <c r="E631" s="180" t="e">
        <f>(E622/E611)*SUM(C631:D631)</f>
        <v>#DIV/0!</v>
      </c>
      <c r="F631" s="180" t="e">
        <f>(F623/F611)*BB64</f>
        <v>#DIV/0!</v>
      </c>
      <c r="G631" s="180" t="e">
        <f>(G624/G611)*BB78</f>
        <v>#DIV/0!</v>
      </c>
      <c r="H631" s="180" t="e">
        <f>(H627/H611)*BB60</f>
        <v>#DIV/0!</v>
      </c>
      <c r="I631" s="180" t="e">
        <f>(I628/I611)*BB79</f>
        <v>#DIV/0!</v>
      </c>
      <c r="J631" s="180" t="e">
        <f>(J629/J611)*BB80</f>
        <v>#DIV/0!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 t="e">
        <f>BC72</f>
        <v>#DIV/0!</v>
      </c>
      <c r="D632" s="180" t="e">
        <f>(D614/D611)*BC77</f>
        <v>#DIV/0!</v>
      </c>
      <c r="E632" s="180" t="e">
        <f>(E622/E611)*SUM(C632:D632)</f>
        <v>#DIV/0!</v>
      </c>
      <c r="F632" s="180" t="e">
        <f>(F623/F611)*BC64</f>
        <v>#DIV/0!</v>
      </c>
      <c r="G632" s="180" t="e">
        <f>(G624/G611)*BC78</f>
        <v>#DIV/0!</v>
      </c>
      <c r="H632" s="180" t="e">
        <f>(H627/H611)*BC60</f>
        <v>#DIV/0!</v>
      </c>
      <c r="I632" s="180" t="e">
        <f>(I628/I611)*BC79</f>
        <v>#DIV/0!</v>
      </c>
      <c r="J632" s="180" t="e">
        <f>(J629/J611)*BC80</f>
        <v>#DIV/0!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 t="e">
        <f>BI72</f>
        <v>#DIV/0!</v>
      </c>
      <c r="D633" s="180" t="e">
        <f>(D614/D611)*BI77</f>
        <v>#DIV/0!</v>
      </c>
      <c r="E633" s="180" t="e">
        <f>(E622/E611)*SUM(C633:D633)</f>
        <v>#DIV/0!</v>
      </c>
      <c r="F633" s="180" t="e">
        <f>(F623/F611)*BI64</f>
        <v>#DIV/0!</v>
      </c>
      <c r="G633" s="180" t="e">
        <f>(G624/G611)*BI78</f>
        <v>#DIV/0!</v>
      </c>
      <c r="H633" s="180" t="e">
        <f>(H627/H611)*BI60</f>
        <v>#DIV/0!</v>
      </c>
      <c r="I633" s="180" t="e">
        <f>(I628/I611)*BI79</f>
        <v>#DIV/0!</v>
      </c>
      <c r="J633" s="180" t="e">
        <f>(J629/J611)*BI80</f>
        <v>#DIV/0!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 t="e">
        <f>BK72</f>
        <v>#DIV/0!</v>
      </c>
      <c r="D634" s="180" t="e">
        <f>(D614/D611)*BK77</f>
        <v>#DIV/0!</v>
      </c>
      <c r="E634" s="180" t="e">
        <f>(E622/E611)*SUM(C634:D634)</f>
        <v>#DIV/0!</v>
      </c>
      <c r="F634" s="180" t="e">
        <f>(F623/F611)*BK64</f>
        <v>#DIV/0!</v>
      </c>
      <c r="G634" s="180" t="e">
        <f>(G624/G611)*BK78</f>
        <v>#DIV/0!</v>
      </c>
      <c r="H634" s="180" t="e">
        <f>(H627/H611)*BK60</f>
        <v>#DIV/0!</v>
      </c>
      <c r="I634" s="180" t="e">
        <f>(I628/I611)*BK79</f>
        <v>#DIV/0!</v>
      </c>
      <c r="J634" s="180" t="e">
        <f>(J629/J611)*BK80</f>
        <v>#DIV/0!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 t="e">
        <f>BH72</f>
        <v>#DIV/0!</v>
      </c>
      <c r="D635" s="180" t="e">
        <f>(D614/D611)*BH77</f>
        <v>#DIV/0!</v>
      </c>
      <c r="E635" s="180" t="e">
        <f>(E622/E611)*SUM(C635:D635)</f>
        <v>#DIV/0!</v>
      </c>
      <c r="F635" s="180" t="e">
        <f>(F623/F611)*BH64</f>
        <v>#DIV/0!</v>
      </c>
      <c r="G635" s="180" t="e">
        <f>(G624/G611)*BH78</f>
        <v>#DIV/0!</v>
      </c>
      <c r="H635" s="180" t="e">
        <f>(H627/H611)*BH60</f>
        <v>#DIV/0!</v>
      </c>
      <c r="I635" s="180" t="e">
        <f>(I628/I611)*BH79</f>
        <v>#DIV/0!</v>
      </c>
      <c r="J635" s="180" t="e">
        <f>(J629/J611)*BH80</f>
        <v>#DIV/0!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 t="e">
        <f>BL72</f>
        <v>#DIV/0!</v>
      </c>
      <c r="D636" s="180" t="e">
        <f>(D614/D611)*BL77</f>
        <v>#DIV/0!</v>
      </c>
      <c r="E636" s="180" t="e">
        <f>(E622/E611)*SUM(C636:D636)</f>
        <v>#DIV/0!</v>
      </c>
      <c r="F636" s="180" t="e">
        <f>(F623/F611)*BL64</f>
        <v>#DIV/0!</v>
      </c>
      <c r="G636" s="180" t="e">
        <f>(G624/G611)*BL78</f>
        <v>#DIV/0!</v>
      </c>
      <c r="H636" s="180" t="e">
        <f>(H627/H611)*BL60</f>
        <v>#DIV/0!</v>
      </c>
      <c r="I636" s="180" t="e">
        <f>(I628/I611)*BL79</f>
        <v>#DIV/0!</v>
      </c>
      <c r="J636" s="180" t="e">
        <f>(J629/J611)*BL80</f>
        <v>#DIV/0!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 t="e">
        <f>BM72</f>
        <v>#DIV/0!</v>
      </c>
      <c r="D637" s="180" t="e">
        <f>(D614/D611)*BM77</f>
        <v>#DIV/0!</v>
      </c>
      <c r="E637" s="180" t="e">
        <f>(E622/E611)*SUM(C637:D637)</f>
        <v>#DIV/0!</v>
      </c>
      <c r="F637" s="180" t="e">
        <f>(F623/F611)*BM64</f>
        <v>#DIV/0!</v>
      </c>
      <c r="G637" s="180" t="e">
        <f>(G624/G611)*BM78</f>
        <v>#DIV/0!</v>
      </c>
      <c r="H637" s="180" t="e">
        <f>(H627/H611)*BM60</f>
        <v>#DIV/0!</v>
      </c>
      <c r="I637" s="180" t="e">
        <f>(I628/I611)*BM79</f>
        <v>#DIV/0!</v>
      </c>
      <c r="J637" s="180" t="e">
        <f>(J629/J611)*BM80</f>
        <v>#DIV/0!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 t="e">
        <f>BS72</f>
        <v>#DIV/0!</v>
      </c>
      <c r="D638" s="180" t="e">
        <f>(D614/D611)*BS77</f>
        <v>#DIV/0!</v>
      </c>
      <c r="E638" s="180" t="e">
        <f>(E622/E611)*SUM(C638:D638)</f>
        <v>#DIV/0!</v>
      </c>
      <c r="F638" s="180" t="e">
        <f>(F623/F611)*BS64</f>
        <v>#DIV/0!</v>
      </c>
      <c r="G638" s="180" t="e">
        <f>(G624/G611)*BS78</f>
        <v>#DIV/0!</v>
      </c>
      <c r="H638" s="180" t="e">
        <f>(H627/H611)*BS60</f>
        <v>#DIV/0!</v>
      </c>
      <c r="I638" s="180" t="e">
        <f>(I628/I611)*BS79</f>
        <v>#DIV/0!</v>
      </c>
      <c r="J638" s="180" t="e">
        <f>(J629/J611)*BS80</f>
        <v>#DIV/0!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 t="e">
        <f>BT72</f>
        <v>#DIV/0!</v>
      </c>
      <c r="D639" s="180" t="e">
        <f>(D614/D611)*BT77</f>
        <v>#DIV/0!</v>
      </c>
      <c r="E639" s="180" t="e">
        <f>(E622/E611)*SUM(C639:D639)</f>
        <v>#DIV/0!</v>
      </c>
      <c r="F639" s="180" t="e">
        <f>(F623/F611)*BT64</f>
        <v>#DIV/0!</v>
      </c>
      <c r="G639" s="180" t="e">
        <f>(G624/G611)*BT78</f>
        <v>#DIV/0!</v>
      </c>
      <c r="H639" s="180" t="e">
        <f>(H627/H611)*BT60</f>
        <v>#DIV/0!</v>
      </c>
      <c r="I639" s="180" t="e">
        <f>(I628/I611)*BT79</f>
        <v>#DIV/0!</v>
      </c>
      <c r="J639" s="180" t="e">
        <f>(J629/J611)*BT80</f>
        <v>#DIV/0!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 t="e">
        <f>BU72</f>
        <v>#DIV/0!</v>
      </c>
      <c r="D640" s="180" t="e">
        <f>(D614/D611)*BU77</f>
        <v>#DIV/0!</v>
      </c>
      <c r="E640" s="180" t="e">
        <f>(E622/E611)*SUM(C640:D640)</f>
        <v>#DIV/0!</v>
      </c>
      <c r="F640" s="180" t="e">
        <f>(F623/F611)*BU64</f>
        <v>#DIV/0!</v>
      </c>
      <c r="G640" s="180" t="e">
        <f>(G624/G611)*BU78</f>
        <v>#DIV/0!</v>
      </c>
      <c r="H640" s="180" t="e">
        <f>(H627/H611)*BU60</f>
        <v>#DIV/0!</v>
      </c>
      <c r="I640" s="180" t="e">
        <f>(I628/I611)*BU79</f>
        <v>#DIV/0!</v>
      </c>
      <c r="J640" s="180" t="e">
        <f>(J629/J611)*BU80</f>
        <v>#DIV/0!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 t="e">
        <f>BV72</f>
        <v>#DIV/0!</v>
      </c>
      <c r="D641" s="180" t="e">
        <f>(D614/D611)*BV77</f>
        <v>#DIV/0!</v>
      </c>
      <c r="E641" s="180" t="e">
        <f>(E622/E611)*SUM(C641:D641)</f>
        <v>#DIV/0!</v>
      </c>
      <c r="F641" s="180" t="e">
        <f>(F623/F611)*BV64</f>
        <v>#DIV/0!</v>
      </c>
      <c r="G641" s="180" t="e">
        <f>(G624/G611)*BV78</f>
        <v>#DIV/0!</v>
      </c>
      <c r="H641" s="180" t="e">
        <f>(H627/H611)*BV60</f>
        <v>#DIV/0!</v>
      </c>
      <c r="I641" s="180" t="e">
        <f>(I628/I611)*BV79</f>
        <v>#DIV/0!</v>
      </c>
      <c r="J641" s="180" t="e">
        <f>(J629/J611)*BV80</f>
        <v>#DIV/0!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 t="e">
        <f>BW72</f>
        <v>#DIV/0!</v>
      </c>
      <c r="D642" s="180" t="e">
        <f>(D614/D611)*BW77</f>
        <v>#DIV/0!</v>
      </c>
      <c r="E642" s="180" t="e">
        <f>(E622/E611)*SUM(C642:D642)</f>
        <v>#DIV/0!</v>
      </c>
      <c r="F642" s="180" t="e">
        <f>(F623/F611)*BW64</f>
        <v>#DIV/0!</v>
      </c>
      <c r="G642" s="180" t="e">
        <f>(G624/G611)*BW78</f>
        <v>#DIV/0!</v>
      </c>
      <c r="H642" s="180" t="e">
        <f>(H627/H611)*BW60</f>
        <v>#DIV/0!</v>
      </c>
      <c r="I642" s="180" t="e">
        <f>(I628/I611)*BW79</f>
        <v>#DIV/0!</v>
      </c>
      <c r="J642" s="180" t="e">
        <f>(J629/J611)*BW80</f>
        <v>#DIV/0!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 t="e">
        <f>BX72</f>
        <v>#DIV/0!</v>
      </c>
      <c r="D643" s="180" t="e">
        <f>(D614/D611)*BX77</f>
        <v>#DIV/0!</v>
      </c>
      <c r="E643" s="180" t="e">
        <f>(E622/E611)*SUM(C643:D643)</f>
        <v>#DIV/0!</v>
      </c>
      <c r="F643" s="180" t="e">
        <f>(F623/F611)*BX64</f>
        <v>#DIV/0!</v>
      </c>
      <c r="G643" s="180" t="e">
        <f>(G624/G611)*BX78</f>
        <v>#DIV/0!</v>
      </c>
      <c r="H643" s="180" t="e">
        <f>(H627/H611)*BX60</f>
        <v>#DIV/0!</v>
      </c>
      <c r="I643" s="180" t="e">
        <f>(I628/I611)*BX79</f>
        <v>#DIV/0!</v>
      </c>
      <c r="J643" s="180" t="e">
        <f>(J629/J611)*BX80</f>
        <v>#DIV/0!</v>
      </c>
      <c r="K643" s="180" t="e">
        <f>SUM(C630:J643)</f>
        <v>#DIV/0!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 t="e">
        <f>BY72</f>
        <v>#DIV/0!</v>
      </c>
      <c r="D644" s="180" t="e">
        <f>(D614/D611)*BY77</f>
        <v>#DIV/0!</v>
      </c>
      <c r="E644" s="180" t="e">
        <f>(E622/E611)*SUM(C644:D644)</f>
        <v>#DIV/0!</v>
      </c>
      <c r="F644" s="180" t="e">
        <f>(F623/F611)*BY64</f>
        <v>#DIV/0!</v>
      </c>
      <c r="G644" s="180" t="e">
        <f>(G624/G611)*BY78</f>
        <v>#DIV/0!</v>
      </c>
      <c r="H644" s="180" t="e">
        <f>(H627/H611)*BY60</f>
        <v>#DIV/0!</v>
      </c>
      <c r="I644" s="180" t="e">
        <f>(I628/I611)*BY79</f>
        <v>#DIV/0!</v>
      </c>
      <c r="J644" s="180" t="e">
        <f>(J629/J611)*BY80</f>
        <v>#DIV/0!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 t="e">
        <f>BZ72</f>
        <v>#DIV/0!</v>
      </c>
      <c r="D645" s="180" t="e">
        <f>(D614/D611)*BZ77</f>
        <v>#DIV/0!</v>
      </c>
      <c r="E645" s="180" t="e">
        <f>(E622/E611)*SUM(C645:D645)</f>
        <v>#DIV/0!</v>
      </c>
      <c r="F645" s="180" t="e">
        <f>(F623/F611)*BZ64</f>
        <v>#DIV/0!</v>
      </c>
      <c r="G645" s="180" t="e">
        <f>(G624/G611)*BZ78</f>
        <v>#DIV/0!</v>
      </c>
      <c r="H645" s="180" t="e">
        <f>(H627/H611)*BZ60</f>
        <v>#DIV/0!</v>
      </c>
      <c r="I645" s="180" t="e">
        <f>(I628/I611)*BZ79</f>
        <v>#DIV/0!</v>
      </c>
      <c r="J645" s="180" t="e">
        <f>(J629/J611)*BZ80</f>
        <v>#DIV/0!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 t="e">
        <f>CA72</f>
        <v>#DIV/0!</v>
      </c>
      <c r="D646" s="180" t="e">
        <f>(D614/D611)*CA77</f>
        <v>#DIV/0!</v>
      </c>
      <c r="E646" s="180" t="e">
        <f>(E622/E611)*SUM(C646:D646)</f>
        <v>#DIV/0!</v>
      </c>
      <c r="F646" s="180" t="e">
        <f>(F623/F611)*CA64</f>
        <v>#DIV/0!</v>
      </c>
      <c r="G646" s="180" t="e">
        <f>(G624/G611)*CA78</f>
        <v>#DIV/0!</v>
      </c>
      <c r="H646" s="180" t="e">
        <f>(H627/H611)*CA60</f>
        <v>#DIV/0!</v>
      </c>
      <c r="I646" s="180" t="e">
        <f>(I628/I611)*CA79</f>
        <v>#DIV/0!</v>
      </c>
      <c r="J646" s="180" t="e">
        <f>(J629/J611)*CA80</f>
        <v>#DIV/0!</v>
      </c>
      <c r="K646" s="180">
        <v>0</v>
      </c>
      <c r="L646" s="180" t="e">
        <f>SUM(C644:K646)</f>
        <v>#DIV/0!</v>
      </c>
      <c r="N646" s="199" t="s">
        <v>659</v>
      </c>
    </row>
    <row r="647" spans="1:14" ht="12.6" customHeight="1" x14ac:dyDescent="0.25">
      <c r="A647" s="196"/>
      <c r="B647" s="196"/>
      <c r="C647" s="180" t="e">
        <f>SUM(C613:C646)</f>
        <v>#DIV/0!</v>
      </c>
      <c r="L647" s="26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 t="e">
        <f>C72</f>
        <v>#DIV/0!</v>
      </c>
      <c r="D667" s="180" t="e">
        <f>(D614/D611)*C77</f>
        <v>#DIV/0!</v>
      </c>
      <c r="E667" s="180" t="e">
        <f>(E622/E611)*SUM(C667:D667)</f>
        <v>#DIV/0!</v>
      </c>
      <c r="F667" s="180" t="e">
        <f>(F623/F611)*C64</f>
        <v>#DIV/0!</v>
      </c>
      <c r="G667" s="180" t="e">
        <f>(G624/G611)*C78</f>
        <v>#DIV/0!</v>
      </c>
      <c r="H667" s="180" t="e">
        <f>(H627/H611)*C60</f>
        <v>#DIV/0!</v>
      </c>
      <c r="I667" s="180" t="e">
        <f>(I628/I611)*C79</f>
        <v>#DIV/0!</v>
      </c>
      <c r="J667" s="180" t="e">
        <f>(J629/J611)*C80</f>
        <v>#DIV/0!</v>
      </c>
      <c r="K667" s="180" t="e">
        <f>(K643/K611)*C76</f>
        <v>#DIV/0!</v>
      </c>
      <c r="L667" s="180" t="e">
        <f>(L646/L611)*C81</f>
        <v>#DIV/0!</v>
      </c>
      <c r="M667" s="180" t="e">
        <f t="shared" ref="M667:M712" si="19">ROUND(SUM(D667:L667),0)</f>
        <v>#DIV/0!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 t="e">
        <f>D72</f>
        <v>#DIV/0!</v>
      </c>
      <c r="D668" s="180" t="e">
        <f>(D614/D611)*D77</f>
        <v>#DIV/0!</v>
      </c>
      <c r="E668" s="180" t="e">
        <f>(E622/E611)*SUM(C668:D668)</f>
        <v>#DIV/0!</v>
      </c>
      <c r="F668" s="180" t="e">
        <f>(F623/F611)*D64</f>
        <v>#DIV/0!</v>
      </c>
      <c r="G668" s="180" t="e">
        <f>(G624/G611)*D78</f>
        <v>#DIV/0!</v>
      </c>
      <c r="H668" s="180" t="e">
        <f>(H627/H611)*D60</f>
        <v>#DIV/0!</v>
      </c>
      <c r="I668" s="180" t="e">
        <f>(I628/I611)*D79</f>
        <v>#DIV/0!</v>
      </c>
      <c r="J668" s="180" t="e">
        <f>(J629/J611)*D80</f>
        <v>#DIV/0!</v>
      </c>
      <c r="K668" s="180" t="e">
        <f>(K643/K611)*D76</f>
        <v>#DIV/0!</v>
      </c>
      <c r="L668" s="180" t="e">
        <f>(L646/L611)*D81</f>
        <v>#DIV/0!</v>
      </c>
      <c r="M668" s="180" t="e">
        <f t="shared" si="19"/>
        <v>#DIV/0!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 t="e">
        <f>E72</f>
        <v>#DIV/0!</v>
      </c>
      <c r="D669" s="180" t="e">
        <f>(D614/D611)*E77</f>
        <v>#DIV/0!</v>
      </c>
      <c r="E669" s="180" t="e">
        <f>(E622/E611)*SUM(C669:D669)</f>
        <v>#DIV/0!</v>
      </c>
      <c r="F669" s="180" t="e">
        <f>(F623/F611)*E64</f>
        <v>#DIV/0!</v>
      </c>
      <c r="G669" s="180" t="e">
        <f>(G624/G611)*E78</f>
        <v>#DIV/0!</v>
      </c>
      <c r="H669" s="180" t="e">
        <f>(H627/H611)*E60</f>
        <v>#DIV/0!</v>
      </c>
      <c r="I669" s="180" t="e">
        <f>(I628/I611)*E79</f>
        <v>#DIV/0!</v>
      </c>
      <c r="J669" s="180" t="e">
        <f>(J629/J611)*E80</f>
        <v>#DIV/0!</v>
      </c>
      <c r="K669" s="180" t="e">
        <f>(K643/K611)*E76</f>
        <v>#DIV/0!</v>
      </c>
      <c r="L669" s="180" t="e">
        <f>(L646/L611)*E81</f>
        <v>#DIV/0!</v>
      </c>
      <c r="M669" s="180" t="e">
        <f t="shared" si="19"/>
        <v>#DIV/0!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 t="e">
        <f>F72</f>
        <v>#DIV/0!</v>
      </c>
      <c r="D670" s="180" t="e">
        <f>(D614/D611)*F77</f>
        <v>#DIV/0!</v>
      </c>
      <c r="E670" s="180" t="e">
        <f>(E622/E611)*SUM(C670:D670)</f>
        <v>#DIV/0!</v>
      </c>
      <c r="F670" s="180" t="e">
        <f>(F623/F611)*F64</f>
        <v>#DIV/0!</v>
      </c>
      <c r="G670" s="180" t="e">
        <f>(G624/G611)*F78</f>
        <v>#DIV/0!</v>
      </c>
      <c r="H670" s="180" t="e">
        <f>(H627/H611)*F60</f>
        <v>#DIV/0!</v>
      </c>
      <c r="I670" s="180" t="e">
        <f>(I628/I611)*F79</f>
        <v>#DIV/0!</v>
      </c>
      <c r="J670" s="180" t="e">
        <f>(J629/J611)*F80</f>
        <v>#DIV/0!</v>
      </c>
      <c r="K670" s="180" t="e">
        <f>(K643/K611)*F76</f>
        <v>#DIV/0!</v>
      </c>
      <c r="L670" s="180" t="e">
        <f>(L646/L611)*F81</f>
        <v>#DIV/0!</v>
      </c>
      <c r="M670" s="180" t="e">
        <f t="shared" si="19"/>
        <v>#DIV/0!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 t="e">
        <f>G72</f>
        <v>#DIV/0!</v>
      </c>
      <c r="D671" s="180" t="e">
        <f>(D614/D611)*G77</f>
        <v>#DIV/0!</v>
      </c>
      <c r="E671" s="180" t="e">
        <f>(E622/E611)*SUM(C671:D671)</f>
        <v>#DIV/0!</v>
      </c>
      <c r="F671" s="180" t="e">
        <f>(F623/F611)*G64</f>
        <v>#DIV/0!</v>
      </c>
      <c r="G671" s="180" t="e">
        <f>(G624/G611)*G78</f>
        <v>#DIV/0!</v>
      </c>
      <c r="H671" s="180" t="e">
        <f>(H627/H611)*G60</f>
        <v>#DIV/0!</v>
      </c>
      <c r="I671" s="180" t="e">
        <f>(I628/I611)*G79</f>
        <v>#DIV/0!</v>
      </c>
      <c r="J671" s="180" t="e">
        <f>(J629/J611)*G80</f>
        <v>#DIV/0!</v>
      </c>
      <c r="K671" s="180" t="e">
        <f>(K643/K611)*G76</f>
        <v>#DIV/0!</v>
      </c>
      <c r="L671" s="180" t="e">
        <f>(L646/L611)*G81</f>
        <v>#DIV/0!</v>
      </c>
      <c r="M671" s="180" t="e">
        <f t="shared" si="19"/>
        <v>#DIV/0!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 t="e">
        <f>H72</f>
        <v>#DIV/0!</v>
      </c>
      <c r="D672" s="180" t="e">
        <f>(D614/D611)*H77</f>
        <v>#DIV/0!</v>
      </c>
      <c r="E672" s="180" t="e">
        <f>(E622/E611)*SUM(C672:D672)</f>
        <v>#DIV/0!</v>
      </c>
      <c r="F672" s="180" t="e">
        <f>(F623/F611)*H64</f>
        <v>#DIV/0!</v>
      </c>
      <c r="G672" s="180" t="e">
        <f>(G624/G611)*H78</f>
        <v>#DIV/0!</v>
      </c>
      <c r="H672" s="180" t="e">
        <f>(H627/H611)*H60</f>
        <v>#DIV/0!</v>
      </c>
      <c r="I672" s="180" t="e">
        <f>(I628/I611)*H79</f>
        <v>#DIV/0!</v>
      </c>
      <c r="J672" s="180" t="e">
        <f>(J629/J611)*H80</f>
        <v>#DIV/0!</v>
      </c>
      <c r="K672" s="180" t="e">
        <f>(K643/K611)*H76</f>
        <v>#DIV/0!</v>
      </c>
      <c r="L672" s="180" t="e">
        <f>(L646/L611)*H81</f>
        <v>#DIV/0!</v>
      </c>
      <c r="M672" s="180" t="e">
        <f t="shared" si="19"/>
        <v>#DIV/0!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 t="e">
        <f>I72</f>
        <v>#DIV/0!</v>
      </c>
      <c r="D673" s="180" t="e">
        <f>(D614/D611)*I77</f>
        <v>#DIV/0!</v>
      </c>
      <c r="E673" s="180" t="e">
        <f>(E622/E611)*SUM(C673:D673)</f>
        <v>#DIV/0!</v>
      </c>
      <c r="F673" s="180" t="e">
        <f>(F623/F611)*I64</f>
        <v>#DIV/0!</v>
      </c>
      <c r="G673" s="180" t="e">
        <f>(G624/G611)*I78</f>
        <v>#DIV/0!</v>
      </c>
      <c r="H673" s="180" t="e">
        <f>(H627/H611)*I60</f>
        <v>#DIV/0!</v>
      </c>
      <c r="I673" s="180" t="e">
        <f>(I628/I611)*I79</f>
        <v>#DIV/0!</v>
      </c>
      <c r="J673" s="180" t="e">
        <f>(J629/J611)*I80</f>
        <v>#DIV/0!</v>
      </c>
      <c r="K673" s="180" t="e">
        <f>(K643/K611)*I76</f>
        <v>#DIV/0!</v>
      </c>
      <c r="L673" s="180" t="e">
        <f>(L646/L611)*I81</f>
        <v>#DIV/0!</v>
      </c>
      <c r="M673" s="180" t="e">
        <f t="shared" si="19"/>
        <v>#DIV/0!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 t="e">
        <f>J72</f>
        <v>#DIV/0!</v>
      </c>
      <c r="D674" s="180" t="e">
        <f>(D614/D611)*J77</f>
        <v>#DIV/0!</v>
      </c>
      <c r="E674" s="180" t="e">
        <f>(E622/E611)*SUM(C674:D674)</f>
        <v>#DIV/0!</v>
      </c>
      <c r="F674" s="180" t="e">
        <f>(F623/F611)*J64</f>
        <v>#DIV/0!</v>
      </c>
      <c r="G674" s="180" t="e">
        <f>(G624/G611)*J78</f>
        <v>#DIV/0!</v>
      </c>
      <c r="H674" s="180" t="e">
        <f>(H627/H611)*J60</f>
        <v>#DIV/0!</v>
      </c>
      <c r="I674" s="180" t="e">
        <f>(I628/I611)*J79</f>
        <v>#DIV/0!</v>
      </c>
      <c r="J674" s="180" t="e">
        <f>(J629/J611)*J80</f>
        <v>#DIV/0!</v>
      </c>
      <c r="K674" s="180" t="e">
        <f>(K643/K611)*J76</f>
        <v>#DIV/0!</v>
      </c>
      <c r="L674" s="180" t="e">
        <f>(L646/L611)*J81</f>
        <v>#DIV/0!</v>
      </c>
      <c r="M674" s="180" t="e">
        <f t="shared" si="19"/>
        <v>#DIV/0!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 t="e">
        <f>K72</f>
        <v>#DIV/0!</v>
      </c>
      <c r="D675" s="180" t="e">
        <f>(D614/D611)*K77</f>
        <v>#DIV/0!</v>
      </c>
      <c r="E675" s="180" t="e">
        <f>(E622/E611)*SUM(C675:D675)</f>
        <v>#DIV/0!</v>
      </c>
      <c r="F675" s="180" t="e">
        <f>(F623/F611)*K64</f>
        <v>#DIV/0!</v>
      </c>
      <c r="G675" s="180" t="e">
        <f>(G624/G611)*K78</f>
        <v>#DIV/0!</v>
      </c>
      <c r="H675" s="180" t="e">
        <f>(H627/H611)*K60</f>
        <v>#DIV/0!</v>
      </c>
      <c r="I675" s="180" t="e">
        <f>(I628/I611)*K79</f>
        <v>#DIV/0!</v>
      </c>
      <c r="J675" s="180" t="e">
        <f>(J629/J611)*K80</f>
        <v>#DIV/0!</v>
      </c>
      <c r="K675" s="180" t="e">
        <f>(K643/K611)*K76</f>
        <v>#DIV/0!</v>
      </c>
      <c r="L675" s="180" t="e">
        <f>(L646/L611)*K81</f>
        <v>#DIV/0!</v>
      </c>
      <c r="M675" s="180" t="e">
        <f t="shared" si="19"/>
        <v>#DIV/0!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 t="e">
        <f>L72</f>
        <v>#DIV/0!</v>
      </c>
      <c r="D676" s="180" t="e">
        <f>(D614/D611)*L77</f>
        <v>#DIV/0!</v>
      </c>
      <c r="E676" s="180" t="e">
        <f>(E622/E611)*SUM(C676:D676)</f>
        <v>#DIV/0!</v>
      </c>
      <c r="F676" s="180" t="e">
        <f>(F623/F611)*L64</f>
        <v>#DIV/0!</v>
      </c>
      <c r="G676" s="180" t="e">
        <f>(G624/G611)*L78</f>
        <v>#DIV/0!</v>
      </c>
      <c r="H676" s="180" t="e">
        <f>(H627/H611)*L60</f>
        <v>#DIV/0!</v>
      </c>
      <c r="I676" s="180" t="e">
        <f>(I628/I611)*L79</f>
        <v>#DIV/0!</v>
      </c>
      <c r="J676" s="180" t="e">
        <f>(J629/J611)*L80</f>
        <v>#DIV/0!</v>
      </c>
      <c r="K676" s="180" t="e">
        <f>(K643/K611)*L76</f>
        <v>#DIV/0!</v>
      </c>
      <c r="L676" s="180" t="e">
        <f>(L646/L611)*L81</f>
        <v>#DIV/0!</v>
      </c>
      <c r="M676" s="180" t="e">
        <f t="shared" si="19"/>
        <v>#DIV/0!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 t="e">
        <f>M72</f>
        <v>#DIV/0!</v>
      </c>
      <c r="D677" s="180" t="e">
        <f>(D614/D611)*M77</f>
        <v>#DIV/0!</v>
      </c>
      <c r="E677" s="180" t="e">
        <f>(E622/E611)*SUM(C677:D677)</f>
        <v>#DIV/0!</v>
      </c>
      <c r="F677" s="180" t="e">
        <f>(F623/F611)*M64</f>
        <v>#DIV/0!</v>
      </c>
      <c r="G677" s="180" t="e">
        <f>(G624/G611)*M78</f>
        <v>#DIV/0!</v>
      </c>
      <c r="H677" s="180" t="e">
        <f>(H627/H611)*M60</f>
        <v>#DIV/0!</v>
      </c>
      <c r="I677" s="180" t="e">
        <f>(I628/I611)*M79</f>
        <v>#DIV/0!</v>
      </c>
      <c r="J677" s="180" t="e">
        <f>(J629/J611)*M80</f>
        <v>#DIV/0!</v>
      </c>
      <c r="K677" s="180" t="e">
        <f>(K643/K611)*M76</f>
        <v>#DIV/0!</v>
      </c>
      <c r="L677" s="180" t="e">
        <f>(L646/L611)*M81</f>
        <v>#DIV/0!</v>
      </c>
      <c r="M677" s="180" t="e">
        <f t="shared" si="19"/>
        <v>#DIV/0!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 t="e">
        <f>N72</f>
        <v>#DIV/0!</v>
      </c>
      <c r="D678" s="180" t="e">
        <f>(D614/D611)*N77</f>
        <v>#DIV/0!</v>
      </c>
      <c r="E678" s="180" t="e">
        <f>(E622/E611)*SUM(C678:D678)</f>
        <v>#DIV/0!</v>
      </c>
      <c r="F678" s="180" t="e">
        <f>(F623/F611)*N64</f>
        <v>#DIV/0!</v>
      </c>
      <c r="G678" s="180" t="e">
        <f>(G624/G611)*N78</f>
        <v>#DIV/0!</v>
      </c>
      <c r="H678" s="180" t="e">
        <f>(H627/H611)*N60</f>
        <v>#DIV/0!</v>
      </c>
      <c r="I678" s="180" t="e">
        <f>(I628/I611)*N79</f>
        <v>#DIV/0!</v>
      </c>
      <c r="J678" s="180" t="e">
        <f>(J629/J611)*N80</f>
        <v>#DIV/0!</v>
      </c>
      <c r="K678" s="180" t="e">
        <f>(K643/K611)*N76</f>
        <v>#DIV/0!</v>
      </c>
      <c r="L678" s="180" t="e">
        <f>(L646/L611)*N81</f>
        <v>#DIV/0!</v>
      </c>
      <c r="M678" s="180" t="e">
        <f t="shared" si="19"/>
        <v>#DIV/0!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 t="e">
        <f>O72</f>
        <v>#DIV/0!</v>
      </c>
      <c r="D679" s="180" t="e">
        <f>(D614/D611)*O77</f>
        <v>#DIV/0!</v>
      </c>
      <c r="E679" s="180" t="e">
        <f>(E622/E611)*SUM(C679:D679)</f>
        <v>#DIV/0!</v>
      </c>
      <c r="F679" s="180" t="e">
        <f>(F623/F611)*O64</f>
        <v>#DIV/0!</v>
      </c>
      <c r="G679" s="180" t="e">
        <f>(G624/G611)*O78</f>
        <v>#DIV/0!</v>
      </c>
      <c r="H679" s="180" t="e">
        <f>(H627/H611)*O60</f>
        <v>#DIV/0!</v>
      </c>
      <c r="I679" s="180" t="e">
        <f>(I628/I611)*O79</f>
        <v>#DIV/0!</v>
      </c>
      <c r="J679" s="180" t="e">
        <f>(J629/J611)*O80</f>
        <v>#DIV/0!</v>
      </c>
      <c r="K679" s="180" t="e">
        <f>(K643/K611)*O76</f>
        <v>#DIV/0!</v>
      </c>
      <c r="L679" s="180" t="e">
        <f>(L646/L611)*O81</f>
        <v>#DIV/0!</v>
      </c>
      <c r="M679" s="180" t="e">
        <f t="shared" si="19"/>
        <v>#DIV/0!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 t="e">
        <f>P72</f>
        <v>#DIV/0!</v>
      </c>
      <c r="D680" s="180" t="e">
        <f>(D614/D611)*P77</f>
        <v>#DIV/0!</v>
      </c>
      <c r="E680" s="180" t="e">
        <f>(E622/E611)*SUM(C680:D680)</f>
        <v>#DIV/0!</v>
      </c>
      <c r="F680" s="180" t="e">
        <f>(F623/F611)*P64</f>
        <v>#DIV/0!</v>
      </c>
      <c r="G680" s="180" t="e">
        <f>(G624/G611)*P78</f>
        <v>#DIV/0!</v>
      </c>
      <c r="H680" s="180" t="e">
        <f>(H627/H611)*P60</f>
        <v>#DIV/0!</v>
      </c>
      <c r="I680" s="180" t="e">
        <f>(I628/I611)*P79</f>
        <v>#DIV/0!</v>
      </c>
      <c r="J680" s="180" t="e">
        <f>(J629/J611)*P80</f>
        <v>#DIV/0!</v>
      </c>
      <c r="K680" s="180" t="e">
        <f>(K643/K611)*P76</f>
        <v>#DIV/0!</v>
      </c>
      <c r="L680" s="180" t="e">
        <f>(L646/L611)*P81</f>
        <v>#DIV/0!</v>
      </c>
      <c r="M680" s="180" t="e">
        <f t="shared" si="19"/>
        <v>#DIV/0!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 t="e">
        <f>Q72</f>
        <v>#DIV/0!</v>
      </c>
      <c r="D681" s="180" t="e">
        <f>(D614/D611)*Q77</f>
        <v>#DIV/0!</v>
      </c>
      <c r="E681" s="180" t="e">
        <f>(E622/E611)*SUM(C681:D681)</f>
        <v>#DIV/0!</v>
      </c>
      <c r="F681" s="180" t="e">
        <f>(F623/F611)*Q64</f>
        <v>#DIV/0!</v>
      </c>
      <c r="G681" s="180" t="e">
        <f>(G624/G611)*Q78</f>
        <v>#DIV/0!</v>
      </c>
      <c r="H681" s="180" t="e">
        <f>(H627/H611)*Q60</f>
        <v>#DIV/0!</v>
      </c>
      <c r="I681" s="180" t="e">
        <f>(I628/I611)*Q79</f>
        <v>#DIV/0!</v>
      </c>
      <c r="J681" s="180" t="e">
        <f>(J629/J611)*Q80</f>
        <v>#DIV/0!</v>
      </c>
      <c r="K681" s="180" t="e">
        <f>(K643/K611)*Q76</f>
        <v>#DIV/0!</v>
      </c>
      <c r="L681" s="180" t="e">
        <f>(L646/L611)*Q81</f>
        <v>#DIV/0!</v>
      </c>
      <c r="M681" s="180" t="e">
        <f t="shared" si="19"/>
        <v>#DIV/0!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 t="e">
        <f>R72</f>
        <v>#DIV/0!</v>
      </c>
      <c r="D682" s="180" t="e">
        <f>(D614/D611)*R77</f>
        <v>#DIV/0!</v>
      </c>
      <c r="E682" s="180" t="e">
        <f>(E622/E611)*SUM(C682:D682)</f>
        <v>#DIV/0!</v>
      </c>
      <c r="F682" s="180" t="e">
        <f>(F623/F611)*R64</f>
        <v>#DIV/0!</v>
      </c>
      <c r="G682" s="180" t="e">
        <f>(G624/G611)*R78</f>
        <v>#DIV/0!</v>
      </c>
      <c r="H682" s="180" t="e">
        <f>(H627/H611)*R60</f>
        <v>#DIV/0!</v>
      </c>
      <c r="I682" s="180" t="e">
        <f>(I628/I611)*R79</f>
        <v>#DIV/0!</v>
      </c>
      <c r="J682" s="180" t="e">
        <f>(J629/J611)*R80</f>
        <v>#DIV/0!</v>
      </c>
      <c r="K682" s="180" t="e">
        <f>(K643/K611)*R76</f>
        <v>#DIV/0!</v>
      </c>
      <c r="L682" s="180" t="e">
        <f>(L646/L611)*R81</f>
        <v>#DIV/0!</v>
      </c>
      <c r="M682" s="180" t="e">
        <f t="shared" si="19"/>
        <v>#DIV/0!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 t="e">
        <f>S72</f>
        <v>#DIV/0!</v>
      </c>
      <c r="D683" s="180" t="e">
        <f>(D614/D611)*S77</f>
        <v>#DIV/0!</v>
      </c>
      <c r="E683" s="180" t="e">
        <f>(E622/E611)*SUM(C683:D683)</f>
        <v>#DIV/0!</v>
      </c>
      <c r="F683" s="180" t="e">
        <f>(F623/F611)*S64</f>
        <v>#DIV/0!</v>
      </c>
      <c r="G683" s="180" t="e">
        <f>(G624/G611)*S78</f>
        <v>#DIV/0!</v>
      </c>
      <c r="H683" s="180" t="e">
        <f>(H627/H611)*S60</f>
        <v>#DIV/0!</v>
      </c>
      <c r="I683" s="180" t="e">
        <f>(I628/I611)*S79</f>
        <v>#DIV/0!</v>
      </c>
      <c r="J683" s="180" t="e">
        <f>(J629/J611)*S80</f>
        <v>#DIV/0!</v>
      </c>
      <c r="K683" s="180" t="e">
        <f>(K643/K611)*S76</f>
        <v>#DIV/0!</v>
      </c>
      <c r="L683" s="180" t="e">
        <f>(L646/L611)*S81</f>
        <v>#DIV/0!</v>
      </c>
      <c r="M683" s="180" t="e">
        <f t="shared" si="19"/>
        <v>#DIV/0!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 t="e">
        <f>T72</f>
        <v>#DIV/0!</v>
      </c>
      <c r="D684" s="180" t="e">
        <f>(D614/D611)*T77</f>
        <v>#DIV/0!</v>
      </c>
      <c r="E684" s="180" t="e">
        <f>(E622/E611)*SUM(C684:D684)</f>
        <v>#DIV/0!</v>
      </c>
      <c r="F684" s="180" t="e">
        <f>(F623/F611)*T64</f>
        <v>#DIV/0!</v>
      </c>
      <c r="G684" s="180" t="e">
        <f>(G624/G611)*T78</f>
        <v>#DIV/0!</v>
      </c>
      <c r="H684" s="180" t="e">
        <f>(H627/H611)*T60</f>
        <v>#DIV/0!</v>
      </c>
      <c r="I684" s="180" t="e">
        <f>(I628/I611)*T79</f>
        <v>#DIV/0!</v>
      </c>
      <c r="J684" s="180" t="e">
        <f>(J629/J611)*T80</f>
        <v>#DIV/0!</v>
      </c>
      <c r="K684" s="180" t="e">
        <f>(K643/K611)*T76</f>
        <v>#DIV/0!</v>
      </c>
      <c r="L684" s="180" t="e">
        <f>(L646/L611)*T81</f>
        <v>#DIV/0!</v>
      </c>
      <c r="M684" s="180" t="e">
        <f t="shared" si="19"/>
        <v>#DIV/0!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 t="e">
        <f>U72</f>
        <v>#DIV/0!</v>
      </c>
      <c r="D685" s="180" t="e">
        <f>(D614/D611)*U77</f>
        <v>#DIV/0!</v>
      </c>
      <c r="E685" s="180" t="e">
        <f>(E622/E611)*SUM(C685:D685)</f>
        <v>#DIV/0!</v>
      </c>
      <c r="F685" s="180" t="e">
        <f>(F623/F611)*U64</f>
        <v>#DIV/0!</v>
      </c>
      <c r="G685" s="180" t="e">
        <f>(G624/G611)*U78</f>
        <v>#DIV/0!</v>
      </c>
      <c r="H685" s="180" t="e">
        <f>(H627/H611)*U60</f>
        <v>#DIV/0!</v>
      </c>
      <c r="I685" s="180" t="e">
        <f>(I628/I611)*U79</f>
        <v>#DIV/0!</v>
      </c>
      <c r="J685" s="180" t="e">
        <f>(J629/J611)*U80</f>
        <v>#DIV/0!</v>
      </c>
      <c r="K685" s="180" t="e">
        <f>(K643/K611)*U76</f>
        <v>#DIV/0!</v>
      </c>
      <c r="L685" s="180" t="e">
        <f>(L646/L611)*U81</f>
        <v>#DIV/0!</v>
      </c>
      <c r="M685" s="180" t="e">
        <f t="shared" si="19"/>
        <v>#DIV/0!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 t="e">
        <f>V72</f>
        <v>#DIV/0!</v>
      </c>
      <c r="D686" s="180" t="e">
        <f>(D614/D611)*V77</f>
        <v>#DIV/0!</v>
      </c>
      <c r="E686" s="180" t="e">
        <f>(E622/E611)*SUM(C686:D686)</f>
        <v>#DIV/0!</v>
      </c>
      <c r="F686" s="180" t="e">
        <f>(F623/F611)*V64</f>
        <v>#DIV/0!</v>
      </c>
      <c r="G686" s="180" t="e">
        <f>(G624/G611)*V78</f>
        <v>#DIV/0!</v>
      </c>
      <c r="H686" s="180" t="e">
        <f>(H627/H611)*V60</f>
        <v>#DIV/0!</v>
      </c>
      <c r="I686" s="180" t="e">
        <f>(I628/I611)*V79</f>
        <v>#DIV/0!</v>
      </c>
      <c r="J686" s="180" t="e">
        <f>(J629/J611)*V80</f>
        <v>#DIV/0!</v>
      </c>
      <c r="K686" s="180" t="e">
        <f>(K643/K611)*V76</f>
        <v>#DIV/0!</v>
      </c>
      <c r="L686" s="180" t="e">
        <f>(L646/L611)*V81</f>
        <v>#DIV/0!</v>
      </c>
      <c r="M686" s="180" t="e">
        <f t="shared" si="19"/>
        <v>#DIV/0!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 t="e">
        <f>W72</f>
        <v>#DIV/0!</v>
      </c>
      <c r="D687" s="180" t="e">
        <f>(D614/D611)*W77</f>
        <v>#DIV/0!</v>
      </c>
      <c r="E687" s="180" t="e">
        <f>(E622/E611)*SUM(C687:D687)</f>
        <v>#DIV/0!</v>
      </c>
      <c r="F687" s="180" t="e">
        <f>(F623/F611)*W64</f>
        <v>#DIV/0!</v>
      </c>
      <c r="G687" s="180" t="e">
        <f>(G624/G611)*W78</f>
        <v>#DIV/0!</v>
      </c>
      <c r="H687" s="180" t="e">
        <f>(H627/H611)*W60</f>
        <v>#DIV/0!</v>
      </c>
      <c r="I687" s="180" t="e">
        <f>(I628/I611)*W79</f>
        <v>#DIV/0!</v>
      </c>
      <c r="J687" s="180" t="e">
        <f>(J629/J611)*W80</f>
        <v>#DIV/0!</v>
      </c>
      <c r="K687" s="180" t="e">
        <f>(K643/K611)*W76</f>
        <v>#DIV/0!</v>
      </c>
      <c r="L687" s="180" t="e">
        <f>(L646/L611)*W81</f>
        <v>#DIV/0!</v>
      </c>
      <c r="M687" s="180" t="e">
        <f t="shared" si="19"/>
        <v>#DIV/0!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 t="e">
        <f>X72</f>
        <v>#DIV/0!</v>
      </c>
      <c r="D688" s="180" t="e">
        <f>(D614/D611)*X77</f>
        <v>#DIV/0!</v>
      </c>
      <c r="E688" s="180" t="e">
        <f>(E622/E611)*SUM(C688:D688)</f>
        <v>#DIV/0!</v>
      </c>
      <c r="F688" s="180" t="e">
        <f>(F623/F611)*X64</f>
        <v>#DIV/0!</v>
      </c>
      <c r="G688" s="180" t="e">
        <f>(G624/G611)*X78</f>
        <v>#DIV/0!</v>
      </c>
      <c r="H688" s="180" t="e">
        <f>(H627/H611)*X60</f>
        <v>#DIV/0!</v>
      </c>
      <c r="I688" s="180" t="e">
        <f>(I628/I611)*X79</f>
        <v>#DIV/0!</v>
      </c>
      <c r="J688" s="180" t="e">
        <f>(J629/J611)*X80</f>
        <v>#DIV/0!</v>
      </c>
      <c r="K688" s="180" t="e">
        <f>(K643/K611)*X76</f>
        <v>#DIV/0!</v>
      </c>
      <c r="L688" s="180" t="e">
        <f>(L646/L611)*X81</f>
        <v>#DIV/0!</v>
      </c>
      <c r="M688" s="180" t="e">
        <f t="shared" si="19"/>
        <v>#DIV/0!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 t="e">
        <f>Y72</f>
        <v>#DIV/0!</v>
      </c>
      <c r="D689" s="180" t="e">
        <f>(D614/D611)*Y77</f>
        <v>#DIV/0!</v>
      </c>
      <c r="E689" s="180" t="e">
        <f>(E622/E611)*SUM(C689:D689)</f>
        <v>#DIV/0!</v>
      </c>
      <c r="F689" s="180" t="e">
        <f>(F623/F611)*Y64</f>
        <v>#DIV/0!</v>
      </c>
      <c r="G689" s="180" t="e">
        <f>(G624/G611)*Y78</f>
        <v>#DIV/0!</v>
      </c>
      <c r="H689" s="180" t="e">
        <f>(H627/H611)*Y60</f>
        <v>#DIV/0!</v>
      </c>
      <c r="I689" s="180" t="e">
        <f>(I628/I611)*Y79</f>
        <v>#DIV/0!</v>
      </c>
      <c r="J689" s="180" t="e">
        <f>(J629/J611)*Y80</f>
        <v>#DIV/0!</v>
      </c>
      <c r="K689" s="180" t="e">
        <f>(K643/K611)*Y76</f>
        <v>#DIV/0!</v>
      </c>
      <c r="L689" s="180" t="e">
        <f>(L646/L611)*Y81</f>
        <v>#DIV/0!</v>
      </c>
      <c r="M689" s="180" t="e">
        <f t="shared" si="19"/>
        <v>#DIV/0!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 t="e">
        <f>Z72</f>
        <v>#DIV/0!</v>
      </c>
      <c r="D690" s="180" t="e">
        <f>(D614/D611)*Z77</f>
        <v>#DIV/0!</v>
      </c>
      <c r="E690" s="180" t="e">
        <f>(E622/E611)*SUM(C690:D690)</f>
        <v>#DIV/0!</v>
      </c>
      <c r="F690" s="180" t="e">
        <f>(F623/F611)*Z64</f>
        <v>#DIV/0!</v>
      </c>
      <c r="G690" s="180" t="e">
        <f>(G624/G611)*Z78</f>
        <v>#DIV/0!</v>
      </c>
      <c r="H690" s="180" t="e">
        <f>(H627/H611)*Z60</f>
        <v>#DIV/0!</v>
      </c>
      <c r="I690" s="180" t="e">
        <f>(I628/I611)*Z79</f>
        <v>#DIV/0!</v>
      </c>
      <c r="J690" s="180" t="e">
        <f>(J629/J611)*Z80</f>
        <v>#DIV/0!</v>
      </c>
      <c r="K690" s="180" t="e">
        <f>(K643/K611)*Z76</f>
        <v>#DIV/0!</v>
      </c>
      <c r="L690" s="180" t="e">
        <f>(L646/L611)*Z81</f>
        <v>#DIV/0!</v>
      </c>
      <c r="M690" s="180" t="e">
        <f t="shared" si="19"/>
        <v>#DIV/0!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 t="e">
        <f>AA72</f>
        <v>#DIV/0!</v>
      </c>
      <c r="D691" s="180" t="e">
        <f>(D614/D611)*AA77</f>
        <v>#DIV/0!</v>
      </c>
      <c r="E691" s="180" t="e">
        <f>(E622/E611)*SUM(C691:D691)</f>
        <v>#DIV/0!</v>
      </c>
      <c r="F691" s="180" t="e">
        <f>(F623/F611)*AA64</f>
        <v>#DIV/0!</v>
      </c>
      <c r="G691" s="180" t="e">
        <f>(G624/G611)*AA78</f>
        <v>#DIV/0!</v>
      </c>
      <c r="H691" s="180" t="e">
        <f>(H627/H611)*AA60</f>
        <v>#DIV/0!</v>
      </c>
      <c r="I691" s="180" t="e">
        <f>(I628/I611)*AA79</f>
        <v>#DIV/0!</v>
      </c>
      <c r="J691" s="180" t="e">
        <f>(J629/J611)*AA80</f>
        <v>#DIV/0!</v>
      </c>
      <c r="K691" s="180" t="e">
        <f>(K643/K611)*AA76</f>
        <v>#DIV/0!</v>
      </c>
      <c r="L691" s="180" t="e">
        <f>(L646/L611)*AA81</f>
        <v>#DIV/0!</v>
      </c>
      <c r="M691" s="180" t="e">
        <f t="shared" si="19"/>
        <v>#DIV/0!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 t="e">
        <f>AB72</f>
        <v>#DIV/0!</v>
      </c>
      <c r="D692" s="180" t="e">
        <f>(D614/D611)*AB77</f>
        <v>#DIV/0!</v>
      </c>
      <c r="E692" s="180" t="e">
        <f>(E622/E611)*SUM(C692:D692)</f>
        <v>#DIV/0!</v>
      </c>
      <c r="F692" s="180" t="e">
        <f>(F623/F611)*AB64</f>
        <v>#DIV/0!</v>
      </c>
      <c r="G692" s="180" t="e">
        <f>(G624/G611)*AB78</f>
        <v>#DIV/0!</v>
      </c>
      <c r="H692" s="180" t="e">
        <f>(H627/H611)*AB60</f>
        <v>#DIV/0!</v>
      </c>
      <c r="I692" s="180" t="e">
        <f>(I628/I611)*AB79</f>
        <v>#DIV/0!</v>
      </c>
      <c r="J692" s="180" t="e">
        <f>(J629/J611)*AB80</f>
        <v>#DIV/0!</v>
      </c>
      <c r="K692" s="180" t="e">
        <f>(K643/K611)*AB76</f>
        <v>#DIV/0!</v>
      </c>
      <c r="L692" s="180" t="e">
        <f>(L646/L611)*AB81</f>
        <v>#DIV/0!</v>
      </c>
      <c r="M692" s="180" t="e">
        <f t="shared" si="19"/>
        <v>#DIV/0!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 t="e">
        <f>AC72</f>
        <v>#DIV/0!</v>
      </c>
      <c r="D693" s="180" t="e">
        <f>(D614/D611)*AC77</f>
        <v>#DIV/0!</v>
      </c>
      <c r="E693" s="180" t="e">
        <f>(E622/E611)*SUM(C693:D693)</f>
        <v>#DIV/0!</v>
      </c>
      <c r="F693" s="180" t="e">
        <f>(F623/F611)*AC64</f>
        <v>#DIV/0!</v>
      </c>
      <c r="G693" s="180" t="e">
        <f>(G624/G611)*AC78</f>
        <v>#DIV/0!</v>
      </c>
      <c r="H693" s="180" t="e">
        <f>(H627/H611)*AC60</f>
        <v>#DIV/0!</v>
      </c>
      <c r="I693" s="180" t="e">
        <f>(I628/I611)*AC79</f>
        <v>#DIV/0!</v>
      </c>
      <c r="J693" s="180" t="e">
        <f>(J629/J611)*AC80</f>
        <v>#DIV/0!</v>
      </c>
      <c r="K693" s="180" t="e">
        <f>(K643/K611)*AC76</f>
        <v>#DIV/0!</v>
      </c>
      <c r="L693" s="180" t="e">
        <f>(L646/L611)*AC81</f>
        <v>#DIV/0!</v>
      </c>
      <c r="M693" s="180" t="e">
        <f t="shared" si="19"/>
        <v>#DIV/0!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 t="e">
        <f>AD72</f>
        <v>#DIV/0!</v>
      </c>
      <c r="D694" s="180" t="e">
        <f>(D614/D611)*AD77</f>
        <v>#DIV/0!</v>
      </c>
      <c r="E694" s="180" t="e">
        <f>(E622/E611)*SUM(C694:D694)</f>
        <v>#DIV/0!</v>
      </c>
      <c r="F694" s="180" t="e">
        <f>(F623/F611)*AD64</f>
        <v>#DIV/0!</v>
      </c>
      <c r="G694" s="180" t="e">
        <f>(G624/G611)*AD78</f>
        <v>#DIV/0!</v>
      </c>
      <c r="H694" s="180" t="e">
        <f>(H627/H611)*AD60</f>
        <v>#DIV/0!</v>
      </c>
      <c r="I694" s="180" t="e">
        <f>(I628/I611)*AD79</f>
        <v>#DIV/0!</v>
      </c>
      <c r="J694" s="180" t="e">
        <f>(J629/J611)*AD80</f>
        <v>#DIV/0!</v>
      </c>
      <c r="K694" s="180" t="e">
        <f>(K643/K611)*AD76</f>
        <v>#DIV/0!</v>
      </c>
      <c r="L694" s="180" t="e">
        <f>(L646/L611)*AD81</f>
        <v>#DIV/0!</v>
      </c>
      <c r="M694" s="180" t="e">
        <f t="shared" si="19"/>
        <v>#DIV/0!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 t="e">
        <f>AE72</f>
        <v>#DIV/0!</v>
      </c>
      <c r="D695" s="180" t="e">
        <f>(D614/D611)*AE77</f>
        <v>#DIV/0!</v>
      </c>
      <c r="E695" s="180" t="e">
        <f>(E622/E611)*SUM(C695:D695)</f>
        <v>#DIV/0!</v>
      </c>
      <c r="F695" s="180" t="e">
        <f>(F623/F611)*AE64</f>
        <v>#DIV/0!</v>
      </c>
      <c r="G695" s="180" t="e">
        <f>(G624/G611)*AE78</f>
        <v>#DIV/0!</v>
      </c>
      <c r="H695" s="180" t="e">
        <f>(H627/H611)*AE60</f>
        <v>#DIV/0!</v>
      </c>
      <c r="I695" s="180" t="e">
        <f>(I628/I611)*AE79</f>
        <v>#DIV/0!</v>
      </c>
      <c r="J695" s="180" t="e">
        <f>(J629/J611)*AE80</f>
        <v>#DIV/0!</v>
      </c>
      <c r="K695" s="180" t="e">
        <f>(K643/K611)*AE76</f>
        <v>#DIV/0!</v>
      </c>
      <c r="L695" s="180" t="e">
        <f>(L646/L611)*AE81</f>
        <v>#DIV/0!</v>
      </c>
      <c r="M695" s="180" t="e">
        <f t="shared" si="19"/>
        <v>#DIV/0!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 t="e">
        <f>AF72</f>
        <v>#DIV/0!</v>
      </c>
      <c r="D696" s="180" t="e">
        <f>(D614/D611)*AF77</f>
        <v>#DIV/0!</v>
      </c>
      <c r="E696" s="180" t="e">
        <f>(E622/E611)*SUM(C696:D696)</f>
        <v>#DIV/0!</v>
      </c>
      <c r="F696" s="180" t="e">
        <f>(F623/F611)*AF64</f>
        <v>#DIV/0!</v>
      </c>
      <c r="G696" s="180" t="e">
        <f>(G624/G611)*AF78</f>
        <v>#DIV/0!</v>
      </c>
      <c r="H696" s="180" t="e">
        <f>(H627/H611)*AF60</f>
        <v>#DIV/0!</v>
      </c>
      <c r="I696" s="180" t="e">
        <f>(I628/I611)*AF79</f>
        <v>#DIV/0!</v>
      </c>
      <c r="J696" s="180" t="e">
        <f>(J629/J611)*AF80</f>
        <v>#DIV/0!</v>
      </c>
      <c r="K696" s="180" t="e">
        <f>(K643/K611)*AF76</f>
        <v>#DIV/0!</v>
      </c>
      <c r="L696" s="180" t="e">
        <f>(L646/L611)*AF81</f>
        <v>#DIV/0!</v>
      </c>
      <c r="M696" s="180" t="e">
        <f t="shared" si="19"/>
        <v>#DIV/0!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 t="e">
        <f>AG72</f>
        <v>#DIV/0!</v>
      </c>
      <c r="D697" s="180" t="e">
        <f>(D614/D611)*AG77</f>
        <v>#DIV/0!</v>
      </c>
      <c r="E697" s="180" t="e">
        <f>(E622/E611)*SUM(C697:D697)</f>
        <v>#DIV/0!</v>
      </c>
      <c r="F697" s="180" t="e">
        <f>(F623/F611)*AG64</f>
        <v>#DIV/0!</v>
      </c>
      <c r="G697" s="180" t="e">
        <f>(G624/G611)*AG78</f>
        <v>#DIV/0!</v>
      </c>
      <c r="H697" s="180" t="e">
        <f>(H627/H611)*AG60</f>
        <v>#DIV/0!</v>
      </c>
      <c r="I697" s="180" t="e">
        <f>(I628/I611)*AG79</f>
        <v>#DIV/0!</v>
      </c>
      <c r="J697" s="180" t="e">
        <f>(J629/J611)*AG80</f>
        <v>#DIV/0!</v>
      </c>
      <c r="K697" s="180" t="e">
        <f>(K643/K611)*AG76</f>
        <v>#DIV/0!</v>
      </c>
      <c r="L697" s="180" t="e">
        <f>(L646/L611)*AG81</f>
        <v>#DIV/0!</v>
      </c>
      <c r="M697" s="180" t="e">
        <f t="shared" si="19"/>
        <v>#DIV/0!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 t="e">
        <f>AH72</f>
        <v>#DIV/0!</v>
      </c>
      <c r="D698" s="180" t="e">
        <f>(D614/D611)*AH77</f>
        <v>#DIV/0!</v>
      </c>
      <c r="E698" s="180" t="e">
        <f>(E622/E611)*SUM(C698:D698)</f>
        <v>#DIV/0!</v>
      </c>
      <c r="F698" s="180" t="e">
        <f>(F623/F611)*AH64</f>
        <v>#DIV/0!</v>
      </c>
      <c r="G698" s="180" t="e">
        <f>(G624/G611)*AH78</f>
        <v>#DIV/0!</v>
      </c>
      <c r="H698" s="180" t="e">
        <f>(H627/H611)*AH60</f>
        <v>#DIV/0!</v>
      </c>
      <c r="I698" s="180" t="e">
        <f>(I628/I611)*AH79</f>
        <v>#DIV/0!</v>
      </c>
      <c r="J698" s="180" t="e">
        <f>(J629/J611)*AH80</f>
        <v>#DIV/0!</v>
      </c>
      <c r="K698" s="180" t="e">
        <f>(K643/K611)*AH76</f>
        <v>#DIV/0!</v>
      </c>
      <c r="L698" s="180" t="e">
        <f>(L646/L611)*AH81</f>
        <v>#DIV/0!</v>
      </c>
      <c r="M698" s="180" t="e">
        <f t="shared" si="19"/>
        <v>#DIV/0!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 t="e">
        <f>AI72</f>
        <v>#DIV/0!</v>
      </c>
      <c r="D699" s="180" t="e">
        <f>(D614/D611)*AI77</f>
        <v>#DIV/0!</v>
      </c>
      <c r="E699" s="180" t="e">
        <f>(E622/E611)*SUM(C699:D699)</f>
        <v>#DIV/0!</v>
      </c>
      <c r="F699" s="180" t="e">
        <f>(F623/F611)*AI64</f>
        <v>#DIV/0!</v>
      </c>
      <c r="G699" s="180" t="e">
        <f>(G624/G611)*AI78</f>
        <v>#DIV/0!</v>
      </c>
      <c r="H699" s="180" t="e">
        <f>(H627/H611)*AI60</f>
        <v>#DIV/0!</v>
      </c>
      <c r="I699" s="180" t="e">
        <f>(I628/I611)*AI79</f>
        <v>#DIV/0!</v>
      </c>
      <c r="J699" s="180" t="e">
        <f>(J629/J611)*AI80</f>
        <v>#DIV/0!</v>
      </c>
      <c r="K699" s="180" t="e">
        <f>(K643/K611)*AI76</f>
        <v>#DIV/0!</v>
      </c>
      <c r="L699" s="180" t="e">
        <f>(L646/L611)*AI81</f>
        <v>#DIV/0!</v>
      </c>
      <c r="M699" s="180" t="e">
        <f t="shared" si="19"/>
        <v>#DIV/0!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 t="e">
        <f>AJ72</f>
        <v>#DIV/0!</v>
      </c>
      <c r="D700" s="180" t="e">
        <f>(D614/D611)*AJ77</f>
        <v>#DIV/0!</v>
      </c>
      <c r="E700" s="180" t="e">
        <f>(E622/E611)*SUM(C700:D700)</f>
        <v>#DIV/0!</v>
      </c>
      <c r="F700" s="180" t="e">
        <f>(F623/F611)*AJ64</f>
        <v>#DIV/0!</v>
      </c>
      <c r="G700" s="180" t="e">
        <f>(G624/G611)*AJ78</f>
        <v>#DIV/0!</v>
      </c>
      <c r="H700" s="180" t="e">
        <f>(H627/H611)*AJ60</f>
        <v>#DIV/0!</v>
      </c>
      <c r="I700" s="180" t="e">
        <f>(I628/I611)*AJ79</f>
        <v>#DIV/0!</v>
      </c>
      <c r="J700" s="180" t="e">
        <f>(J629/J611)*AJ80</f>
        <v>#DIV/0!</v>
      </c>
      <c r="K700" s="180" t="e">
        <f>(K643/K611)*AJ76</f>
        <v>#DIV/0!</v>
      </c>
      <c r="L700" s="180" t="e">
        <f>(L646/L611)*AJ81</f>
        <v>#DIV/0!</v>
      </c>
      <c r="M700" s="180" t="e">
        <f t="shared" si="19"/>
        <v>#DIV/0!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 t="e">
        <f>AK72</f>
        <v>#DIV/0!</v>
      </c>
      <c r="D701" s="180" t="e">
        <f>(D614/D611)*AK77</f>
        <v>#DIV/0!</v>
      </c>
      <c r="E701" s="180" t="e">
        <f>(E622/E611)*SUM(C701:D701)</f>
        <v>#DIV/0!</v>
      </c>
      <c r="F701" s="180" t="e">
        <f>(F623/F611)*AK64</f>
        <v>#DIV/0!</v>
      </c>
      <c r="G701" s="180" t="e">
        <f>(G624/G611)*AK78</f>
        <v>#DIV/0!</v>
      </c>
      <c r="H701" s="180" t="e">
        <f>(H627/H611)*AK60</f>
        <v>#DIV/0!</v>
      </c>
      <c r="I701" s="180" t="e">
        <f>(I628/I611)*AK79</f>
        <v>#DIV/0!</v>
      </c>
      <c r="J701" s="180" t="e">
        <f>(J629/J611)*AK80</f>
        <v>#DIV/0!</v>
      </c>
      <c r="K701" s="180" t="e">
        <f>(K643/K611)*AK76</f>
        <v>#DIV/0!</v>
      </c>
      <c r="L701" s="180" t="e">
        <f>(L646/L611)*AK81</f>
        <v>#DIV/0!</v>
      </c>
      <c r="M701" s="180" t="e">
        <f t="shared" si="19"/>
        <v>#DIV/0!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 t="e">
        <f>AL72</f>
        <v>#DIV/0!</v>
      </c>
      <c r="D702" s="180" t="e">
        <f>(D614/D611)*AL77</f>
        <v>#DIV/0!</v>
      </c>
      <c r="E702" s="180" t="e">
        <f>(E622/E611)*SUM(C702:D702)</f>
        <v>#DIV/0!</v>
      </c>
      <c r="F702" s="180" t="e">
        <f>(F623/F611)*AL64</f>
        <v>#DIV/0!</v>
      </c>
      <c r="G702" s="180" t="e">
        <f>(G624/G611)*AL78</f>
        <v>#DIV/0!</v>
      </c>
      <c r="H702" s="180" t="e">
        <f>(H627/H611)*AL60</f>
        <v>#DIV/0!</v>
      </c>
      <c r="I702" s="180" t="e">
        <f>(I628/I611)*AL79</f>
        <v>#DIV/0!</v>
      </c>
      <c r="J702" s="180" t="e">
        <f>(J629/J611)*AL80</f>
        <v>#DIV/0!</v>
      </c>
      <c r="K702" s="180" t="e">
        <f>(K643/K611)*AL76</f>
        <v>#DIV/0!</v>
      </c>
      <c r="L702" s="180" t="e">
        <f>(L646/L611)*AL81</f>
        <v>#DIV/0!</v>
      </c>
      <c r="M702" s="180" t="e">
        <f t="shared" si="19"/>
        <v>#DIV/0!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 t="e">
        <f>AM72</f>
        <v>#DIV/0!</v>
      </c>
      <c r="D703" s="180" t="e">
        <f>(D614/D611)*AM77</f>
        <v>#DIV/0!</v>
      </c>
      <c r="E703" s="180" t="e">
        <f>(E622/E611)*SUM(C703:D703)</f>
        <v>#DIV/0!</v>
      </c>
      <c r="F703" s="180" t="e">
        <f>(F623/F611)*AM64</f>
        <v>#DIV/0!</v>
      </c>
      <c r="G703" s="180" t="e">
        <f>(G624/G611)*AM78</f>
        <v>#DIV/0!</v>
      </c>
      <c r="H703" s="180" t="e">
        <f>(H627/H611)*AM60</f>
        <v>#DIV/0!</v>
      </c>
      <c r="I703" s="180" t="e">
        <f>(I628/I611)*AM79</f>
        <v>#DIV/0!</v>
      </c>
      <c r="J703" s="180" t="e">
        <f>(J629/J611)*AM80</f>
        <v>#DIV/0!</v>
      </c>
      <c r="K703" s="180" t="e">
        <f>(K643/K611)*AM76</f>
        <v>#DIV/0!</v>
      </c>
      <c r="L703" s="180" t="e">
        <f>(L646/L611)*AM81</f>
        <v>#DIV/0!</v>
      </c>
      <c r="M703" s="180" t="e">
        <f t="shared" si="19"/>
        <v>#DIV/0!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 t="e">
        <f>AN72</f>
        <v>#DIV/0!</v>
      </c>
      <c r="D704" s="180" t="e">
        <f>(D614/D611)*AN77</f>
        <v>#DIV/0!</v>
      </c>
      <c r="E704" s="180" t="e">
        <f>(E622/E611)*SUM(C704:D704)</f>
        <v>#DIV/0!</v>
      </c>
      <c r="F704" s="180" t="e">
        <f>(F623/F611)*AN64</f>
        <v>#DIV/0!</v>
      </c>
      <c r="G704" s="180" t="e">
        <f>(G624/G611)*AN78</f>
        <v>#DIV/0!</v>
      </c>
      <c r="H704" s="180" t="e">
        <f>(H627/H611)*AN60</f>
        <v>#DIV/0!</v>
      </c>
      <c r="I704" s="180" t="e">
        <f>(I628/I611)*AN79</f>
        <v>#DIV/0!</v>
      </c>
      <c r="J704" s="180" t="e">
        <f>(J629/J611)*AN80</f>
        <v>#DIV/0!</v>
      </c>
      <c r="K704" s="180" t="e">
        <f>(K643/K611)*AN76</f>
        <v>#DIV/0!</v>
      </c>
      <c r="L704" s="180" t="e">
        <f>(L646/L611)*AN81</f>
        <v>#DIV/0!</v>
      </c>
      <c r="M704" s="180" t="e">
        <f t="shared" si="19"/>
        <v>#DIV/0!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 t="e">
        <f>AO72</f>
        <v>#DIV/0!</v>
      </c>
      <c r="D705" s="180" t="e">
        <f>(D614/D611)*AO77</f>
        <v>#DIV/0!</v>
      </c>
      <c r="E705" s="180" t="e">
        <f>(E622/E611)*SUM(C705:D705)</f>
        <v>#DIV/0!</v>
      </c>
      <c r="F705" s="180" t="e">
        <f>(F623/F611)*AO64</f>
        <v>#DIV/0!</v>
      </c>
      <c r="G705" s="180" t="e">
        <f>(G624/G611)*AO78</f>
        <v>#DIV/0!</v>
      </c>
      <c r="H705" s="180" t="e">
        <f>(H627/H611)*AO60</f>
        <v>#DIV/0!</v>
      </c>
      <c r="I705" s="180" t="e">
        <f>(I628/I611)*AO79</f>
        <v>#DIV/0!</v>
      </c>
      <c r="J705" s="180" t="e">
        <f>(J629/J611)*AO80</f>
        <v>#DIV/0!</v>
      </c>
      <c r="K705" s="180" t="e">
        <f>(K643/K611)*AO76</f>
        <v>#DIV/0!</v>
      </c>
      <c r="L705" s="180" t="e">
        <f>(L646/L611)*AO81</f>
        <v>#DIV/0!</v>
      </c>
      <c r="M705" s="180" t="e">
        <f t="shared" si="19"/>
        <v>#DIV/0!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 t="e">
        <f>AP72</f>
        <v>#DIV/0!</v>
      </c>
      <c r="D706" s="180" t="e">
        <f>(D614/D611)*AP77</f>
        <v>#DIV/0!</v>
      </c>
      <c r="E706" s="180" t="e">
        <f>(E622/E611)*SUM(C706:D706)</f>
        <v>#DIV/0!</v>
      </c>
      <c r="F706" s="180" t="e">
        <f>(F623/F611)*AP64</f>
        <v>#DIV/0!</v>
      </c>
      <c r="G706" s="180" t="e">
        <f>(G624/G611)*AP78</f>
        <v>#DIV/0!</v>
      </c>
      <c r="H706" s="180" t="e">
        <f>(H627/H611)*AP60</f>
        <v>#DIV/0!</v>
      </c>
      <c r="I706" s="180" t="e">
        <f>(I628/I611)*AP79</f>
        <v>#DIV/0!</v>
      </c>
      <c r="J706" s="180" t="e">
        <f>(J629/J611)*AP80</f>
        <v>#DIV/0!</v>
      </c>
      <c r="K706" s="180" t="e">
        <f>(K643/K611)*AP76</f>
        <v>#DIV/0!</v>
      </c>
      <c r="L706" s="180" t="e">
        <f>(L646/L611)*AP81</f>
        <v>#DIV/0!</v>
      </c>
      <c r="M706" s="180" t="e">
        <f t="shared" si="19"/>
        <v>#DIV/0!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 t="e">
        <f>AQ72</f>
        <v>#DIV/0!</v>
      </c>
      <c r="D707" s="180" t="e">
        <f>(D614/D611)*AQ77</f>
        <v>#DIV/0!</v>
      </c>
      <c r="E707" s="180" t="e">
        <f>(E622/E611)*SUM(C707:D707)</f>
        <v>#DIV/0!</v>
      </c>
      <c r="F707" s="180" t="e">
        <f>(F623/F611)*AQ64</f>
        <v>#DIV/0!</v>
      </c>
      <c r="G707" s="180" t="e">
        <f>(G624/G611)*AQ78</f>
        <v>#DIV/0!</v>
      </c>
      <c r="H707" s="180" t="e">
        <f>(H627/H611)*AQ60</f>
        <v>#DIV/0!</v>
      </c>
      <c r="I707" s="180" t="e">
        <f>(I628/I611)*AQ79</f>
        <v>#DIV/0!</v>
      </c>
      <c r="J707" s="180" t="e">
        <f>(J629/J611)*AQ80</f>
        <v>#DIV/0!</v>
      </c>
      <c r="K707" s="180" t="e">
        <f>(K643/K611)*AQ76</f>
        <v>#DIV/0!</v>
      </c>
      <c r="L707" s="180" t="e">
        <f>(L646/L611)*AQ81</f>
        <v>#DIV/0!</v>
      </c>
      <c r="M707" s="180" t="e">
        <f t="shared" si="19"/>
        <v>#DIV/0!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 t="e">
        <f>AR72</f>
        <v>#DIV/0!</v>
      </c>
      <c r="D708" s="180" t="e">
        <f>(D614/D611)*AR77</f>
        <v>#DIV/0!</v>
      </c>
      <c r="E708" s="180" t="e">
        <f>(E622/E611)*SUM(C708:D708)</f>
        <v>#DIV/0!</v>
      </c>
      <c r="F708" s="180" t="e">
        <f>(F623/F611)*AR64</f>
        <v>#DIV/0!</v>
      </c>
      <c r="G708" s="180" t="e">
        <f>(G624/G611)*AR78</f>
        <v>#DIV/0!</v>
      </c>
      <c r="H708" s="180" t="e">
        <f>(H627/H611)*AR60</f>
        <v>#DIV/0!</v>
      </c>
      <c r="I708" s="180" t="e">
        <f>(I628/I611)*AR79</f>
        <v>#DIV/0!</v>
      </c>
      <c r="J708" s="180" t="e">
        <f>(J629/J611)*AR80</f>
        <v>#DIV/0!</v>
      </c>
      <c r="K708" s="180" t="e">
        <f>(K643/K611)*AR76</f>
        <v>#DIV/0!</v>
      </c>
      <c r="L708" s="180" t="e">
        <f>(L646/L611)*AR81</f>
        <v>#DIV/0!</v>
      </c>
      <c r="M708" s="180" t="e">
        <f t="shared" si="19"/>
        <v>#DIV/0!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 t="e">
        <f>AS72</f>
        <v>#DIV/0!</v>
      </c>
      <c r="D709" s="180" t="e">
        <f>(D614/D611)*AS77</f>
        <v>#DIV/0!</v>
      </c>
      <c r="E709" s="180" t="e">
        <f>(E622/E611)*SUM(C709:D709)</f>
        <v>#DIV/0!</v>
      </c>
      <c r="F709" s="180" t="e">
        <f>(F623/F611)*AS64</f>
        <v>#DIV/0!</v>
      </c>
      <c r="G709" s="180" t="e">
        <f>(G624/G611)*AS78</f>
        <v>#DIV/0!</v>
      </c>
      <c r="H709" s="180" t="e">
        <f>(H627/H611)*AS60</f>
        <v>#DIV/0!</v>
      </c>
      <c r="I709" s="180" t="e">
        <f>(I628/I611)*AS79</f>
        <v>#DIV/0!</v>
      </c>
      <c r="J709" s="180" t="e">
        <f>(J629/J611)*AS80</f>
        <v>#DIV/0!</v>
      </c>
      <c r="K709" s="180" t="e">
        <f>(K643/K611)*AS76</f>
        <v>#DIV/0!</v>
      </c>
      <c r="L709" s="180" t="e">
        <f>(L646/L611)*AS81</f>
        <v>#DIV/0!</v>
      </c>
      <c r="M709" s="180" t="e">
        <f t="shared" si="19"/>
        <v>#DIV/0!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 t="e">
        <f>AT72</f>
        <v>#DIV/0!</v>
      </c>
      <c r="D710" s="180" t="e">
        <f>(D614/D611)*AT77</f>
        <v>#DIV/0!</v>
      </c>
      <c r="E710" s="180" t="e">
        <f>(E622/E611)*SUM(C710:D710)</f>
        <v>#DIV/0!</v>
      </c>
      <c r="F710" s="180" t="e">
        <f>(F623/F611)*AT64</f>
        <v>#DIV/0!</v>
      </c>
      <c r="G710" s="180" t="e">
        <f>(G624/G611)*AT78</f>
        <v>#DIV/0!</v>
      </c>
      <c r="H710" s="180" t="e">
        <f>(H627/H611)*AT60</f>
        <v>#DIV/0!</v>
      </c>
      <c r="I710" s="180" t="e">
        <f>(I628/I611)*AT79</f>
        <v>#DIV/0!</v>
      </c>
      <c r="J710" s="180" t="e">
        <f>(J629/J611)*AT80</f>
        <v>#DIV/0!</v>
      </c>
      <c r="K710" s="180" t="e">
        <f>(K643/K611)*AT76</f>
        <v>#DIV/0!</v>
      </c>
      <c r="L710" s="180" t="e">
        <f>(L646/L611)*AT81</f>
        <v>#DIV/0!</v>
      </c>
      <c r="M710" s="180" t="e">
        <f t="shared" si="19"/>
        <v>#DIV/0!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 t="e">
        <f>AU72</f>
        <v>#DIV/0!</v>
      </c>
      <c r="D711" s="180" t="e">
        <f>(D614/D611)*AU77</f>
        <v>#DIV/0!</v>
      </c>
      <c r="E711" s="180" t="e">
        <f>(E622/E611)*SUM(C711:D711)</f>
        <v>#DIV/0!</v>
      </c>
      <c r="F711" s="180" t="e">
        <f>(F623/F611)*AU64</f>
        <v>#DIV/0!</v>
      </c>
      <c r="G711" s="180" t="e">
        <f>(G624/G611)*AU78</f>
        <v>#DIV/0!</v>
      </c>
      <c r="H711" s="180" t="e">
        <f>(H627/H611)*AU60</f>
        <v>#DIV/0!</v>
      </c>
      <c r="I711" s="180" t="e">
        <f>(I628/I611)*AU79</f>
        <v>#DIV/0!</v>
      </c>
      <c r="J711" s="180" t="e">
        <f>(J629/J611)*AU80</f>
        <v>#DIV/0!</v>
      </c>
      <c r="K711" s="180" t="e">
        <f>(K643/K611)*AU76</f>
        <v>#DIV/0!</v>
      </c>
      <c r="L711" s="180" t="e">
        <f>(L646/L611)*AU81</f>
        <v>#DIV/0!</v>
      </c>
      <c r="M711" s="180" t="e">
        <f t="shared" si="19"/>
        <v>#DIV/0!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 t="e">
        <f>AV72</f>
        <v>#DIV/0!</v>
      </c>
      <c r="D712" s="180" t="e">
        <f>(D614/D611)*AV77</f>
        <v>#DIV/0!</v>
      </c>
      <c r="E712" s="180" t="e">
        <f>(E622/E611)*SUM(C712:D712)</f>
        <v>#DIV/0!</v>
      </c>
      <c r="F712" s="180" t="e">
        <f>(F623/F611)*AV64</f>
        <v>#DIV/0!</v>
      </c>
      <c r="G712" s="180" t="e">
        <f>(G624/G611)*AV78</f>
        <v>#DIV/0!</v>
      </c>
      <c r="H712" s="180" t="e">
        <f>(H627/H611)*AV60</f>
        <v>#DIV/0!</v>
      </c>
      <c r="I712" s="180" t="e">
        <f>(I628/I611)*AV79</f>
        <v>#DIV/0!</v>
      </c>
      <c r="J712" s="180" t="e">
        <f>(J629/J611)*AV80</f>
        <v>#DIV/0!</v>
      </c>
      <c r="K712" s="180" t="e">
        <f>(K643/K611)*AV76</f>
        <v>#DIV/0!</v>
      </c>
      <c r="L712" s="180" t="e">
        <f>(L646/L611)*AV81</f>
        <v>#DIV/0!</v>
      </c>
      <c r="M712" s="180" t="e">
        <f t="shared" si="19"/>
        <v>#DIV/0!</v>
      </c>
      <c r="N712" s="199" t="s">
        <v>741</v>
      </c>
    </row>
    <row r="714" spans="1:82" ht="12.6" customHeight="1" x14ac:dyDescent="0.25">
      <c r="C714" s="180" t="e">
        <f>SUM(C613:C646)+SUM(C667:C712)</f>
        <v>#DIV/0!</v>
      </c>
      <c r="D714" s="180" t="e">
        <f>SUM(D615:D646)+SUM(D667:D712)</f>
        <v>#DIV/0!</v>
      </c>
      <c r="E714" s="180" t="e">
        <f>SUM(E623:E646)+SUM(E667:E712)</f>
        <v>#DIV/0!</v>
      </c>
      <c r="F714" s="180" t="e">
        <f>SUM(F624:F647)+SUM(F667:F712)</f>
        <v>#DIV/0!</v>
      </c>
      <c r="G714" s="180" t="e">
        <f>SUM(G625:G646)+SUM(G667:G712)</f>
        <v>#DIV/0!</v>
      </c>
      <c r="H714" s="180" t="e">
        <f>SUM(H628:H646)+SUM(H667:H712)</f>
        <v>#DIV/0!</v>
      </c>
      <c r="I714" s="180" t="e">
        <f>SUM(I629:I646)+SUM(I667:I712)</f>
        <v>#DIV/0!</v>
      </c>
      <c r="J714" s="180" t="e">
        <f>SUM(J630:J646)+SUM(J667:J712)</f>
        <v>#DIV/0!</v>
      </c>
      <c r="K714" s="180" t="e">
        <f>SUM(K667:K712)</f>
        <v>#DIV/0!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" customHeight="1" x14ac:dyDescent="0.25">
      <c r="C715" s="180" t="e">
        <f>CE72</f>
        <v>#DIV/0!</v>
      </c>
      <c r="D715" s="180" t="e">
        <f>D614</f>
        <v>#DIV/0!</v>
      </c>
      <c r="E715" s="180" t="e">
        <f>E622</f>
        <v>#DIV/0!</v>
      </c>
      <c r="F715" s="180" t="e">
        <f>F623</f>
        <v>#DIV/0!</v>
      </c>
      <c r="G715" s="180" t="e">
        <f>G624</f>
        <v>#DIV/0!</v>
      </c>
      <c r="H715" s="180" t="e">
        <f>H627</f>
        <v>#DIV/0!</v>
      </c>
      <c r="I715" s="180" t="e">
        <f>I628</f>
        <v>#DIV/0!</v>
      </c>
      <c r="J715" s="180" t="e">
        <f>J629</f>
        <v>#DIV/0!</v>
      </c>
      <c r="K715" s="180" t="e">
        <f>K643</f>
        <v>#DIV/0!</v>
      </c>
      <c r="L715" s="180" t="e">
        <f>L646</f>
        <v>#DIV/0!</v>
      </c>
      <c r="M715" s="180" t="e">
        <f>C647</f>
        <v>#DIV/0!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0"/>
      <c r="J719" s="280"/>
      <c r="K719" s="280"/>
      <c r="L719" s="280"/>
      <c r="M719" s="280"/>
      <c r="N719" s="280"/>
      <c r="O719" s="202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  <c r="AB719" s="280"/>
      <c r="AC719" s="280"/>
      <c r="AD719" s="280"/>
      <c r="AE719" s="280"/>
      <c r="AF719" s="280"/>
      <c r="AG719" s="280"/>
      <c r="AH719" s="280"/>
      <c r="AI719" s="280"/>
      <c r="AJ719" s="280"/>
      <c r="AK719" s="280"/>
      <c r="AL719" s="280"/>
      <c r="AM719" s="280"/>
      <c r="AN719" s="280"/>
      <c r="AO719" s="280"/>
      <c r="AP719" s="280"/>
      <c r="AQ719" s="280"/>
      <c r="AR719" s="280"/>
      <c r="AS719" s="280"/>
      <c r="AT719" s="280"/>
      <c r="AU719" s="280"/>
      <c r="AV719" s="280"/>
      <c r="AW719" s="280"/>
      <c r="AX719" s="280"/>
      <c r="AY719" s="280"/>
      <c r="AZ719" s="280"/>
      <c r="BA719" s="280"/>
      <c r="BB719" s="280"/>
      <c r="BC719" s="280"/>
      <c r="BD719" s="280"/>
      <c r="BE719" s="280"/>
      <c r="BF719" s="280"/>
      <c r="BG719" s="280"/>
      <c r="BH719" s="280"/>
      <c r="BI719" s="280"/>
      <c r="BJ719" s="280"/>
      <c r="BK719" s="280"/>
      <c r="BL719" s="280"/>
      <c r="BM719" s="280"/>
      <c r="BN719" s="280"/>
      <c r="BO719" s="280"/>
      <c r="BP719" s="280"/>
      <c r="BQ719" s="280"/>
      <c r="BR719" s="280"/>
      <c r="BS719" s="280"/>
      <c r="BT719" s="280"/>
      <c r="BU719" s="280"/>
      <c r="BV719" s="280"/>
      <c r="BW719" s="280"/>
      <c r="BX719" s="280"/>
      <c r="BY719" s="280"/>
      <c r="BZ719" s="280"/>
      <c r="CA719" s="280"/>
      <c r="CB719" s="280"/>
      <c r="CC719" s="280"/>
      <c r="CD719" s="280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1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2" t="str">
        <f>RIGHT(C84,3)&amp;"*"&amp;RIGHT(C83,4)&amp;"*"&amp;"A"</f>
        <v>043*2018*A</v>
      </c>
      <c r="B721" s="280">
        <f>ROUND(C166,0)</f>
        <v>0</v>
      </c>
      <c r="C721" s="280">
        <f>ROUND(C167,0)</f>
        <v>0</v>
      </c>
      <c r="D721" s="280">
        <f>ROUND(C168,0)</f>
        <v>0</v>
      </c>
      <c r="E721" s="280">
        <f>ROUND(C169,0)</f>
        <v>0</v>
      </c>
      <c r="F721" s="280">
        <f>ROUND(C170,0)</f>
        <v>0</v>
      </c>
      <c r="G721" s="280">
        <f>ROUND(C171,0)</f>
        <v>0</v>
      </c>
      <c r="H721" s="280">
        <f>ROUND(C172+C173,0)</f>
        <v>0</v>
      </c>
      <c r="I721" s="280">
        <f>ROUND(C176,0)</f>
        <v>0</v>
      </c>
      <c r="J721" s="280">
        <f>ROUND(C177,0)</f>
        <v>0</v>
      </c>
      <c r="K721" s="280">
        <f>ROUND(C180,0)</f>
        <v>0</v>
      </c>
      <c r="L721" s="280">
        <f>ROUND(C181,0)</f>
        <v>0</v>
      </c>
      <c r="M721" s="280">
        <f>ROUND(C184,0)</f>
        <v>0</v>
      </c>
      <c r="N721" s="280">
        <f>ROUND(C185,0)</f>
        <v>0</v>
      </c>
      <c r="O721" s="280">
        <f>ROUND(C186,0)</f>
        <v>0</v>
      </c>
      <c r="P721" s="280">
        <f>ROUND(C189,0)</f>
        <v>0</v>
      </c>
      <c r="Q721" s="280">
        <f>ROUND(C190,0)</f>
        <v>0</v>
      </c>
      <c r="R721" s="280">
        <f>ROUND(B196,0)</f>
        <v>0</v>
      </c>
      <c r="S721" s="280">
        <f>ROUND(C196,0)</f>
        <v>0</v>
      </c>
      <c r="T721" s="280">
        <f>ROUND(D196,0)</f>
        <v>0</v>
      </c>
      <c r="U721" s="280">
        <f>ROUND(B197,0)</f>
        <v>0</v>
      </c>
      <c r="V721" s="280">
        <f>ROUND(C197,0)</f>
        <v>0</v>
      </c>
      <c r="W721" s="280">
        <f>ROUND(D197,0)</f>
        <v>0</v>
      </c>
      <c r="X721" s="280">
        <f>ROUND(B198,0)</f>
        <v>0</v>
      </c>
      <c r="Y721" s="280">
        <f>ROUND(C198,0)</f>
        <v>0</v>
      </c>
      <c r="Z721" s="280">
        <f>ROUND(D198,0)</f>
        <v>0</v>
      </c>
      <c r="AA721" s="280">
        <f>ROUND(B199,0)</f>
        <v>0</v>
      </c>
      <c r="AB721" s="280">
        <f>ROUND(C199,0)</f>
        <v>0</v>
      </c>
      <c r="AC721" s="280">
        <f>ROUND(D199,0)</f>
        <v>0</v>
      </c>
      <c r="AD721" s="280">
        <f>ROUND(B200,0)</f>
        <v>0</v>
      </c>
      <c r="AE721" s="280">
        <f>ROUND(C200,0)</f>
        <v>0</v>
      </c>
      <c r="AF721" s="280">
        <f>ROUND(D200,0)</f>
        <v>0</v>
      </c>
      <c r="AG721" s="280">
        <f>ROUND(B201,0)</f>
        <v>0</v>
      </c>
      <c r="AH721" s="280">
        <f>ROUND(C201,0)</f>
        <v>0</v>
      </c>
      <c r="AI721" s="280">
        <f>ROUND(D201,0)</f>
        <v>0</v>
      </c>
      <c r="AJ721" s="280">
        <f>ROUND(B202,0)</f>
        <v>0</v>
      </c>
      <c r="AK721" s="280">
        <f>ROUND(C202,0)</f>
        <v>0</v>
      </c>
      <c r="AL721" s="280">
        <f>ROUND(D202,0)</f>
        <v>0</v>
      </c>
      <c r="AM721" s="280">
        <f>ROUND(B203,0)</f>
        <v>0</v>
      </c>
      <c r="AN721" s="280">
        <f>ROUND(C203,0)</f>
        <v>0</v>
      </c>
      <c r="AO721" s="280">
        <f>ROUND(D203,0)</f>
        <v>0</v>
      </c>
      <c r="AP721" s="280">
        <f>ROUND(B204,0)</f>
        <v>0</v>
      </c>
      <c r="AQ721" s="280">
        <f>ROUND(C204,0)</f>
        <v>0</v>
      </c>
      <c r="AR721" s="280">
        <f>ROUND(D204,0)</f>
        <v>0</v>
      </c>
      <c r="AS721" s="280"/>
      <c r="AT721" s="280"/>
      <c r="AU721" s="280"/>
      <c r="AV721" s="280">
        <f>ROUND(B210,0)</f>
        <v>0</v>
      </c>
      <c r="AW721" s="280">
        <f>ROUND(C210,0)</f>
        <v>0</v>
      </c>
      <c r="AX721" s="280">
        <f>ROUND(D210,0)</f>
        <v>0</v>
      </c>
      <c r="AY721" s="280">
        <f>ROUND(B211,0)</f>
        <v>0</v>
      </c>
      <c r="AZ721" s="280">
        <f>ROUND(C211,0)</f>
        <v>0</v>
      </c>
      <c r="BA721" s="280">
        <f>ROUND(D211,0)</f>
        <v>0</v>
      </c>
      <c r="BB721" s="280">
        <f>ROUND(B212,0)</f>
        <v>0</v>
      </c>
      <c r="BC721" s="280">
        <f>ROUND(C212,0)</f>
        <v>0</v>
      </c>
      <c r="BD721" s="280">
        <f>ROUND(D212,0)</f>
        <v>0</v>
      </c>
      <c r="BE721" s="280">
        <f>ROUND(B213,0)</f>
        <v>0</v>
      </c>
      <c r="BF721" s="280">
        <f>ROUND(C213,0)</f>
        <v>0</v>
      </c>
      <c r="BG721" s="280">
        <f>ROUND(D213,0)</f>
        <v>0</v>
      </c>
      <c r="BH721" s="280">
        <f>ROUND(B214,0)</f>
        <v>0</v>
      </c>
      <c r="BI721" s="280">
        <f>ROUND(C214,0)</f>
        <v>0</v>
      </c>
      <c r="BJ721" s="280">
        <f>ROUND(D214,0)</f>
        <v>0</v>
      </c>
      <c r="BK721" s="280">
        <f>ROUND(B215,0)</f>
        <v>0</v>
      </c>
      <c r="BL721" s="280">
        <f>ROUND(C215,0)</f>
        <v>0</v>
      </c>
      <c r="BM721" s="280">
        <f>ROUND(D215,0)</f>
        <v>0</v>
      </c>
      <c r="BN721" s="280">
        <f>ROUND(B216,0)</f>
        <v>0</v>
      </c>
      <c r="BO721" s="280">
        <f>ROUND(C216,0)</f>
        <v>0</v>
      </c>
      <c r="BP721" s="280">
        <f>ROUND(D216,0)</f>
        <v>0</v>
      </c>
      <c r="BQ721" s="280">
        <f>ROUND(B217,0)</f>
        <v>0</v>
      </c>
      <c r="BR721" s="280">
        <f>ROUND(C217,0)</f>
        <v>0</v>
      </c>
      <c r="BS721" s="280">
        <f>ROUND(D217,0)</f>
        <v>0</v>
      </c>
      <c r="BT721" s="280">
        <f>ROUND(C222,0)</f>
        <v>0</v>
      </c>
      <c r="BU721" s="280">
        <f>ROUND(C223,0)</f>
        <v>0</v>
      </c>
      <c r="BV721" s="280">
        <f>ROUND(C224,0)</f>
        <v>0</v>
      </c>
      <c r="BW721" s="280">
        <f>ROUND(C225,0)</f>
        <v>0</v>
      </c>
      <c r="BX721" s="280">
        <f>ROUND(C226,0)</f>
        <v>0</v>
      </c>
      <c r="BY721" s="280">
        <f>ROUND(C227,0)</f>
        <v>0</v>
      </c>
      <c r="BZ721" s="280">
        <f>ROUND(C230,0)</f>
        <v>0</v>
      </c>
      <c r="CA721" s="280">
        <f>ROUND(C232,0)</f>
        <v>0</v>
      </c>
      <c r="CB721" s="280">
        <f>ROUND(C233,0)</f>
        <v>0</v>
      </c>
      <c r="CC721" s="280">
        <f>ROUND(C237+C238,0)</f>
        <v>0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2" t="str">
        <f>RIGHT(C84,3)&amp;"*"&amp;RIGHT(C83,4)&amp;"*"&amp;"A"</f>
        <v>043*2018*A</v>
      </c>
      <c r="B725" s="280">
        <f>ROUND(C112,0)</f>
        <v>0</v>
      </c>
      <c r="C725" s="280">
        <f>ROUND(C113,0)</f>
        <v>0</v>
      </c>
      <c r="D725" s="280">
        <f>ROUND(C114,0)</f>
        <v>0</v>
      </c>
      <c r="E725" s="280">
        <f>ROUND(C115,0)</f>
        <v>0</v>
      </c>
      <c r="F725" s="280">
        <f>ROUND(D112,0)</f>
        <v>0</v>
      </c>
      <c r="G725" s="280">
        <f>ROUND(D113,0)</f>
        <v>0</v>
      </c>
      <c r="H725" s="280">
        <f>ROUND(D114,0)</f>
        <v>0</v>
      </c>
      <c r="I725" s="280">
        <f>ROUND(D115,0)</f>
        <v>0</v>
      </c>
      <c r="J725" s="280">
        <f>ROUND(C117,0)</f>
        <v>0</v>
      </c>
      <c r="K725" s="280">
        <f>ROUND(C118,0)</f>
        <v>0</v>
      </c>
      <c r="L725" s="280">
        <f>ROUND(C119,0)</f>
        <v>0</v>
      </c>
      <c r="M725" s="280">
        <f>ROUND(C120,0)</f>
        <v>0</v>
      </c>
      <c r="N725" s="280">
        <f>ROUND(C121,0)</f>
        <v>0</v>
      </c>
      <c r="O725" s="280">
        <f>ROUND(C122,0)</f>
        <v>0</v>
      </c>
      <c r="P725" s="280">
        <f>ROUND(C123,0)</f>
        <v>0</v>
      </c>
      <c r="Q725" s="280">
        <f>ROUND(C124,0)</f>
        <v>0</v>
      </c>
      <c r="R725" s="280">
        <f>ROUND(C125,0)</f>
        <v>0</v>
      </c>
      <c r="S725" s="280">
        <f>ROUND(C126,0)</f>
        <v>0</v>
      </c>
      <c r="T725" s="280"/>
      <c r="U725" s="280">
        <f>ROUND(C127,0)</f>
        <v>0</v>
      </c>
      <c r="V725" s="280">
        <f>ROUND(C129,0)</f>
        <v>0</v>
      </c>
      <c r="W725" s="280">
        <f>ROUND(C130,0)</f>
        <v>0</v>
      </c>
      <c r="X725" s="280">
        <f>ROUND(B139,0)</f>
        <v>0</v>
      </c>
      <c r="Y725" s="280">
        <f>ROUND(B140,0)</f>
        <v>0</v>
      </c>
      <c r="Z725" s="280">
        <f>ROUND(B141,0)</f>
        <v>0</v>
      </c>
      <c r="AA725" s="280">
        <f>ROUND(B142,0)</f>
        <v>0</v>
      </c>
      <c r="AB725" s="280">
        <f>ROUND(B143,0)</f>
        <v>0</v>
      </c>
      <c r="AC725" s="280">
        <f>ROUND(C139,0)</f>
        <v>0</v>
      </c>
      <c r="AD725" s="280">
        <f>ROUND(C140,0)</f>
        <v>0</v>
      </c>
      <c r="AE725" s="280">
        <f>ROUND(C141,0)</f>
        <v>0</v>
      </c>
      <c r="AF725" s="280">
        <f>ROUND(C142,0)</f>
        <v>0</v>
      </c>
      <c r="AG725" s="280">
        <f>ROUND(C143,0)</f>
        <v>0</v>
      </c>
      <c r="AH725" s="280">
        <f>ROUND(D139,0)</f>
        <v>0</v>
      </c>
      <c r="AI725" s="280">
        <f>ROUND(D140,0)</f>
        <v>0</v>
      </c>
      <c r="AJ725" s="280">
        <f>ROUND(D141,0)</f>
        <v>0</v>
      </c>
      <c r="AK725" s="280">
        <f>ROUND(D142,0)</f>
        <v>0</v>
      </c>
      <c r="AL725" s="280">
        <f>ROUND(D143,0)</f>
        <v>0</v>
      </c>
      <c r="AM725" s="280">
        <f>ROUND(B145,0)</f>
        <v>0</v>
      </c>
      <c r="AN725" s="280">
        <f>ROUND(B146,0)</f>
        <v>0</v>
      </c>
      <c r="AO725" s="280">
        <f>ROUND(B147,0)</f>
        <v>0</v>
      </c>
      <c r="AP725" s="280">
        <f>ROUND(B148,0)</f>
        <v>0</v>
      </c>
      <c r="AQ725" s="280">
        <f>ROUND(B149,0)</f>
        <v>0</v>
      </c>
      <c r="AR725" s="280">
        <f>ROUND(C145,0)</f>
        <v>0</v>
      </c>
      <c r="AS725" s="280">
        <f>ROUND(C146,0)</f>
        <v>0</v>
      </c>
      <c r="AT725" s="280">
        <f>ROUND(C147,0)</f>
        <v>0</v>
      </c>
      <c r="AU725" s="280">
        <f>ROUND(C148,0)</f>
        <v>0</v>
      </c>
      <c r="AV725" s="280">
        <f>ROUND(C149,0)</f>
        <v>0</v>
      </c>
      <c r="AW725" s="280">
        <f>ROUND(D145,0)</f>
        <v>0</v>
      </c>
      <c r="AX725" s="280">
        <f>ROUND(D146,0)</f>
        <v>0</v>
      </c>
      <c r="AY725" s="280">
        <f>ROUND(D147,0)</f>
        <v>0</v>
      </c>
      <c r="AZ725" s="280">
        <f>ROUND(D148,0)</f>
        <v>0</v>
      </c>
      <c r="BA725" s="280">
        <f>ROUND(D149,0)</f>
        <v>0</v>
      </c>
      <c r="BB725" s="280">
        <f>ROUND(B151,0)</f>
        <v>0</v>
      </c>
      <c r="BC725" s="280">
        <f>ROUND(B152,0)</f>
        <v>0</v>
      </c>
      <c r="BD725" s="280">
        <f>ROUND(B153,0)</f>
        <v>0</v>
      </c>
      <c r="BE725" s="280">
        <f>ROUND(B154,0)</f>
        <v>0</v>
      </c>
      <c r="BF725" s="280">
        <f>ROUND(B155,0)</f>
        <v>0</v>
      </c>
      <c r="BG725" s="280">
        <f>ROUND(C151,0)</f>
        <v>0</v>
      </c>
      <c r="BH725" s="280">
        <f>ROUND(C152,0)</f>
        <v>0</v>
      </c>
      <c r="BI725" s="280">
        <f>ROUND(C153,0)</f>
        <v>0</v>
      </c>
      <c r="BJ725" s="280">
        <f>ROUND(C154,0)</f>
        <v>0</v>
      </c>
      <c r="BK725" s="280">
        <f>ROUND(C155,0)</f>
        <v>0</v>
      </c>
      <c r="BL725" s="280">
        <f>ROUND(D151,0)</f>
        <v>0</v>
      </c>
      <c r="BM725" s="280">
        <f>ROUND(D152,0)</f>
        <v>0</v>
      </c>
      <c r="BN725" s="280">
        <f>ROUND(D153,0)</f>
        <v>0</v>
      </c>
      <c r="BO725" s="280">
        <f>ROUND(D154,0)</f>
        <v>0</v>
      </c>
      <c r="BP725" s="280">
        <f>ROUND(D155,0)</f>
        <v>0</v>
      </c>
      <c r="BQ725" s="280">
        <f>ROUND(B158,0)</f>
        <v>0</v>
      </c>
      <c r="BR725" s="280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  <c r="CF727" s="280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2" t="str">
        <f>RIGHT(C84,3)&amp;"*"&amp;RIGHT(C83,4)&amp;"*"&amp;"A"</f>
        <v>043*2018*A</v>
      </c>
      <c r="B729" s="280">
        <f>ROUND(C249,0)</f>
        <v>0</v>
      </c>
      <c r="C729" s="280">
        <f>ROUND(C250,0)</f>
        <v>0</v>
      </c>
      <c r="D729" s="280">
        <f>ROUND(C251,0)</f>
        <v>0</v>
      </c>
      <c r="E729" s="280">
        <f>ROUND(C252,0)</f>
        <v>0</v>
      </c>
      <c r="F729" s="280">
        <f>ROUND(C253,0)</f>
        <v>0</v>
      </c>
      <c r="G729" s="280">
        <f>ROUND(C254,0)</f>
        <v>0</v>
      </c>
      <c r="H729" s="280">
        <f>ROUND(C255,0)</f>
        <v>0</v>
      </c>
      <c r="I729" s="280">
        <f>ROUND(C256,0)</f>
        <v>0</v>
      </c>
      <c r="J729" s="280">
        <f>ROUND(C257,0)</f>
        <v>0</v>
      </c>
      <c r="K729" s="280">
        <f>ROUND(C258,0)</f>
        <v>0</v>
      </c>
      <c r="L729" s="280">
        <f>ROUND(C261,0)</f>
        <v>0</v>
      </c>
      <c r="M729" s="280">
        <f>ROUND(C262,0)</f>
        <v>0</v>
      </c>
      <c r="N729" s="280">
        <f>ROUND(C263,0)</f>
        <v>0</v>
      </c>
      <c r="O729" s="280">
        <f>ROUND(C266,0)</f>
        <v>0</v>
      </c>
      <c r="P729" s="280">
        <f>ROUND(C267,0)</f>
        <v>0</v>
      </c>
      <c r="Q729" s="280">
        <f>ROUND(C268,0)</f>
        <v>0</v>
      </c>
      <c r="R729" s="280">
        <f>ROUND(C269,0)</f>
        <v>0</v>
      </c>
      <c r="S729" s="280">
        <f>ROUND(C270,0)</f>
        <v>0</v>
      </c>
      <c r="T729" s="280">
        <f>ROUND(C271,0)</f>
        <v>0</v>
      </c>
      <c r="U729" s="280">
        <f>ROUND(C272,0)</f>
        <v>0</v>
      </c>
      <c r="V729" s="280">
        <f>ROUND(C273,0)</f>
        <v>0</v>
      </c>
      <c r="W729" s="280">
        <f>ROUND(C274,0)</f>
        <v>0</v>
      </c>
      <c r="X729" s="280">
        <f>ROUND(C275,0)</f>
        <v>0</v>
      </c>
      <c r="Y729" s="280">
        <f>ROUND(C278,0)</f>
        <v>0</v>
      </c>
      <c r="Z729" s="280">
        <f>ROUND(C279,0)</f>
        <v>0</v>
      </c>
      <c r="AA729" s="280">
        <f>ROUND(C280,0)</f>
        <v>0</v>
      </c>
      <c r="AB729" s="280">
        <f>ROUND(C281,0)</f>
        <v>0</v>
      </c>
      <c r="AC729" s="280">
        <f>ROUND(C285,0)</f>
        <v>0</v>
      </c>
      <c r="AD729" s="280">
        <f>ROUND(C286,0)</f>
        <v>0</v>
      </c>
      <c r="AE729" s="280">
        <f>ROUND(C287,0)</f>
        <v>0</v>
      </c>
      <c r="AF729" s="280">
        <f>ROUND(C288,0)</f>
        <v>0</v>
      </c>
      <c r="AG729" s="280">
        <f>ROUND(C303,0)</f>
        <v>0</v>
      </c>
      <c r="AH729" s="280">
        <f>ROUND(C304,0)</f>
        <v>0</v>
      </c>
      <c r="AI729" s="280">
        <f>ROUND(C305,0)</f>
        <v>0</v>
      </c>
      <c r="AJ729" s="280">
        <f>ROUND(C306,0)</f>
        <v>0</v>
      </c>
      <c r="AK729" s="280">
        <f>ROUND(C307,0)</f>
        <v>0</v>
      </c>
      <c r="AL729" s="280">
        <f>ROUND(C308,0)</f>
        <v>0</v>
      </c>
      <c r="AM729" s="280">
        <f>ROUND(C309,0)</f>
        <v>0</v>
      </c>
      <c r="AN729" s="280">
        <f>ROUND(C310,0)</f>
        <v>0</v>
      </c>
      <c r="AO729" s="280">
        <f>ROUND(C311,0)</f>
        <v>0</v>
      </c>
      <c r="AP729" s="280">
        <f>ROUND(C312,0)</f>
        <v>0</v>
      </c>
      <c r="AQ729" s="280">
        <f>ROUND(C315,0)</f>
        <v>0</v>
      </c>
      <c r="AR729" s="280">
        <f>ROUND(C316,0)</f>
        <v>0</v>
      </c>
      <c r="AS729" s="280">
        <f>ROUND(C317,0)</f>
        <v>0</v>
      </c>
      <c r="AT729" s="280">
        <f>ROUND(C320,0)</f>
        <v>0</v>
      </c>
      <c r="AU729" s="280">
        <f>ROUND(C321,0)</f>
        <v>0</v>
      </c>
      <c r="AV729" s="280">
        <f>ROUND(C322,0)</f>
        <v>0</v>
      </c>
      <c r="AW729" s="280">
        <f>ROUND(C323,0)</f>
        <v>0</v>
      </c>
      <c r="AX729" s="280">
        <f>ROUND(C324,0)</f>
        <v>0</v>
      </c>
      <c r="AY729" s="280">
        <f>ROUND(C325,0)</f>
        <v>0</v>
      </c>
      <c r="AZ729" s="280">
        <f>ROUND(C326,0)</f>
        <v>0</v>
      </c>
      <c r="BA729" s="280">
        <f>ROUND(C327,0)</f>
        <v>0</v>
      </c>
      <c r="BB729" s="280">
        <f>ROUND(C331,0)</f>
        <v>0</v>
      </c>
      <c r="BC729" s="280"/>
      <c r="BD729" s="280"/>
      <c r="BE729" s="280">
        <f>ROUND(C336,0)</f>
        <v>0</v>
      </c>
      <c r="BF729" s="280">
        <f>ROUND(C335,0)</f>
        <v>0</v>
      </c>
      <c r="BG729" s="280"/>
      <c r="BH729" s="280"/>
      <c r="BI729" s="283">
        <f>ROUND(CE60,2)</f>
        <v>0</v>
      </c>
      <c r="BJ729" s="280">
        <f>ROUND(C358,0)</f>
        <v>0</v>
      </c>
      <c r="BK729" s="280">
        <f>ROUND(C359,0)</f>
        <v>0</v>
      </c>
      <c r="BL729" s="280">
        <f>ROUND(C362,0)</f>
        <v>0</v>
      </c>
      <c r="BM729" s="280">
        <f>ROUND(C363,0)</f>
        <v>0</v>
      </c>
      <c r="BN729" s="280">
        <f>ROUND(C364,0)</f>
        <v>0</v>
      </c>
      <c r="BO729" s="280">
        <f>ROUND(C368,0)</f>
        <v>0</v>
      </c>
      <c r="BP729" s="280">
        <f>ROUND(C369,0)</f>
        <v>0</v>
      </c>
      <c r="BQ729" s="280">
        <f>ROUND(C376,0)</f>
        <v>0</v>
      </c>
      <c r="BR729" s="280">
        <f>ROUND(C377,0)</f>
        <v>0</v>
      </c>
      <c r="BS729" s="280">
        <f>ROUND(C378,0)</f>
        <v>0</v>
      </c>
      <c r="BT729" s="280">
        <f>ROUND(C379,0)</f>
        <v>0</v>
      </c>
      <c r="BU729" s="280">
        <f>ROUND(C380,0)</f>
        <v>0</v>
      </c>
      <c r="BV729" s="280">
        <f>ROUND(C381,0)</f>
        <v>0</v>
      </c>
      <c r="BW729" s="280">
        <f>ROUND(C382,0)</f>
        <v>0</v>
      </c>
      <c r="BX729" s="280">
        <f>ROUND(C383,0)</f>
        <v>0</v>
      </c>
      <c r="BY729" s="280">
        <f>ROUND(C384,0)</f>
        <v>0</v>
      </c>
      <c r="BZ729" s="280">
        <f>ROUND(C385,0)</f>
        <v>0</v>
      </c>
      <c r="CA729" s="280">
        <f>ROUND(C386,0)</f>
        <v>0</v>
      </c>
      <c r="CB729" s="280">
        <f>ROUND(C387,0)</f>
        <v>0</v>
      </c>
      <c r="CC729" s="280">
        <f>ROUND(C388,0)</f>
        <v>0</v>
      </c>
      <c r="CD729" s="280">
        <f>ROUND(C391,0)</f>
        <v>0</v>
      </c>
      <c r="CE729" s="280">
        <f>ROUND(C393,0)</f>
        <v>0</v>
      </c>
      <c r="CF729" s="280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043*2018*6010*A</v>
      </c>
      <c r="B733" s="280">
        <f>ROUND(C59,0)</f>
        <v>0</v>
      </c>
      <c r="C733" s="283">
        <f>ROUND(C60,2)</f>
        <v>0</v>
      </c>
      <c r="D733" s="280">
        <f>ROUND(C61,0)</f>
        <v>0</v>
      </c>
      <c r="E733" s="280" t="e">
        <f>ROUND(C62,0)</f>
        <v>#DIV/0!</v>
      </c>
      <c r="F733" s="280">
        <f>ROUND(C63,0)</f>
        <v>0</v>
      </c>
      <c r="G733" s="280">
        <f>ROUND(C64,0)</f>
        <v>0</v>
      </c>
      <c r="H733" s="280">
        <f>ROUND(C65,0)</f>
        <v>0</v>
      </c>
      <c r="I733" s="280">
        <f>ROUND(C66,0)</f>
        <v>0</v>
      </c>
      <c r="J733" s="280" t="e">
        <f>ROUND(C67,0)</f>
        <v>#DIV/0!</v>
      </c>
      <c r="K733" s="280">
        <f>ROUND(C68,0)</f>
        <v>0</v>
      </c>
      <c r="L733" s="280">
        <f>ROUND(C70,0)</f>
        <v>0</v>
      </c>
      <c r="M733" s="280">
        <f>ROUND(C71,0)</f>
        <v>0</v>
      </c>
      <c r="N733" s="280">
        <f>ROUND(C76,0)</f>
        <v>0</v>
      </c>
      <c r="O733" s="280">
        <f>ROUND(C74,0)</f>
        <v>0</v>
      </c>
      <c r="P733" s="280">
        <f>IF(C77&gt;0,ROUND(C77,0),0)</f>
        <v>0</v>
      </c>
      <c r="Q733" s="280">
        <f>IF(C78&gt;0,ROUND(C78,0),0)</f>
        <v>0</v>
      </c>
      <c r="R733" s="280">
        <f>IF(C79&gt;0,ROUND(C79,0),0)</f>
        <v>0</v>
      </c>
      <c r="S733" s="280">
        <f>IF(C80&gt;0,ROUND(C80,0),0)</f>
        <v>0</v>
      </c>
      <c r="T733" s="283">
        <f>IF(C81&gt;0,ROUND(C81,2),0)</f>
        <v>0</v>
      </c>
      <c r="U733" s="280"/>
      <c r="X733" s="280"/>
      <c r="Y733" s="280"/>
      <c r="Z733" s="280" t="e">
        <f>IF(M667&lt;&gt;0,ROUND(M667,0),0)</f>
        <v>#DIV/0!</v>
      </c>
    </row>
    <row r="734" spans="1:84" ht="12.6" customHeight="1" x14ac:dyDescent="0.25">
      <c r="A734" s="209" t="str">
        <f>RIGHT($C$84,3)&amp;"*"&amp;RIGHT($C$83,4)&amp;"*"&amp;D$55&amp;"*"&amp;"A"</f>
        <v>043*2018*6030*A</v>
      </c>
      <c r="B734" s="280">
        <f>ROUND(D59,0)</f>
        <v>0</v>
      </c>
      <c r="C734" s="283">
        <f>ROUND(D60,2)</f>
        <v>0</v>
      </c>
      <c r="D734" s="280">
        <f>ROUND(D61,0)</f>
        <v>0</v>
      </c>
      <c r="E734" s="280" t="e">
        <f>ROUND(D62,0)</f>
        <v>#DIV/0!</v>
      </c>
      <c r="F734" s="280">
        <f>ROUND(D63,0)</f>
        <v>0</v>
      </c>
      <c r="G734" s="280">
        <f>ROUND(D64,0)</f>
        <v>0</v>
      </c>
      <c r="H734" s="280">
        <f>ROUND(D65,0)</f>
        <v>0</v>
      </c>
      <c r="I734" s="280">
        <f>ROUND(D66,0)</f>
        <v>0</v>
      </c>
      <c r="J734" s="280" t="e">
        <f>ROUND(D67,0)</f>
        <v>#DIV/0!</v>
      </c>
      <c r="K734" s="280">
        <f>ROUND(D68,0)</f>
        <v>0</v>
      </c>
      <c r="L734" s="280">
        <f>ROUND(D70,0)</f>
        <v>0</v>
      </c>
      <c r="M734" s="280">
        <f>ROUND(D71,0)</f>
        <v>0</v>
      </c>
      <c r="N734" s="280">
        <f>ROUND(D76,0)</f>
        <v>0</v>
      </c>
      <c r="O734" s="280">
        <f>ROUND(D74,0)</f>
        <v>0</v>
      </c>
      <c r="P734" s="280">
        <f>IF(D77&gt;0,ROUND(D77,0),0)</f>
        <v>0</v>
      </c>
      <c r="Q734" s="280">
        <f>IF(D78&gt;0,ROUND(D78,0),0)</f>
        <v>0</v>
      </c>
      <c r="R734" s="280">
        <f>IF(D79&gt;0,ROUND(D79,0),0)</f>
        <v>0</v>
      </c>
      <c r="S734" s="280">
        <f>IF(D80&gt;0,ROUND(D80,0),0)</f>
        <v>0</v>
      </c>
      <c r="T734" s="283">
        <f>IF(D81&gt;0,ROUND(D81,2),0)</f>
        <v>0</v>
      </c>
      <c r="U734" s="280"/>
      <c r="X734" s="280"/>
      <c r="Y734" s="280"/>
      <c r="Z734" s="280" t="e">
        <f t="shared" ref="Z734:Z778" si="20">IF(M668&lt;&gt;0,ROUND(M668,0),0)</f>
        <v>#DIV/0!</v>
      </c>
    </row>
    <row r="735" spans="1:84" ht="12.6" customHeight="1" x14ac:dyDescent="0.25">
      <c r="A735" s="209" t="str">
        <f>RIGHT($C$84,3)&amp;"*"&amp;RIGHT($C$83,4)&amp;"*"&amp;E$55&amp;"*"&amp;"A"</f>
        <v>043*2018*6070*A</v>
      </c>
      <c r="B735" s="280">
        <f>ROUND(E59,0)</f>
        <v>0</v>
      </c>
      <c r="C735" s="283">
        <f>ROUND(E60,2)</f>
        <v>0</v>
      </c>
      <c r="D735" s="280">
        <f>ROUND(E61,0)</f>
        <v>0</v>
      </c>
      <c r="E735" s="280" t="e">
        <f>ROUND(E62,0)</f>
        <v>#DIV/0!</v>
      </c>
      <c r="F735" s="280">
        <f>ROUND(E63,0)</f>
        <v>0</v>
      </c>
      <c r="G735" s="280">
        <f>ROUND(E64,0)</f>
        <v>0</v>
      </c>
      <c r="H735" s="280">
        <f>ROUND(E65,0)</f>
        <v>0</v>
      </c>
      <c r="I735" s="280">
        <f>ROUND(E66,0)</f>
        <v>0</v>
      </c>
      <c r="J735" s="280" t="e">
        <f>ROUND(E67,0)</f>
        <v>#DIV/0!</v>
      </c>
      <c r="K735" s="280">
        <f>ROUND(E68,0)</f>
        <v>0</v>
      </c>
      <c r="L735" s="280">
        <f>ROUND(E70,0)</f>
        <v>0</v>
      </c>
      <c r="M735" s="280">
        <f>ROUND(E71,0)</f>
        <v>0</v>
      </c>
      <c r="N735" s="280">
        <f>ROUND(E76,0)</f>
        <v>0</v>
      </c>
      <c r="O735" s="280">
        <f>ROUND(E74,0)</f>
        <v>0</v>
      </c>
      <c r="P735" s="280">
        <f>IF(E77&gt;0,ROUND(E77,0),0)</f>
        <v>0</v>
      </c>
      <c r="Q735" s="280">
        <f>IF(E78&gt;0,ROUND(E78,0),0)</f>
        <v>0</v>
      </c>
      <c r="R735" s="280">
        <f>IF(E79&gt;0,ROUND(E79,0),0)</f>
        <v>0</v>
      </c>
      <c r="S735" s="280">
        <f>IF(E80&gt;0,ROUND(E80,0),0)</f>
        <v>0</v>
      </c>
      <c r="T735" s="283">
        <f>IF(E81&gt;0,ROUND(E81,2),0)</f>
        <v>0</v>
      </c>
      <c r="U735" s="280"/>
      <c r="X735" s="280"/>
      <c r="Y735" s="280"/>
      <c r="Z735" s="280" t="e">
        <f t="shared" si="20"/>
        <v>#DIV/0!</v>
      </c>
    </row>
    <row r="736" spans="1:84" ht="12.6" customHeight="1" x14ac:dyDescent="0.25">
      <c r="A736" s="209" t="str">
        <f>RIGHT($C$84,3)&amp;"*"&amp;RIGHT($C$83,4)&amp;"*"&amp;F$55&amp;"*"&amp;"A"</f>
        <v>043*2018*6100*A</v>
      </c>
      <c r="B736" s="280">
        <f>ROUND(F59,0)</f>
        <v>0</v>
      </c>
      <c r="C736" s="283">
        <f>ROUND(F60,2)</f>
        <v>0</v>
      </c>
      <c r="D736" s="280">
        <f>ROUND(F61,0)</f>
        <v>0</v>
      </c>
      <c r="E736" s="280" t="e">
        <f>ROUND(F62,0)</f>
        <v>#DIV/0!</v>
      </c>
      <c r="F736" s="280">
        <f>ROUND(F63,0)</f>
        <v>0</v>
      </c>
      <c r="G736" s="280">
        <f>ROUND(F64,0)</f>
        <v>0</v>
      </c>
      <c r="H736" s="280">
        <f>ROUND(F65,0)</f>
        <v>0</v>
      </c>
      <c r="I736" s="280">
        <f>ROUND(F66,0)</f>
        <v>0</v>
      </c>
      <c r="J736" s="280" t="e">
        <f>ROUND(F67,0)</f>
        <v>#DIV/0!</v>
      </c>
      <c r="K736" s="280">
        <f>ROUND(F68,0)</f>
        <v>0</v>
      </c>
      <c r="L736" s="280">
        <f>ROUND(F70,0)</f>
        <v>0</v>
      </c>
      <c r="M736" s="280">
        <f>ROUND(F71,0)</f>
        <v>0</v>
      </c>
      <c r="N736" s="280">
        <f>ROUND(F76,0)</f>
        <v>0</v>
      </c>
      <c r="O736" s="280">
        <f>ROUND(F74,0)</f>
        <v>0</v>
      </c>
      <c r="P736" s="280">
        <f>IF(F77&gt;0,ROUND(F77,0),0)</f>
        <v>0</v>
      </c>
      <c r="Q736" s="280">
        <f>IF(F78&gt;0,ROUND(F78,0),0)</f>
        <v>0</v>
      </c>
      <c r="R736" s="280">
        <f>IF(F79&gt;0,ROUND(F79,0),0)</f>
        <v>0</v>
      </c>
      <c r="S736" s="280">
        <f>IF(F80&gt;0,ROUND(F80,0),0)</f>
        <v>0</v>
      </c>
      <c r="T736" s="283">
        <f>IF(F81&gt;0,ROUND(F81,2),0)</f>
        <v>0</v>
      </c>
      <c r="U736" s="280"/>
      <c r="X736" s="280"/>
      <c r="Y736" s="280"/>
      <c r="Z736" s="280" t="e">
        <f t="shared" si="20"/>
        <v>#DIV/0!</v>
      </c>
    </row>
    <row r="737" spans="1:26" ht="12.6" customHeight="1" x14ac:dyDescent="0.25">
      <c r="A737" s="209" t="str">
        <f>RIGHT($C$84,3)&amp;"*"&amp;RIGHT($C$83,4)&amp;"*"&amp;G$55&amp;"*"&amp;"A"</f>
        <v>043*2018*6120*A</v>
      </c>
      <c r="B737" s="280">
        <f>ROUND(G59,0)</f>
        <v>0</v>
      </c>
      <c r="C737" s="283">
        <f>ROUND(G60,2)</f>
        <v>0</v>
      </c>
      <c r="D737" s="280">
        <f>ROUND(G61,0)</f>
        <v>0</v>
      </c>
      <c r="E737" s="280" t="e">
        <f>ROUND(G62,0)</f>
        <v>#DIV/0!</v>
      </c>
      <c r="F737" s="280">
        <f>ROUND(G63,0)</f>
        <v>0</v>
      </c>
      <c r="G737" s="280">
        <f>ROUND(G64,0)</f>
        <v>0</v>
      </c>
      <c r="H737" s="280">
        <f>ROUND(G65,0)</f>
        <v>0</v>
      </c>
      <c r="I737" s="280">
        <f>ROUND(G66,0)</f>
        <v>0</v>
      </c>
      <c r="J737" s="280" t="e">
        <f>ROUND(G67,0)</f>
        <v>#DIV/0!</v>
      </c>
      <c r="K737" s="280">
        <f>ROUND(G68,0)</f>
        <v>0</v>
      </c>
      <c r="L737" s="280">
        <f>ROUND(G70,0)</f>
        <v>0</v>
      </c>
      <c r="M737" s="280">
        <f>ROUND(G71,0)</f>
        <v>0</v>
      </c>
      <c r="N737" s="280">
        <f>ROUND(G76,0)</f>
        <v>0</v>
      </c>
      <c r="O737" s="280">
        <f>ROUND(G74,0)</f>
        <v>0</v>
      </c>
      <c r="P737" s="280">
        <f>IF(G77&gt;0,ROUND(G77,0),0)</f>
        <v>0</v>
      </c>
      <c r="Q737" s="280">
        <f>IF(G78&gt;0,ROUND(G78,0),0)</f>
        <v>0</v>
      </c>
      <c r="R737" s="280">
        <f>IF(G79&gt;0,ROUND(G79,0),0)</f>
        <v>0</v>
      </c>
      <c r="S737" s="280">
        <f>IF(G80&gt;0,ROUND(G80,0),0)</f>
        <v>0</v>
      </c>
      <c r="T737" s="283">
        <f>IF(G81&gt;0,ROUND(G81,2),0)</f>
        <v>0</v>
      </c>
      <c r="U737" s="280"/>
      <c r="X737" s="280"/>
      <c r="Y737" s="280"/>
      <c r="Z737" s="280" t="e">
        <f t="shared" si="20"/>
        <v>#DIV/0!</v>
      </c>
    </row>
    <row r="738" spans="1:26" ht="12.6" customHeight="1" x14ac:dyDescent="0.25">
      <c r="A738" s="209" t="str">
        <f>RIGHT($C$84,3)&amp;"*"&amp;RIGHT($C$83,4)&amp;"*"&amp;H$55&amp;"*"&amp;"A"</f>
        <v>043*2018*6140*A</v>
      </c>
      <c r="B738" s="280">
        <f>ROUND(H59,0)</f>
        <v>0</v>
      </c>
      <c r="C738" s="283">
        <f>ROUND(H60,2)</f>
        <v>0</v>
      </c>
      <c r="D738" s="280">
        <f>ROUND(H61,0)</f>
        <v>0</v>
      </c>
      <c r="E738" s="280" t="e">
        <f>ROUND(H62,0)</f>
        <v>#DIV/0!</v>
      </c>
      <c r="F738" s="280">
        <f>ROUND(H63,0)</f>
        <v>0</v>
      </c>
      <c r="G738" s="280">
        <f>ROUND(H64,0)</f>
        <v>0</v>
      </c>
      <c r="H738" s="280">
        <f>ROUND(H65,0)</f>
        <v>0</v>
      </c>
      <c r="I738" s="280">
        <f>ROUND(H66,0)</f>
        <v>0</v>
      </c>
      <c r="J738" s="280" t="e">
        <f>ROUND(H67,0)</f>
        <v>#DIV/0!</v>
      </c>
      <c r="K738" s="280">
        <f>ROUND(H68,0)</f>
        <v>0</v>
      </c>
      <c r="L738" s="280">
        <f>ROUND(H70,0)</f>
        <v>0</v>
      </c>
      <c r="M738" s="280">
        <f>ROUND(H71,0)</f>
        <v>0</v>
      </c>
      <c r="N738" s="280">
        <f>ROUND(H76,0)</f>
        <v>0</v>
      </c>
      <c r="O738" s="280">
        <f>ROUND(H74,0)</f>
        <v>0</v>
      </c>
      <c r="P738" s="280">
        <f>IF(H77&gt;0,ROUND(H77,0),0)</f>
        <v>0</v>
      </c>
      <c r="Q738" s="280">
        <f>IF(H78&gt;0,ROUND(H78,0),0)</f>
        <v>0</v>
      </c>
      <c r="R738" s="280">
        <f>IF(H79&gt;0,ROUND(H79,0),0)</f>
        <v>0</v>
      </c>
      <c r="S738" s="280">
        <f>IF(H80&gt;0,ROUND(H80,0),0)</f>
        <v>0</v>
      </c>
      <c r="T738" s="283">
        <f>IF(H81&gt;0,ROUND(H81,2),0)</f>
        <v>0</v>
      </c>
      <c r="U738" s="280"/>
      <c r="X738" s="280"/>
      <c r="Y738" s="280"/>
      <c r="Z738" s="280" t="e">
        <f t="shared" si="20"/>
        <v>#DIV/0!</v>
      </c>
    </row>
    <row r="739" spans="1:26" ht="12.6" customHeight="1" x14ac:dyDescent="0.25">
      <c r="A739" s="209" t="str">
        <f>RIGHT($C$84,3)&amp;"*"&amp;RIGHT($C$83,4)&amp;"*"&amp;I$55&amp;"*"&amp;"A"</f>
        <v>043*2018*6150*A</v>
      </c>
      <c r="B739" s="280">
        <f>ROUND(I59,0)</f>
        <v>0</v>
      </c>
      <c r="C739" s="283">
        <f>ROUND(I60,2)</f>
        <v>0</v>
      </c>
      <c r="D739" s="280">
        <f>ROUND(I61,0)</f>
        <v>0</v>
      </c>
      <c r="E739" s="280" t="e">
        <f>ROUND(I62,0)</f>
        <v>#DIV/0!</v>
      </c>
      <c r="F739" s="280">
        <f>ROUND(I63,0)</f>
        <v>0</v>
      </c>
      <c r="G739" s="280">
        <f>ROUND(I64,0)</f>
        <v>0</v>
      </c>
      <c r="H739" s="280">
        <f>ROUND(I65,0)</f>
        <v>0</v>
      </c>
      <c r="I739" s="280">
        <f>ROUND(I66,0)</f>
        <v>0</v>
      </c>
      <c r="J739" s="280" t="e">
        <f>ROUND(I67,0)</f>
        <v>#DIV/0!</v>
      </c>
      <c r="K739" s="280">
        <f>ROUND(I68,0)</f>
        <v>0</v>
      </c>
      <c r="L739" s="280">
        <f>ROUND(I70,0)</f>
        <v>0</v>
      </c>
      <c r="M739" s="280">
        <f>ROUND(I71,0)</f>
        <v>0</v>
      </c>
      <c r="N739" s="280">
        <f>ROUND(I76,0)</f>
        <v>0</v>
      </c>
      <c r="O739" s="280">
        <f>ROUND(I74,0)</f>
        <v>0</v>
      </c>
      <c r="P739" s="280">
        <f>IF(I77&gt;0,ROUND(I77,0),0)</f>
        <v>0</v>
      </c>
      <c r="Q739" s="280">
        <f>IF(I78&gt;0,ROUND(I78,0),0)</f>
        <v>0</v>
      </c>
      <c r="R739" s="280">
        <f>IF(I79&gt;0,ROUND(I79,0),0)</f>
        <v>0</v>
      </c>
      <c r="S739" s="280">
        <f>IF(I80&gt;0,ROUND(I80,0),0)</f>
        <v>0</v>
      </c>
      <c r="T739" s="283">
        <f>IF(I81&gt;0,ROUND(I81,2),0)</f>
        <v>0</v>
      </c>
      <c r="U739" s="280"/>
      <c r="X739" s="280"/>
      <c r="Y739" s="280"/>
      <c r="Z739" s="280" t="e">
        <f t="shared" si="20"/>
        <v>#DIV/0!</v>
      </c>
    </row>
    <row r="740" spans="1:26" ht="12.6" customHeight="1" x14ac:dyDescent="0.25">
      <c r="A740" s="209" t="str">
        <f>RIGHT($C$84,3)&amp;"*"&amp;RIGHT($C$83,4)&amp;"*"&amp;J$55&amp;"*"&amp;"A"</f>
        <v>043*2018*6170*A</v>
      </c>
      <c r="B740" s="280">
        <f>ROUND(J59,0)</f>
        <v>0</v>
      </c>
      <c r="C740" s="283">
        <f>ROUND(J60,2)</f>
        <v>0</v>
      </c>
      <c r="D740" s="280">
        <f>ROUND(J61,0)</f>
        <v>0</v>
      </c>
      <c r="E740" s="280" t="e">
        <f>ROUND(J62,0)</f>
        <v>#DIV/0!</v>
      </c>
      <c r="F740" s="280">
        <f>ROUND(J63,0)</f>
        <v>0</v>
      </c>
      <c r="G740" s="280">
        <f>ROUND(J64,0)</f>
        <v>0</v>
      </c>
      <c r="H740" s="280">
        <f>ROUND(J65,0)</f>
        <v>0</v>
      </c>
      <c r="I740" s="280">
        <f>ROUND(J66,0)</f>
        <v>0</v>
      </c>
      <c r="J740" s="280" t="e">
        <f>ROUND(J67,0)</f>
        <v>#DIV/0!</v>
      </c>
      <c r="K740" s="280">
        <f>ROUND(J68,0)</f>
        <v>0</v>
      </c>
      <c r="L740" s="280">
        <f>ROUND(J70,0)</f>
        <v>0</v>
      </c>
      <c r="M740" s="280">
        <f>ROUND(J71,0)</f>
        <v>0</v>
      </c>
      <c r="N740" s="280">
        <f>ROUND(J76,0)</f>
        <v>0</v>
      </c>
      <c r="O740" s="280">
        <f>ROUND(J74,0)</f>
        <v>0</v>
      </c>
      <c r="P740" s="280">
        <f>IF(J77&gt;0,ROUND(J77,0),0)</f>
        <v>0</v>
      </c>
      <c r="Q740" s="280">
        <f>IF(J78&gt;0,ROUND(J78,0),0)</f>
        <v>0</v>
      </c>
      <c r="R740" s="280">
        <f>IF(J79&gt;0,ROUND(J79,0),0)</f>
        <v>0</v>
      </c>
      <c r="S740" s="280">
        <f>IF(J80&gt;0,ROUND(J80,0),0)</f>
        <v>0</v>
      </c>
      <c r="T740" s="283">
        <f>IF(J81&gt;0,ROUND(J81,2),0)</f>
        <v>0</v>
      </c>
      <c r="U740" s="280"/>
      <c r="X740" s="280"/>
      <c r="Y740" s="280"/>
      <c r="Z740" s="280" t="e">
        <f t="shared" si="20"/>
        <v>#DIV/0!</v>
      </c>
    </row>
    <row r="741" spans="1:26" ht="12.6" customHeight="1" x14ac:dyDescent="0.25">
      <c r="A741" s="209" t="str">
        <f>RIGHT($C$84,3)&amp;"*"&amp;RIGHT($C$83,4)&amp;"*"&amp;K$55&amp;"*"&amp;"A"</f>
        <v>043*2018*6200*A</v>
      </c>
      <c r="B741" s="280">
        <f>ROUND(K59,0)</f>
        <v>0</v>
      </c>
      <c r="C741" s="283">
        <f>ROUND(K60,2)</f>
        <v>0</v>
      </c>
      <c r="D741" s="280">
        <f>ROUND(K61,0)</f>
        <v>0</v>
      </c>
      <c r="E741" s="280" t="e">
        <f>ROUND(K62,0)</f>
        <v>#DIV/0!</v>
      </c>
      <c r="F741" s="280">
        <f>ROUND(K63,0)</f>
        <v>0</v>
      </c>
      <c r="G741" s="280">
        <f>ROUND(K64,0)</f>
        <v>0</v>
      </c>
      <c r="H741" s="280">
        <f>ROUND(K65,0)</f>
        <v>0</v>
      </c>
      <c r="I741" s="280">
        <f>ROUND(K66,0)</f>
        <v>0</v>
      </c>
      <c r="J741" s="280" t="e">
        <f>ROUND(K67,0)</f>
        <v>#DIV/0!</v>
      </c>
      <c r="K741" s="280">
        <f>ROUND(K68,0)</f>
        <v>0</v>
      </c>
      <c r="L741" s="280">
        <f>ROUND(K70,0)</f>
        <v>0</v>
      </c>
      <c r="M741" s="280">
        <f>ROUND(K71,0)</f>
        <v>0</v>
      </c>
      <c r="N741" s="280">
        <f>ROUND(K76,0)</f>
        <v>0</v>
      </c>
      <c r="O741" s="280">
        <f>ROUND(K74,0)</f>
        <v>0</v>
      </c>
      <c r="P741" s="280">
        <f>IF(K77&gt;0,ROUND(K77,0),0)</f>
        <v>0</v>
      </c>
      <c r="Q741" s="280">
        <f>IF(K78&gt;0,ROUND(K78,0),0)</f>
        <v>0</v>
      </c>
      <c r="R741" s="280">
        <f>IF(K79&gt;0,ROUND(K79,0),0)</f>
        <v>0</v>
      </c>
      <c r="S741" s="280">
        <f>IF(K80&gt;0,ROUND(K80,0),0)</f>
        <v>0</v>
      </c>
      <c r="T741" s="283">
        <f>IF(K81&gt;0,ROUND(K81,2),0)</f>
        <v>0</v>
      </c>
      <c r="U741" s="280"/>
      <c r="X741" s="280"/>
      <c r="Y741" s="280"/>
      <c r="Z741" s="280" t="e">
        <f t="shared" si="20"/>
        <v>#DIV/0!</v>
      </c>
    </row>
    <row r="742" spans="1:26" ht="12.6" customHeight="1" x14ac:dyDescent="0.25">
      <c r="A742" s="209" t="str">
        <f>RIGHT($C$84,3)&amp;"*"&amp;RIGHT($C$83,4)&amp;"*"&amp;L$55&amp;"*"&amp;"A"</f>
        <v>043*2018*6210*A</v>
      </c>
      <c r="B742" s="280">
        <f>ROUND(L59,0)</f>
        <v>0</v>
      </c>
      <c r="C742" s="283">
        <f>ROUND(L60,2)</f>
        <v>0</v>
      </c>
      <c r="D742" s="280">
        <f>ROUND(L61,0)</f>
        <v>0</v>
      </c>
      <c r="E742" s="280" t="e">
        <f>ROUND(L62,0)</f>
        <v>#DIV/0!</v>
      </c>
      <c r="F742" s="280">
        <f>ROUND(L63,0)</f>
        <v>0</v>
      </c>
      <c r="G742" s="280">
        <f>ROUND(L64,0)</f>
        <v>0</v>
      </c>
      <c r="H742" s="280">
        <f>ROUND(L65,0)</f>
        <v>0</v>
      </c>
      <c r="I742" s="280">
        <f>ROUND(L66,0)</f>
        <v>0</v>
      </c>
      <c r="J742" s="280" t="e">
        <f>ROUND(L67,0)</f>
        <v>#DIV/0!</v>
      </c>
      <c r="K742" s="280">
        <f>ROUND(L68,0)</f>
        <v>0</v>
      </c>
      <c r="L742" s="280">
        <f>ROUND(L70,0)</f>
        <v>0</v>
      </c>
      <c r="M742" s="280">
        <f>ROUND(L71,0)</f>
        <v>0</v>
      </c>
      <c r="N742" s="280">
        <f>ROUND(L76,0)</f>
        <v>0</v>
      </c>
      <c r="O742" s="280">
        <f>ROUND(L74,0)</f>
        <v>0</v>
      </c>
      <c r="P742" s="280">
        <f>IF(L77&gt;0,ROUND(L77,0),0)</f>
        <v>0</v>
      </c>
      <c r="Q742" s="280">
        <f>IF(L78&gt;0,ROUND(L78,0),0)</f>
        <v>0</v>
      </c>
      <c r="R742" s="280">
        <f>IF(L79&gt;0,ROUND(L79,0),0)</f>
        <v>0</v>
      </c>
      <c r="S742" s="280">
        <f>IF(L80&gt;0,ROUND(L80,0),0)</f>
        <v>0</v>
      </c>
      <c r="T742" s="283">
        <f>IF(L81&gt;0,ROUND(L81,2),0)</f>
        <v>0</v>
      </c>
      <c r="U742" s="280"/>
      <c r="X742" s="280"/>
      <c r="Y742" s="280"/>
      <c r="Z742" s="280" t="e">
        <f t="shared" si="20"/>
        <v>#DIV/0!</v>
      </c>
    </row>
    <row r="743" spans="1:26" ht="12.6" customHeight="1" x14ac:dyDescent="0.25">
      <c r="A743" s="209" t="str">
        <f>RIGHT($C$84,3)&amp;"*"&amp;RIGHT($C$83,4)&amp;"*"&amp;M$55&amp;"*"&amp;"A"</f>
        <v>043*2018*6330*A</v>
      </c>
      <c r="B743" s="280">
        <f>ROUND(M59,0)</f>
        <v>0</v>
      </c>
      <c r="C743" s="283">
        <f>ROUND(M60,2)</f>
        <v>0</v>
      </c>
      <c r="D743" s="280">
        <f>ROUND(M61,0)</f>
        <v>0</v>
      </c>
      <c r="E743" s="280" t="e">
        <f>ROUND(M62,0)</f>
        <v>#DIV/0!</v>
      </c>
      <c r="F743" s="280">
        <f>ROUND(M63,0)</f>
        <v>0</v>
      </c>
      <c r="G743" s="280">
        <f>ROUND(M64,0)</f>
        <v>0</v>
      </c>
      <c r="H743" s="280">
        <f>ROUND(M65,0)</f>
        <v>0</v>
      </c>
      <c r="I743" s="280">
        <f>ROUND(M66,0)</f>
        <v>0</v>
      </c>
      <c r="J743" s="280" t="e">
        <f>ROUND(M67,0)</f>
        <v>#DIV/0!</v>
      </c>
      <c r="K743" s="280">
        <f>ROUND(M68,0)</f>
        <v>0</v>
      </c>
      <c r="L743" s="280">
        <f>ROUND(M70,0)</f>
        <v>0</v>
      </c>
      <c r="M743" s="280">
        <f>ROUND(M71,0)</f>
        <v>0</v>
      </c>
      <c r="N743" s="280">
        <f>ROUND(M76,0)</f>
        <v>0</v>
      </c>
      <c r="O743" s="280">
        <f>ROUND(M74,0)</f>
        <v>0</v>
      </c>
      <c r="P743" s="280">
        <f>IF(M77&gt;0,ROUND(M77,0),0)</f>
        <v>0</v>
      </c>
      <c r="Q743" s="280">
        <f>IF(M78&gt;0,ROUND(M78,0),0)</f>
        <v>0</v>
      </c>
      <c r="R743" s="280">
        <f>IF(M79&gt;0,ROUND(M79,0),0)</f>
        <v>0</v>
      </c>
      <c r="S743" s="280">
        <f>IF(M80&gt;0,ROUND(M80,0),0)</f>
        <v>0</v>
      </c>
      <c r="T743" s="283">
        <f>IF(M81&gt;0,ROUND(M81,2),0)</f>
        <v>0</v>
      </c>
      <c r="U743" s="280"/>
      <c r="X743" s="280"/>
      <c r="Y743" s="280"/>
      <c r="Z743" s="280" t="e">
        <f t="shared" si="20"/>
        <v>#DIV/0!</v>
      </c>
    </row>
    <row r="744" spans="1:26" ht="12.6" customHeight="1" x14ac:dyDescent="0.25">
      <c r="A744" s="209" t="str">
        <f>RIGHT($C$84,3)&amp;"*"&amp;RIGHT($C$83,4)&amp;"*"&amp;N$55&amp;"*"&amp;"A"</f>
        <v>043*2018*6400*A</v>
      </c>
      <c r="B744" s="280">
        <f>ROUND(N59,0)</f>
        <v>0</v>
      </c>
      <c r="C744" s="283">
        <f>ROUND(N60,2)</f>
        <v>0</v>
      </c>
      <c r="D744" s="280">
        <f>ROUND(N61,0)</f>
        <v>0</v>
      </c>
      <c r="E744" s="280" t="e">
        <f>ROUND(N62,0)</f>
        <v>#DIV/0!</v>
      </c>
      <c r="F744" s="280">
        <f>ROUND(N63,0)</f>
        <v>0</v>
      </c>
      <c r="G744" s="280">
        <f>ROUND(N64,0)</f>
        <v>0</v>
      </c>
      <c r="H744" s="280">
        <f>ROUND(N65,0)</f>
        <v>0</v>
      </c>
      <c r="I744" s="280">
        <f>ROUND(N66,0)</f>
        <v>0</v>
      </c>
      <c r="J744" s="280" t="e">
        <f>ROUND(N67,0)</f>
        <v>#DIV/0!</v>
      </c>
      <c r="K744" s="280">
        <f>ROUND(N68,0)</f>
        <v>0</v>
      </c>
      <c r="L744" s="280">
        <f>ROUND(N70,0)</f>
        <v>0</v>
      </c>
      <c r="M744" s="280">
        <f>ROUND(N71,0)</f>
        <v>0</v>
      </c>
      <c r="N744" s="280">
        <f>ROUND(N76,0)</f>
        <v>0</v>
      </c>
      <c r="O744" s="280">
        <f>ROUND(N74,0)</f>
        <v>0</v>
      </c>
      <c r="P744" s="280">
        <f>IF(N77&gt;0,ROUND(N77,0),0)</f>
        <v>0</v>
      </c>
      <c r="Q744" s="280">
        <f>IF(N78&gt;0,ROUND(N78,0),0)</f>
        <v>0</v>
      </c>
      <c r="R744" s="280">
        <f>IF(N79&gt;0,ROUND(N79,0),0)</f>
        <v>0</v>
      </c>
      <c r="S744" s="280">
        <f>IF(N80&gt;0,ROUND(N80,0),0)</f>
        <v>0</v>
      </c>
      <c r="T744" s="283">
        <f>IF(N81&gt;0,ROUND(N81,2),0)</f>
        <v>0</v>
      </c>
      <c r="U744" s="280"/>
      <c r="X744" s="280"/>
      <c r="Y744" s="280"/>
      <c r="Z744" s="280" t="e">
        <f t="shared" si="20"/>
        <v>#DIV/0!</v>
      </c>
    </row>
    <row r="745" spans="1:26" ht="12.6" customHeight="1" x14ac:dyDescent="0.25">
      <c r="A745" s="209" t="str">
        <f>RIGHT($C$84,3)&amp;"*"&amp;RIGHT($C$83,4)&amp;"*"&amp;O$55&amp;"*"&amp;"A"</f>
        <v>043*2018*7010*A</v>
      </c>
      <c r="B745" s="280">
        <f>ROUND(O59,0)</f>
        <v>0</v>
      </c>
      <c r="C745" s="283">
        <f>ROUND(O60,2)</f>
        <v>0</v>
      </c>
      <c r="D745" s="280">
        <f>ROUND(O61,0)</f>
        <v>0</v>
      </c>
      <c r="E745" s="280" t="e">
        <f>ROUND(O62,0)</f>
        <v>#DIV/0!</v>
      </c>
      <c r="F745" s="280">
        <f>ROUND(O63,0)</f>
        <v>0</v>
      </c>
      <c r="G745" s="280">
        <f>ROUND(O64,0)</f>
        <v>0</v>
      </c>
      <c r="H745" s="280">
        <f>ROUND(O65,0)</f>
        <v>0</v>
      </c>
      <c r="I745" s="280">
        <f>ROUND(O66,0)</f>
        <v>0</v>
      </c>
      <c r="J745" s="280" t="e">
        <f>ROUND(O67,0)</f>
        <v>#DIV/0!</v>
      </c>
      <c r="K745" s="280">
        <f>ROUND(O68,0)</f>
        <v>0</v>
      </c>
      <c r="L745" s="280">
        <f>ROUND(O70,0)</f>
        <v>0</v>
      </c>
      <c r="M745" s="280">
        <f>ROUND(O71,0)</f>
        <v>0</v>
      </c>
      <c r="N745" s="280">
        <f>ROUND(O76,0)</f>
        <v>0</v>
      </c>
      <c r="O745" s="280">
        <f>ROUND(O74,0)</f>
        <v>0</v>
      </c>
      <c r="P745" s="280">
        <f>IF(O77&gt;0,ROUND(O77,0),0)</f>
        <v>0</v>
      </c>
      <c r="Q745" s="280">
        <f>IF(O78&gt;0,ROUND(O78,0),0)</f>
        <v>0</v>
      </c>
      <c r="R745" s="280">
        <f>IF(O79&gt;0,ROUND(O79,0),0)</f>
        <v>0</v>
      </c>
      <c r="S745" s="280">
        <f>IF(O80&gt;0,ROUND(O80,0),0)</f>
        <v>0</v>
      </c>
      <c r="T745" s="283">
        <f>IF(O81&gt;0,ROUND(O81,2),0)</f>
        <v>0</v>
      </c>
      <c r="U745" s="280"/>
      <c r="X745" s="280"/>
      <c r="Y745" s="280"/>
      <c r="Z745" s="280" t="e">
        <f t="shared" si="20"/>
        <v>#DIV/0!</v>
      </c>
    </row>
    <row r="746" spans="1:26" ht="12.6" customHeight="1" x14ac:dyDescent="0.25">
      <c r="A746" s="209" t="str">
        <f>RIGHT($C$84,3)&amp;"*"&amp;RIGHT($C$83,4)&amp;"*"&amp;P$55&amp;"*"&amp;"A"</f>
        <v>043*2018*7020*A</v>
      </c>
      <c r="B746" s="280">
        <f>ROUND(P59,0)</f>
        <v>0</v>
      </c>
      <c r="C746" s="283">
        <f>ROUND(P60,2)</f>
        <v>0</v>
      </c>
      <c r="D746" s="280">
        <f>ROUND(P61,0)</f>
        <v>0</v>
      </c>
      <c r="E746" s="280" t="e">
        <f>ROUND(P62,0)</f>
        <v>#DIV/0!</v>
      </c>
      <c r="F746" s="280">
        <f>ROUND(P63,0)</f>
        <v>0</v>
      </c>
      <c r="G746" s="280">
        <f>ROUND(P64,0)</f>
        <v>0</v>
      </c>
      <c r="H746" s="280">
        <f>ROUND(P65,0)</f>
        <v>0</v>
      </c>
      <c r="I746" s="280">
        <f>ROUND(P66,0)</f>
        <v>0</v>
      </c>
      <c r="J746" s="280" t="e">
        <f>ROUND(P67,0)</f>
        <v>#DIV/0!</v>
      </c>
      <c r="K746" s="280">
        <f>ROUND(P68,0)</f>
        <v>0</v>
      </c>
      <c r="L746" s="280">
        <f>ROUND(P70,0)</f>
        <v>0</v>
      </c>
      <c r="M746" s="280">
        <f>ROUND(P71,0)</f>
        <v>0</v>
      </c>
      <c r="N746" s="280">
        <f>ROUND(P76,0)</f>
        <v>0</v>
      </c>
      <c r="O746" s="280">
        <f>ROUND(P74,0)</f>
        <v>0</v>
      </c>
      <c r="P746" s="280">
        <f>IF(P77&gt;0,ROUND(P77,0),0)</f>
        <v>0</v>
      </c>
      <c r="Q746" s="280">
        <f>IF(P78&gt;0,ROUND(P78,0),0)</f>
        <v>0</v>
      </c>
      <c r="R746" s="280">
        <f>IF(P79&gt;0,ROUND(P79,0),0)</f>
        <v>0</v>
      </c>
      <c r="S746" s="280">
        <f>IF(P80&gt;0,ROUND(P80,0),0)</f>
        <v>0</v>
      </c>
      <c r="T746" s="283">
        <f>IF(P81&gt;0,ROUND(P81,2),0)</f>
        <v>0</v>
      </c>
      <c r="U746" s="280"/>
      <c r="X746" s="280"/>
      <c r="Y746" s="280"/>
      <c r="Z746" s="280" t="e">
        <f t="shared" si="20"/>
        <v>#DIV/0!</v>
      </c>
    </row>
    <row r="747" spans="1:26" ht="12.6" customHeight="1" x14ac:dyDescent="0.25">
      <c r="A747" s="209" t="str">
        <f>RIGHT($C$84,3)&amp;"*"&amp;RIGHT($C$83,4)&amp;"*"&amp;Q$55&amp;"*"&amp;"A"</f>
        <v>043*2018*7030*A</v>
      </c>
      <c r="B747" s="280">
        <f>ROUND(Q59,0)</f>
        <v>0</v>
      </c>
      <c r="C747" s="283">
        <f>ROUND(Q60,2)</f>
        <v>0</v>
      </c>
      <c r="D747" s="280">
        <f>ROUND(Q61,0)</f>
        <v>0</v>
      </c>
      <c r="E747" s="280" t="e">
        <f>ROUND(Q62,0)</f>
        <v>#DIV/0!</v>
      </c>
      <c r="F747" s="280">
        <f>ROUND(Q63,0)</f>
        <v>0</v>
      </c>
      <c r="G747" s="280">
        <f>ROUND(Q64,0)</f>
        <v>0</v>
      </c>
      <c r="H747" s="280">
        <f>ROUND(Q65,0)</f>
        <v>0</v>
      </c>
      <c r="I747" s="280">
        <f>ROUND(Q66,0)</f>
        <v>0</v>
      </c>
      <c r="J747" s="280" t="e">
        <f>ROUND(Q67,0)</f>
        <v>#DIV/0!</v>
      </c>
      <c r="K747" s="280">
        <f>ROUND(Q68,0)</f>
        <v>0</v>
      </c>
      <c r="L747" s="280">
        <f>ROUND(Q70,0)</f>
        <v>0</v>
      </c>
      <c r="M747" s="280">
        <f>ROUND(Q71,0)</f>
        <v>0</v>
      </c>
      <c r="N747" s="280">
        <f>ROUND(Q76,0)</f>
        <v>0</v>
      </c>
      <c r="O747" s="280">
        <f>ROUND(Q74,0)</f>
        <v>0</v>
      </c>
      <c r="P747" s="280">
        <f>IF(Q77&gt;0,ROUND(Q77,0),0)</f>
        <v>0</v>
      </c>
      <c r="Q747" s="280">
        <f>IF(Q78&gt;0,ROUND(Q78,0),0)</f>
        <v>0</v>
      </c>
      <c r="R747" s="280">
        <f>IF(Q79&gt;0,ROUND(Q79,0),0)</f>
        <v>0</v>
      </c>
      <c r="S747" s="280">
        <f>IF(Q80&gt;0,ROUND(Q80,0),0)</f>
        <v>0</v>
      </c>
      <c r="T747" s="283">
        <f>IF(Q81&gt;0,ROUND(Q81,2),0)</f>
        <v>0</v>
      </c>
      <c r="U747" s="280"/>
      <c r="X747" s="280"/>
      <c r="Y747" s="280"/>
      <c r="Z747" s="280" t="e">
        <f t="shared" si="20"/>
        <v>#DIV/0!</v>
      </c>
    </row>
    <row r="748" spans="1:26" ht="12.6" customHeight="1" x14ac:dyDescent="0.25">
      <c r="A748" s="209" t="str">
        <f>RIGHT($C$84,3)&amp;"*"&amp;RIGHT($C$83,4)&amp;"*"&amp;R$55&amp;"*"&amp;"A"</f>
        <v>043*2018*7040*A</v>
      </c>
      <c r="B748" s="280">
        <f>ROUND(R59,0)</f>
        <v>0</v>
      </c>
      <c r="C748" s="283">
        <f>ROUND(R60,2)</f>
        <v>0</v>
      </c>
      <c r="D748" s="280">
        <f>ROUND(R61,0)</f>
        <v>0</v>
      </c>
      <c r="E748" s="280" t="e">
        <f>ROUND(R62,0)</f>
        <v>#DIV/0!</v>
      </c>
      <c r="F748" s="280">
        <f>ROUND(R63,0)</f>
        <v>0</v>
      </c>
      <c r="G748" s="280">
        <f>ROUND(R64,0)</f>
        <v>0</v>
      </c>
      <c r="H748" s="280">
        <f>ROUND(R65,0)</f>
        <v>0</v>
      </c>
      <c r="I748" s="280">
        <f>ROUND(R66,0)</f>
        <v>0</v>
      </c>
      <c r="J748" s="280" t="e">
        <f>ROUND(R67,0)</f>
        <v>#DIV/0!</v>
      </c>
      <c r="K748" s="280">
        <f>ROUND(R68,0)</f>
        <v>0</v>
      </c>
      <c r="L748" s="280">
        <f>ROUND(R70,0)</f>
        <v>0</v>
      </c>
      <c r="M748" s="280">
        <f>ROUND(R71,0)</f>
        <v>0</v>
      </c>
      <c r="N748" s="280">
        <f>ROUND(R76,0)</f>
        <v>0</v>
      </c>
      <c r="O748" s="280">
        <f>ROUND(R74,0)</f>
        <v>0</v>
      </c>
      <c r="P748" s="280">
        <f>IF(R77&gt;0,ROUND(R77,0),0)</f>
        <v>0</v>
      </c>
      <c r="Q748" s="280">
        <f>IF(R78&gt;0,ROUND(R78,0),0)</f>
        <v>0</v>
      </c>
      <c r="R748" s="280">
        <f>IF(R79&gt;0,ROUND(R79,0),0)</f>
        <v>0</v>
      </c>
      <c r="S748" s="280">
        <f>IF(R80&gt;0,ROUND(R80,0),0)</f>
        <v>0</v>
      </c>
      <c r="T748" s="283">
        <f>IF(R81&gt;0,ROUND(R81,2),0)</f>
        <v>0</v>
      </c>
      <c r="U748" s="280"/>
      <c r="X748" s="280"/>
      <c r="Y748" s="280"/>
      <c r="Z748" s="280" t="e">
        <f t="shared" si="20"/>
        <v>#DIV/0!</v>
      </c>
    </row>
    <row r="749" spans="1:26" ht="12.6" customHeight="1" x14ac:dyDescent="0.25">
      <c r="A749" s="209" t="str">
        <f>RIGHT($C$84,3)&amp;"*"&amp;RIGHT($C$83,4)&amp;"*"&amp;S$55&amp;"*"&amp;"A"</f>
        <v>043*2018*7050*A</v>
      </c>
      <c r="B749" s="280"/>
      <c r="C749" s="283">
        <f>ROUND(S60,2)</f>
        <v>0</v>
      </c>
      <c r="D749" s="280">
        <f>ROUND(S61,0)</f>
        <v>0</v>
      </c>
      <c r="E749" s="280" t="e">
        <f>ROUND(S62,0)</f>
        <v>#DIV/0!</v>
      </c>
      <c r="F749" s="280">
        <f>ROUND(S63,0)</f>
        <v>0</v>
      </c>
      <c r="G749" s="280">
        <f>ROUND(S64,0)</f>
        <v>0</v>
      </c>
      <c r="H749" s="280">
        <f>ROUND(S65,0)</f>
        <v>0</v>
      </c>
      <c r="I749" s="280">
        <f>ROUND(S66,0)</f>
        <v>0</v>
      </c>
      <c r="J749" s="280" t="e">
        <f>ROUND(S67,0)</f>
        <v>#DIV/0!</v>
      </c>
      <c r="K749" s="280">
        <f>ROUND(S68,0)</f>
        <v>0</v>
      </c>
      <c r="L749" s="280">
        <f>ROUND(S70,0)</f>
        <v>0</v>
      </c>
      <c r="M749" s="280">
        <f>ROUND(S71,0)</f>
        <v>0</v>
      </c>
      <c r="N749" s="280">
        <f>ROUND(S76,0)</f>
        <v>0</v>
      </c>
      <c r="O749" s="280">
        <f>ROUND(S74,0)</f>
        <v>0</v>
      </c>
      <c r="P749" s="280">
        <f>IF(S77&gt;0,ROUND(S77,0),0)</f>
        <v>0</v>
      </c>
      <c r="Q749" s="280">
        <f>IF(S78&gt;0,ROUND(S78,0),0)</f>
        <v>0</v>
      </c>
      <c r="R749" s="280">
        <f>IF(S79&gt;0,ROUND(S79,0),0)</f>
        <v>0</v>
      </c>
      <c r="S749" s="280">
        <f>IF(S80&gt;0,ROUND(S80,0),0)</f>
        <v>0</v>
      </c>
      <c r="T749" s="283">
        <f>IF(S81&gt;0,ROUND(S81,2),0)</f>
        <v>0</v>
      </c>
      <c r="U749" s="280"/>
      <c r="X749" s="280"/>
      <c r="Y749" s="280"/>
      <c r="Z749" s="280" t="e">
        <f t="shared" si="20"/>
        <v>#DIV/0!</v>
      </c>
    </row>
    <row r="750" spans="1:26" ht="12.6" customHeight="1" x14ac:dyDescent="0.25">
      <c r="A750" s="209" t="str">
        <f>RIGHT($C$84,3)&amp;"*"&amp;RIGHT($C$83,4)&amp;"*"&amp;T$55&amp;"*"&amp;"A"</f>
        <v>043*2018*7060*A</v>
      </c>
      <c r="B750" s="280"/>
      <c r="C750" s="283">
        <f>ROUND(T60,2)</f>
        <v>0</v>
      </c>
      <c r="D750" s="280">
        <f>ROUND(T61,0)</f>
        <v>0</v>
      </c>
      <c r="E750" s="280" t="e">
        <f>ROUND(T62,0)</f>
        <v>#DIV/0!</v>
      </c>
      <c r="F750" s="280">
        <f>ROUND(T63,0)</f>
        <v>0</v>
      </c>
      <c r="G750" s="280">
        <f>ROUND(T64,0)</f>
        <v>0</v>
      </c>
      <c r="H750" s="280">
        <f>ROUND(T65,0)</f>
        <v>0</v>
      </c>
      <c r="I750" s="280">
        <f>ROUND(T66,0)</f>
        <v>0</v>
      </c>
      <c r="J750" s="280" t="e">
        <f>ROUND(T67,0)</f>
        <v>#DIV/0!</v>
      </c>
      <c r="K750" s="280">
        <f>ROUND(T68,0)</f>
        <v>0</v>
      </c>
      <c r="L750" s="280">
        <f>ROUND(T70,0)</f>
        <v>0</v>
      </c>
      <c r="M750" s="280">
        <f>ROUND(T71,0)</f>
        <v>0</v>
      </c>
      <c r="N750" s="280">
        <f>ROUND(T76,0)</f>
        <v>0</v>
      </c>
      <c r="O750" s="280">
        <f>ROUND(T74,0)</f>
        <v>0</v>
      </c>
      <c r="P750" s="280">
        <f>IF(T77&gt;0,ROUND(T77,0),0)</f>
        <v>0</v>
      </c>
      <c r="Q750" s="280">
        <f>IF(T78&gt;0,ROUND(T78,0),0)</f>
        <v>0</v>
      </c>
      <c r="R750" s="280">
        <f>IF(T79&gt;0,ROUND(T79,0),0)</f>
        <v>0</v>
      </c>
      <c r="S750" s="280">
        <f>IF(T80&gt;0,ROUND(T80,0),0)</f>
        <v>0</v>
      </c>
      <c r="T750" s="283">
        <f>IF(T81&gt;0,ROUND(T81,2),0)</f>
        <v>0</v>
      </c>
      <c r="U750" s="280"/>
      <c r="X750" s="280"/>
      <c r="Y750" s="280"/>
      <c r="Z750" s="280" t="e">
        <f t="shared" si="20"/>
        <v>#DIV/0!</v>
      </c>
    </row>
    <row r="751" spans="1:26" ht="12.6" customHeight="1" x14ac:dyDescent="0.25">
      <c r="A751" s="209" t="str">
        <f>RIGHT($C$84,3)&amp;"*"&amp;RIGHT($C$83,4)&amp;"*"&amp;U$55&amp;"*"&amp;"A"</f>
        <v>043*2018*7070*A</v>
      </c>
      <c r="B751" s="280">
        <f>ROUND(U59,0)</f>
        <v>0</v>
      </c>
      <c r="C751" s="283">
        <f>ROUND(U60,2)</f>
        <v>0</v>
      </c>
      <c r="D751" s="280">
        <f>ROUND(U61,0)</f>
        <v>0</v>
      </c>
      <c r="E751" s="280" t="e">
        <f>ROUND(U62,0)</f>
        <v>#DIV/0!</v>
      </c>
      <c r="F751" s="280">
        <f>ROUND(U63,0)</f>
        <v>0</v>
      </c>
      <c r="G751" s="280">
        <f>ROUND(U64,0)</f>
        <v>0</v>
      </c>
      <c r="H751" s="280">
        <f>ROUND(U65,0)</f>
        <v>0</v>
      </c>
      <c r="I751" s="280">
        <f>ROUND(U66,0)</f>
        <v>0</v>
      </c>
      <c r="J751" s="280" t="e">
        <f>ROUND(U67,0)</f>
        <v>#DIV/0!</v>
      </c>
      <c r="K751" s="280">
        <f>ROUND(U68,0)</f>
        <v>0</v>
      </c>
      <c r="L751" s="280">
        <f>ROUND(U70,0)</f>
        <v>0</v>
      </c>
      <c r="M751" s="280">
        <f>ROUND(U71,0)</f>
        <v>0</v>
      </c>
      <c r="N751" s="280">
        <f>ROUND(U76,0)</f>
        <v>0</v>
      </c>
      <c r="O751" s="280">
        <f>ROUND(U74,0)</f>
        <v>0</v>
      </c>
      <c r="P751" s="280">
        <f>IF(U77&gt;0,ROUND(U77,0),0)</f>
        <v>0</v>
      </c>
      <c r="Q751" s="280">
        <f>IF(U78&gt;0,ROUND(U78,0),0)</f>
        <v>0</v>
      </c>
      <c r="R751" s="280">
        <f>IF(U79&gt;0,ROUND(U79,0),0)</f>
        <v>0</v>
      </c>
      <c r="S751" s="280">
        <f>IF(U80&gt;0,ROUND(U80,0),0)</f>
        <v>0</v>
      </c>
      <c r="T751" s="283">
        <f>IF(U81&gt;0,ROUND(U81,2),0)</f>
        <v>0</v>
      </c>
      <c r="U751" s="280"/>
      <c r="X751" s="280"/>
      <c r="Y751" s="280"/>
      <c r="Z751" s="280" t="e">
        <f t="shared" si="20"/>
        <v>#DIV/0!</v>
      </c>
    </row>
    <row r="752" spans="1:26" ht="12.6" customHeight="1" x14ac:dyDescent="0.25">
      <c r="A752" s="209" t="str">
        <f>RIGHT($C$84,3)&amp;"*"&amp;RIGHT($C$83,4)&amp;"*"&amp;V$55&amp;"*"&amp;"A"</f>
        <v>043*2018*7110*A</v>
      </c>
      <c r="B752" s="280">
        <f>ROUND(V59,0)</f>
        <v>0</v>
      </c>
      <c r="C752" s="283">
        <f>ROUND(V60,2)</f>
        <v>0</v>
      </c>
      <c r="D752" s="280">
        <f>ROUND(V61,0)</f>
        <v>0</v>
      </c>
      <c r="E752" s="280" t="e">
        <f>ROUND(V62,0)</f>
        <v>#DIV/0!</v>
      </c>
      <c r="F752" s="280">
        <f>ROUND(V63,0)</f>
        <v>0</v>
      </c>
      <c r="G752" s="280">
        <f>ROUND(V64,0)</f>
        <v>0</v>
      </c>
      <c r="H752" s="280">
        <f>ROUND(V65,0)</f>
        <v>0</v>
      </c>
      <c r="I752" s="280">
        <f>ROUND(V66,0)</f>
        <v>0</v>
      </c>
      <c r="J752" s="280" t="e">
        <f>ROUND(V67,0)</f>
        <v>#DIV/0!</v>
      </c>
      <c r="K752" s="280">
        <f>ROUND(V68,0)</f>
        <v>0</v>
      </c>
      <c r="L752" s="280">
        <f>ROUND(V70,0)</f>
        <v>0</v>
      </c>
      <c r="M752" s="280">
        <f>ROUND(V71,0)</f>
        <v>0</v>
      </c>
      <c r="N752" s="280">
        <f>ROUND(V76,0)</f>
        <v>0</v>
      </c>
      <c r="O752" s="280">
        <f>ROUND(V74,0)</f>
        <v>0</v>
      </c>
      <c r="P752" s="280">
        <f>IF(V77&gt;0,ROUND(V77,0),0)</f>
        <v>0</v>
      </c>
      <c r="Q752" s="280">
        <f>IF(V78&gt;0,ROUND(V78,0),0)</f>
        <v>0</v>
      </c>
      <c r="R752" s="280">
        <f>IF(V79&gt;0,ROUND(V79,0),0)</f>
        <v>0</v>
      </c>
      <c r="S752" s="280">
        <f>IF(V80&gt;0,ROUND(V80,0),0)</f>
        <v>0</v>
      </c>
      <c r="T752" s="283">
        <f>IF(V81&gt;0,ROUND(V81,2),0)</f>
        <v>0</v>
      </c>
      <c r="U752" s="280"/>
      <c r="X752" s="280"/>
      <c r="Y752" s="280"/>
      <c r="Z752" s="280" t="e">
        <f t="shared" si="20"/>
        <v>#DIV/0!</v>
      </c>
    </row>
    <row r="753" spans="1:26" ht="12.6" customHeight="1" x14ac:dyDescent="0.25">
      <c r="A753" s="209" t="str">
        <f>RIGHT($C$84,3)&amp;"*"&amp;RIGHT($C$83,4)&amp;"*"&amp;W$55&amp;"*"&amp;"A"</f>
        <v>043*2018*7120*A</v>
      </c>
      <c r="B753" s="280">
        <f>ROUND(W59,0)</f>
        <v>0</v>
      </c>
      <c r="C753" s="283">
        <f>ROUND(W60,2)</f>
        <v>0</v>
      </c>
      <c r="D753" s="280">
        <f>ROUND(W61,0)</f>
        <v>0</v>
      </c>
      <c r="E753" s="280" t="e">
        <f>ROUND(W62,0)</f>
        <v>#DIV/0!</v>
      </c>
      <c r="F753" s="280">
        <f>ROUND(W63,0)</f>
        <v>0</v>
      </c>
      <c r="G753" s="280">
        <f>ROUND(W64,0)</f>
        <v>0</v>
      </c>
      <c r="H753" s="280">
        <f>ROUND(W65,0)</f>
        <v>0</v>
      </c>
      <c r="I753" s="280">
        <f>ROUND(W66,0)</f>
        <v>0</v>
      </c>
      <c r="J753" s="280" t="e">
        <f>ROUND(W67,0)</f>
        <v>#DIV/0!</v>
      </c>
      <c r="K753" s="280">
        <f>ROUND(W68,0)</f>
        <v>0</v>
      </c>
      <c r="L753" s="280">
        <f>ROUND(W70,0)</f>
        <v>0</v>
      </c>
      <c r="M753" s="280">
        <f>ROUND(W71,0)</f>
        <v>0</v>
      </c>
      <c r="N753" s="280">
        <f>ROUND(W76,0)</f>
        <v>0</v>
      </c>
      <c r="O753" s="280">
        <f>ROUND(W74,0)</f>
        <v>0</v>
      </c>
      <c r="P753" s="280">
        <f>IF(W77&gt;0,ROUND(W77,0),0)</f>
        <v>0</v>
      </c>
      <c r="Q753" s="280">
        <f>IF(W78&gt;0,ROUND(W78,0),0)</f>
        <v>0</v>
      </c>
      <c r="R753" s="280">
        <f>IF(W79&gt;0,ROUND(W79,0),0)</f>
        <v>0</v>
      </c>
      <c r="S753" s="280">
        <f>IF(W80&gt;0,ROUND(W80,0),0)</f>
        <v>0</v>
      </c>
      <c r="T753" s="283">
        <f>IF(W81&gt;0,ROUND(W81,2),0)</f>
        <v>0</v>
      </c>
      <c r="U753" s="280"/>
      <c r="X753" s="280"/>
      <c r="Y753" s="280"/>
      <c r="Z753" s="280" t="e">
        <f t="shared" si="20"/>
        <v>#DIV/0!</v>
      </c>
    </row>
    <row r="754" spans="1:26" ht="12.6" customHeight="1" x14ac:dyDescent="0.25">
      <c r="A754" s="209" t="str">
        <f>RIGHT($C$84,3)&amp;"*"&amp;RIGHT($C$83,4)&amp;"*"&amp;X$55&amp;"*"&amp;"A"</f>
        <v>043*2018*7130*A</v>
      </c>
      <c r="B754" s="280">
        <f>ROUND(X59,0)</f>
        <v>0</v>
      </c>
      <c r="C754" s="283">
        <f>ROUND(X60,2)</f>
        <v>0</v>
      </c>
      <c r="D754" s="280">
        <f>ROUND(X61,0)</f>
        <v>0</v>
      </c>
      <c r="E754" s="280" t="e">
        <f>ROUND(X62,0)</f>
        <v>#DIV/0!</v>
      </c>
      <c r="F754" s="280">
        <f>ROUND(X63,0)</f>
        <v>0</v>
      </c>
      <c r="G754" s="280">
        <f>ROUND(X64,0)</f>
        <v>0</v>
      </c>
      <c r="H754" s="280">
        <f>ROUND(X65,0)</f>
        <v>0</v>
      </c>
      <c r="I754" s="280">
        <f>ROUND(X66,0)</f>
        <v>0</v>
      </c>
      <c r="J754" s="280" t="e">
        <f>ROUND(X67,0)</f>
        <v>#DIV/0!</v>
      </c>
      <c r="K754" s="280">
        <f>ROUND(X68,0)</f>
        <v>0</v>
      </c>
      <c r="L754" s="280">
        <f>ROUND(X70,0)</f>
        <v>0</v>
      </c>
      <c r="M754" s="280">
        <f>ROUND(X71,0)</f>
        <v>0</v>
      </c>
      <c r="N754" s="280">
        <f>ROUND(X76,0)</f>
        <v>0</v>
      </c>
      <c r="O754" s="280">
        <f>ROUND(X74,0)</f>
        <v>0</v>
      </c>
      <c r="P754" s="280">
        <f>IF(X77&gt;0,ROUND(X77,0),0)</f>
        <v>0</v>
      </c>
      <c r="Q754" s="280">
        <f>IF(X78&gt;0,ROUND(X78,0),0)</f>
        <v>0</v>
      </c>
      <c r="R754" s="280">
        <f>IF(X79&gt;0,ROUND(X79,0),0)</f>
        <v>0</v>
      </c>
      <c r="S754" s="280">
        <f>IF(X80&gt;0,ROUND(X80,0),0)</f>
        <v>0</v>
      </c>
      <c r="T754" s="283">
        <f>IF(X81&gt;0,ROUND(X81,2),0)</f>
        <v>0</v>
      </c>
      <c r="U754" s="280"/>
      <c r="X754" s="280"/>
      <c r="Y754" s="280"/>
      <c r="Z754" s="280" t="e">
        <f t="shared" si="20"/>
        <v>#DIV/0!</v>
      </c>
    </row>
    <row r="755" spans="1:26" ht="12.6" customHeight="1" x14ac:dyDescent="0.25">
      <c r="A755" s="209" t="str">
        <f>RIGHT($C$84,3)&amp;"*"&amp;RIGHT($C$83,4)&amp;"*"&amp;Y$55&amp;"*"&amp;"A"</f>
        <v>043*2018*7140*A</v>
      </c>
      <c r="B755" s="280">
        <f>ROUND(Y59,0)</f>
        <v>0</v>
      </c>
      <c r="C755" s="283">
        <f>ROUND(Y60,2)</f>
        <v>0</v>
      </c>
      <c r="D755" s="280">
        <f>ROUND(Y61,0)</f>
        <v>0</v>
      </c>
      <c r="E755" s="280" t="e">
        <f>ROUND(Y62,0)</f>
        <v>#DIV/0!</v>
      </c>
      <c r="F755" s="280">
        <f>ROUND(Y63,0)</f>
        <v>0</v>
      </c>
      <c r="G755" s="280">
        <f>ROUND(Y64,0)</f>
        <v>0</v>
      </c>
      <c r="H755" s="280">
        <f>ROUND(Y65,0)</f>
        <v>0</v>
      </c>
      <c r="I755" s="280">
        <f>ROUND(Y66,0)</f>
        <v>0</v>
      </c>
      <c r="J755" s="280" t="e">
        <f>ROUND(Y67,0)</f>
        <v>#DIV/0!</v>
      </c>
      <c r="K755" s="280">
        <f>ROUND(Y68,0)</f>
        <v>0</v>
      </c>
      <c r="L755" s="280">
        <f>ROUND(Y70,0)</f>
        <v>0</v>
      </c>
      <c r="M755" s="280">
        <f>ROUND(Y71,0)</f>
        <v>0</v>
      </c>
      <c r="N755" s="280">
        <f>ROUND(Y76,0)</f>
        <v>0</v>
      </c>
      <c r="O755" s="280">
        <f>ROUND(Y74,0)</f>
        <v>0</v>
      </c>
      <c r="P755" s="280">
        <f>IF(Y77&gt;0,ROUND(Y77,0),0)</f>
        <v>0</v>
      </c>
      <c r="Q755" s="280">
        <f>IF(Y78&gt;0,ROUND(Y78,0),0)</f>
        <v>0</v>
      </c>
      <c r="R755" s="280">
        <f>IF(Y79&gt;0,ROUND(Y79,0),0)</f>
        <v>0</v>
      </c>
      <c r="S755" s="280">
        <f>IF(Y80&gt;0,ROUND(Y80,0),0)</f>
        <v>0</v>
      </c>
      <c r="T755" s="283">
        <f>IF(Y81&gt;0,ROUND(Y81,2),0)</f>
        <v>0</v>
      </c>
      <c r="U755" s="280"/>
      <c r="X755" s="280"/>
      <c r="Y755" s="280"/>
      <c r="Z755" s="280" t="e">
        <f t="shared" si="20"/>
        <v>#DIV/0!</v>
      </c>
    </row>
    <row r="756" spans="1:26" ht="12.6" customHeight="1" x14ac:dyDescent="0.25">
      <c r="A756" s="209" t="str">
        <f>RIGHT($C$84,3)&amp;"*"&amp;RIGHT($C$83,4)&amp;"*"&amp;Z$55&amp;"*"&amp;"A"</f>
        <v>043*2018*7150*A</v>
      </c>
      <c r="B756" s="280">
        <f>ROUND(Z59,0)</f>
        <v>0</v>
      </c>
      <c r="C756" s="283">
        <f>ROUND(Z60,2)</f>
        <v>0</v>
      </c>
      <c r="D756" s="280">
        <f>ROUND(Z61,0)</f>
        <v>0</v>
      </c>
      <c r="E756" s="280" t="e">
        <f>ROUND(Z62,0)</f>
        <v>#DIV/0!</v>
      </c>
      <c r="F756" s="280">
        <f>ROUND(Z63,0)</f>
        <v>0</v>
      </c>
      <c r="G756" s="280">
        <f>ROUND(Z64,0)</f>
        <v>0</v>
      </c>
      <c r="H756" s="280">
        <f>ROUND(Z65,0)</f>
        <v>0</v>
      </c>
      <c r="I756" s="280">
        <f>ROUND(Z66,0)</f>
        <v>0</v>
      </c>
      <c r="J756" s="280" t="e">
        <f>ROUND(Z67,0)</f>
        <v>#DIV/0!</v>
      </c>
      <c r="K756" s="280">
        <f>ROUND(Z68,0)</f>
        <v>0</v>
      </c>
      <c r="L756" s="280">
        <f>ROUND(Z70,0)</f>
        <v>0</v>
      </c>
      <c r="M756" s="280">
        <f>ROUND(Z71,0)</f>
        <v>0</v>
      </c>
      <c r="N756" s="280">
        <f>ROUND(Z76,0)</f>
        <v>0</v>
      </c>
      <c r="O756" s="280">
        <f>ROUND(Z74,0)</f>
        <v>0</v>
      </c>
      <c r="P756" s="280">
        <f>IF(Z77&gt;0,ROUND(Z77,0),0)</f>
        <v>0</v>
      </c>
      <c r="Q756" s="280">
        <f>IF(Z78&gt;0,ROUND(Z78,0),0)</f>
        <v>0</v>
      </c>
      <c r="R756" s="280">
        <f>IF(Z79&gt;0,ROUND(Z79,0),0)</f>
        <v>0</v>
      </c>
      <c r="S756" s="280">
        <f>IF(Z80&gt;0,ROUND(Z80,0),0)</f>
        <v>0</v>
      </c>
      <c r="T756" s="283">
        <f>IF(Z81&gt;0,ROUND(Z81,2),0)</f>
        <v>0</v>
      </c>
      <c r="U756" s="280"/>
      <c r="X756" s="280"/>
      <c r="Y756" s="280"/>
      <c r="Z756" s="280" t="e">
        <f t="shared" si="20"/>
        <v>#DIV/0!</v>
      </c>
    </row>
    <row r="757" spans="1:26" ht="12.6" customHeight="1" x14ac:dyDescent="0.25">
      <c r="A757" s="209" t="str">
        <f>RIGHT($C$84,3)&amp;"*"&amp;RIGHT($C$83,4)&amp;"*"&amp;AA$55&amp;"*"&amp;"A"</f>
        <v>043*2018*7160*A</v>
      </c>
      <c r="B757" s="280">
        <f>ROUND(AA59,0)</f>
        <v>0</v>
      </c>
      <c r="C757" s="283">
        <f>ROUND(AA60,2)</f>
        <v>0</v>
      </c>
      <c r="D757" s="280">
        <f>ROUND(AA61,0)</f>
        <v>0</v>
      </c>
      <c r="E757" s="280" t="e">
        <f>ROUND(AA62,0)</f>
        <v>#DIV/0!</v>
      </c>
      <c r="F757" s="280">
        <f>ROUND(AA63,0)</f>
        <v>0</v>
      </c>
      <c r="G757" s="280">
        <f>ROUND(AA64,0)</f>
        <v>0</v>
      </c>
      <c r="H757" s="280">
        <f>ROUND(AA65,0)</f>
        <v>0</v>
      </c>
      <c r="I757" s="280">
        <f>ROUND(AA66,0)</f>
        <v>0</v>
      </c>
      <c r="J757" s="280" t="e">
        <f>ROUND(AA67,0)</f>
        <v>#DIV/0!</v>
      </c>
      <c r="K757" s="280">
        <f>ROUND(AA68,0)</f>
        <v>0</v>
      </c>
      <c r="L757" s="280">
        <f>ROUND(AA70,0)</f>
        <v>0</v>
      </c>
      <c r="M757" s="280">
        <f>ROUND(AA71,0)</f>
        <v>0</v>
      </c>
      <c r="N757" s="280">
        <f>ROUND(AA76,0)</f>
        <v>0</v>
      </c>
      <c r="O757" s="280">
        <f>ROUND(AA74,0)</f>
        <v>0</v>
      </c>
      <c r="P757" s="280">
        <f>IF(AA77&gt;0,ROUND(AA77,0),0)</f>
        <v>0</v>
      </c>
      <c r="Q757" s="280">
        <f>IF(AA78&gt;0,ROUND(AA78,0),0)</f>
        <v>0</v>
      </c>
      <c r="R757" s="280">
        <f>IF(AA79&gt;0,ROUND(AA79,0),0)</f>
        <v>0</v>
      </c>
      <c r="S757" s="280">
        <f>IF(AA80&gt;0,ROUND(AA80,0),0)</f>
        <v>0</v>
      </c>
      <c r="T757" s="283">
        <f>IF(AA81&gt;0,ROUND(AA81,2),0)</f>
        <v>0</v>
      </c>
      <c r="U757" s="280"/>
      <c r="X757" s="280"/>
      <c r="Y757" s="280"/>
      <c r="Z757" s="280" t="e">
        <f t="shared" si="20"/>
        <v>#DIV/0!</v>
      </c>
    </row>
    <row r="758" spans="1:26" ht="12.6" customHeight="1" x14ac:dyDescent="0.25">
      <c r="A758" s="209" t="str">
        <f>RIGHT($C$84,3)&amp;"*"&amp;RIGHT($C$83,4)&amp;"*"&amp;AB$55&amp;"*"&amp;"A"</f>
        <v>043*2018*7170*A</v>
      </c>
      <c r="B758" s="280"/>
      <c r="C758" s="283">
        <f>ROUND(AB60,2)</f>
        <v>0</v>
      </c>
      <c r="D758" s="280">
        <f>ROUND(AB61,0)</f>
        <v>0</v>
      </c>
      <c r="E758" s="280" t="e">
        <f>ROUND(AB62,0)</f>
        <v>#DIV/0!</v>
      </c>
      <c r="F758" s="280">
        <f>ROUND(AB63,0)</f>
        <v>0</v>
      </c>
      <c r="G758" s="280">
        <f>ROUND(AB64,0)</f>
        <v>0</v>
      </c>
      <c r="H758" s="280">
        <f>ROUND(AB65,0)</f>
        <v>0</v>
      </c>
      <c r="I758" s="280">
        <f>ROUND(AB66,0)</f>
        <v>0</v>
      </c>
      <c r="J758" s="280" t="e">
        <f>ROUND(AB67,0)</f>
        <v>#DIV/0!</v>
      </c>
      <c r="K758" s="280">
        <f>ROUND(AB68,0)</f>
        <v>0</v>
      </c>
      <c r="L758" s="280">
        <f>ROUND(AB70,0)</f>
        <v>0</v>
      </c>
      <c r="M758" s="280">
        <f>ROUND(AB71,0)</f>
        <v>0</v>
      </c>
      <c r="N758" s="280">
        <f>ROUND(AB76,0)</f>
        <v>0</v>
      </c>
      <c r="O758" s="280">
        <f>ROUND(AB74,0)</f>
        <v>0</v>
      </c>
      <c r="P758" s="280">
        <f>IF(AB77&gt;0,ROUND(AB77,0),0)</f>
        <v>0</v>
      </c>
      <c r="Q758" s="280">
        <f>IF(AB78&gt;0,ROUND(AB78,0),0)</f>
        <v>0</v>
      </c>
      <c r="R758" s="280">
        <f>IF(AB79&gt;0,ROUND(AB79,0),0)</f>
        <v>0</v>
      </c>
      <c r="S758" s="280">
        <f>IF(AB80&gt;0,ROUND(AB80,0),0)</f>
        <v>0</v>
      </c>
      <c r="T758" s="283">
        <f>IF(AB81&gt;0,ROUND(AB81,2),0)</f>
        <v>0</v>
      </c>
      <c r="U758" s="280"/>
      <c r="X758" s="280"/>
      <c r="Y758" s="280"/>
      <c r="Z758" s="280" t="e">
        <f t="shared" si="20"/>
        <v>#DIV/0!</v>
      </c>
    </row>
    <row r="759" spans="1:26" ht="12.6" customHeight="1" x14ac:dyDescent="0.25">
      <c r="A759" s="209" t="str">
        <f>RIGHT($C$84,3)&amp;"*"&amp;RIGHT($C$83,4)&amp;"*"&amp;AC$55&amp;"*"&amp;"A"</f>
        <v>043*2018*7180*A</v>
      </c>
      <c r="B759" s="280">
        <f>ROUND(AC59,0)</f>
        <v>0</v>
      </c>
      <c r="C759" s="283">
        <f>ROUND(AC60,2)</f>
        <v>0</v>
      </c>
      <c r="D759" s="280">
        <f>ROUND(AC61,0)</f>
        <v>0</v>
      </c>
      <c r="E759" s="280" t="e">
        <f>ROUND(AC62,0)</f>
        <v>#DIV/0!</v>
      </c>
      <c r="F759" s="280">
        <f>ROUND(AC63,0)</f>
        <v>0</v>
      </c>
      <c r="G759" s="280">
        <f>ROUND(AC64,0)</f>
        <v>0</v>
      </c>
      <c r="H759" s="280">
        <f>ROUND(AC65,0)</f>
        <v>0</v>
      </c>
      <c r="I759" s="280">
        <f>ROUND(AC66,0)</f>
        <v>0</v>
      </c>
      <c r="J759" s="280" t="e">
        <f>ROUND(AC67,0)</f>
        <v>#DIV/0!</v>
      </c>
      <c r="K759" s="280">
        <f>ROUND(AC68,0)</f>
        <v>0</v>
      </c>
      <c r="L759" s="280">
        <f>ROUND(AC70,0)</f>
        <v>0</v>
      </c>
      <c r="M759" s="280">
        <f>ROUND(AC71,0)</f>
        <v>0</v>
      </c>
      <c r="N759" s="280">
        <f>ROUND(AC76,0)</f>
        <v>0</v>
      </c>
      <c r="O759" s="280">
        <f>ROUND(AC74,0)</f>
        <v>0</v>
      </c>
      <c r="P759" s="280">
        <f>IF(AC77&gt;0,ROUND(AC77,0),0)</f>
        <v>0</v>
      </c>
      <c r="Q759" s="280">
        <f>IF(AC78&gt;0,ROUND(AC78,0),0)</f>
        <v>0</v>
      </c>
      <c r="R759" s="280">
        <f>IF(AC79&gt;0,ROUND(AC79,0),0)</f>
        <v>0</v>
      </c>
      <c r="S759" s="280">
        <f>IF(AC80&gt;0,ROUND(AC80,0),0)</f>
        <v>0</v>
      </c>
      <c r="T759" s="283">
        <f>IF(AC81&gt;0,ROUND(AC81,2),0)</f>
        <v>0</v>
      </c>
      <c r="U759" s="280"/>
      <c r="X759" s="280"/>
      <c r="Y759" s="280"/>
      <c r="Z759" s="280" t="e">
        <f t="shared" si="20"/>
        <v>#DIV/0!</v>
      </c>
    </row>
    <row r="760" spans="1:26" ht="12.6" customHeight="1" x14ac:dyDescent="0.25">
      <c r="A760" s="209" t="str">
        <f>RIGHT($C$84,3)&amp;"*"&amp;RIGHT($C$83,4)&amp;"*"&amp;AD$55&amp;"*"&amp;"A"</f>
        <v>043*2018*7190*A</v>
      </c>
      <c r="B760" s="280">
        <f>ROUND(AD59,0)</f>
        <v>0</v>
      </c>
      <c r="C760" s="283">
        <f>ROUND(AD60,2)</f>
        <v>0</v>
      </c>
      <c r="D760" s="280">
        <f>ROUND(AD61,0)</f>
        <v>0</v>
      </c>
      <c r="E760" s="280" t="e">
        <f>ROUND(AD62,0)</f>
        <v>#DIV/0!</v>
      </c>
      <c r="F760" s="280">
        <f>ROUND(AD63,0)</f>
        <v>0</v>
      </c>
      <c r="G760" s="280">
        <f>ROUND(AD64,0)</f>
        <v>0</v>
      </c>
      <c r="H760" s="280">
        <f>ROUND(AD65,0)</f>
        <v>0</v>
      </c>
      <c r="I760" s="280">
        <f>ROUND(AD66,0)</f>
        <v>0</v>
      </c>
      <c r="J760" s="280" t="e">
        <f>ROUND(AD67,0)</f>
        <v>#DIV/0!</v>
      </c>
      <c r="K760" s="280">
        <f>ROUND(AD68,0)</f>
        <v>0</v>
      </c>
      <c r="L760" s="280">
        <f>ROUND(AD70,0)</f>
        <v>0</v>
      </c>
      <c r="M760" s="280">
        <f>ROUND(AD71,0)</f>
        <v>0</v>
      </c>
      <c r="N760" s="280">
        <f>ROUND(AD76,0)</f>
        <v>0</v>
      </c>
      <c r="O760" s="280">
        <f>ROUND(AD74,0)</f>
        <v>0</v>
      </c>
      <c r="P760" s="280">
        <f>IF(AD77&gt;0,ROUND(AD77,0),0)</f>
        <v>0</v>
      </c>
      <c r="Q760" s="280">
        <f>IF(AD78&gt;0,ROUND(AD78,0),0)</f>
        <v>0</v>
      </c>
      <c r="R760" s="280">
        <f>IF(AD79&gt;0,ROUND(AD79,0),0)</f>
        <v>0</v>
      </c>
      <c r="S760" s="280">
        <f>IF(AD80&gt;0,ROUND(AD80,0),0)</f>
        <v>0</v>
      </c>
      <c r="T760" s="283">
        <f>IF(AD81&gt;0,ROUND(AD81,2),0)</f>
        <v>0</v>
      </c>
      <c r="U760" s="280"/>
      <c r="X760" s="280"/>
      <c r="Y760" s="280"/>
      <c r="Z760" s="280" t="e">
        <f t="shared" si="20"/>
        <v>#DIV/0!</v>
      </c>
    </row>
    <row r="761" spans="1:26" ht="12.6" customHeight="1" x14ac:dyDescent="0.25">
      <c r="A761" s="209" t="str">
        <f>RIGHT($C$84,3)&amp;"*"&amp;RIGHT($C$83,4)&amp;"*"&amp;AE$55&amp;"*"&amp;"A"</f>
        <v>043*2018*7200*A</v>
      </c>
      <c r="B761" s="280">
        <f>ROUND(AE59,0)</f>
        <v>0</v>
      </c>
      <c r="C761" s="283">
        <f>ROUND(AE60,2)</f>
        <v>0</v>
      </c>
      <c r="D761" s="280">
        <f>ROUND(AE61,0)</f>
        <v>0</v>
      </c>
      <c r="E761" s="280" t="e">
        <f>ROUND(AE62,0)</f>
        <v>#DIV/0!</v>
      </c>
      <c r="F761" s="280">
        <f>ROUND(AE63,0)</f>
        <v>0</v>
      </c>
      <c r="G761" s="280">
        <f>ROUND(AE64,0)</f>
        <v>0</v>
      </c>
      <c r="H761" s="280">
        <f>ROUND(AE65,0)</f>
        <v>0</v>
      </c>
      <c r="I761" s="280">
        <f>ROUND(AE66,0)</f>
        <v>0</v>
      </c>
      <c r="J761" s="280" t="e">
        <f>ROUND(AE67,0)</f>
        <v>#DIV/0!</v>
      </c>
      <c r="K761" s="280">
        <f>ROUND(AE68,0)</f>
        <v>0</v>
      </c>
      <c r="L761" s="280">
        <f>ROUND(AE70,0)</f>
        <v>0</v>
      </c>
      <c r="M761" s="280">
        <f>ROUND(AE71,0)</f>
        <v>0</v>
      </c>
      <c r="N761" s="280">
        <f>ROUND(AE76,0)</f>
        <v>0</v>
      </c>
      <c r="O761" s="280">
        <f>ROUND(AE74,0)</f>
        <v>0</v>
      </c>
      <c r="P761" s="280">
        <f>IF(AE77&gt;0,ROUND(AE77,0),0)</f>
        <v>0</v>
      </c>
      <c r="Q761" s="280">
        <f>IF(AE78&gt;0,ROUND(AE78,0),0)</f>
        <v>0</v>
      </c>
      <c r="R761" s="280">
        <f>IF(AE79&gt;0,ROUND(AE79,0),0)</f>
        <v>0</v>
      </c>
      <c r="S761" s="280">
        <f>IF(AE80&gt;0,ROUND(AE80,0),0)</f>
        <v>0</v>
      </c>
      <c r="T761" s="283">
        <f>IF(AE81&gt;0,ROUND(AE81,2),0)</f>
        <v>0</v>
      </c>
      <c r="U761" s="280"/>
      <c r="X761" s="280"/>
      <c r="Y761" s="280"/>
      <c r="Z761" s="280" t="e">
        <f t="shared" si="20"/>
        <v>#DIV/0!</v>
      </c>
    </row>
    <row r="762" spans="1:26" ht="12.6" customHeight="1" x14ac:dyDescent="0.25">
      <c r="A762" s="209" t="str">
        <f>RIGHT($C$84,3)&amp;"*"&amp;RIGHT($C$83,4)&amp;"*"&amp;AF$55&amp;"*"&amp;"A"</f>
        <v>043*2018*7220*A</v>
      </c>
      <c r="B762" s="280">
        <f>ROUND(AF59,0)</f>
        <v>0</v>
      </c>
      <c r="C762" s="283">
        <f>ROUND(AF60,2)</f>
        <v>0</v>
      </c>
      <c r="D762" s="280">
        <f>ROUND(AF61,0)</f>
        <v>0</v>
      </c>
      <c r="E762" s="280" t="e">
        <f>ROUND(AF62,0)</f>
        <v>#DIV/0!</v>
      </c>
      <c r="F762" s="280">
        <f>ROUND(AF63,0)</f>
        <v>0</v>
      </c>
      <c r="G762" s="280">
        <f>ROUND(AF64,0)</f>
        <v>0</v>
      </c>
      <c r="H762" s="280">
        <f>ROUND(AF65,0)</f>
        <v>0</v>
      </c>
      <c r="I762" s="280">
        <f>ROUND(AF66,0)</f>
        <v>0</v>
      </c>
      <c r="J762" s="280" t="e">
        <f>ROUND(AF67,0)</f>
        <v>#DIV/0!</v>
      </c>
      <c r="K762" s="280">
        <f>ROUND(AF68,0)</f>
        <v>0</v>
      </c>
      <c r="L762" s="280">
        <f>ROUND(AF70,0)</f>
        <v>0</v>
      </c>
      <c r="M762" s="280">
        <f>ROUND(AF71,0)</f>
        <v>0</v>
      </c>
      <c r="N762" s="280">
        <f>ROUND(AF76,0)</f>
        <v>0</v>
      </c>
      <c r="O762" s="280">
        <f>ROUND(AF74,0)</f>
        <v>0</v>
      </c>
      <c r="P762" s="280">
        <f>IF(AF77&gt;0,ROUND(AF77,0),0)</f>
        <v>0</v>
      </c>
      <c r="Q762" s="280">
        <f>IF(AF78&gt;0,ROUND(AF78,0),0)</f>
        <v>0</v>
      </c>
      <c r="R762" s="280">
        <f>IF(AF79&gt;0,ROUND(AF79,0),0)</f>
        <v>0</v>
      </c>
      <c r="S762" s="280">
        <f>IF(AF80&gt;0,ROUND(AF80,0),0)</f>
        <v>0</v>
      </c>
      <c r="T762" s="283">
        <f>IF(AF81&gt;0,ROUND(AF81,2),0)</f>
        <v>0</v>
      </c>
      <c r="U762" s="280"/>
      <c r="X762" s="280"/>
      <c r="Y762" s="280"/>
      <c r="Z762" s="280" t="e">
        <f t="shared" si="20"/>
        <v>#DIV/0!</v>
      </c>
    </row>
    <row r="763" spans="1:26" ht="12.6" customHeight="1" x14ac:dyDescent="0.25">
      <c r="A763" s="209" t="str">
        <f>RIGHT($C$84,3)&amp;"*"&amp;RIGHT($C$83,4)&amp;"*"&amp;AG$55&amp;"*"&amp;"A"</f>
        <v>043*2018*7230*A</v>
      </c>
      <c r="B763" s="280">
        <f>ROUND(AG59,0)</f>
        <v>0</v>
      </c>
      <c r="C763" s="283">
        <f>ROUND(AG60,2)</f>
        <v>0</v>
      </c>
      <c r="D763" s="280">
        <f>ROUND(AG61,0)</f>
        <v>0</v>
      </c>
      <c r="E763" s="280" t="e">
        <f>ROUND(AG62,0)</f>
        <v>#DIV/0!</v>
      </c>
      <c r="F763" s="280">
        <f>ROUND(AG63,0)</f>
        <v>0</v>
      </c>
      <c r="G763" s="280">
        <f>ROUND(AG64,0)</f>
        <v>0</v>
      </c>
      <c r="H763" s="280">
        <f>ROUND(AG65,0)</f>
        <v>0</v>
      </c>
      <c r="I763" s="280">
        <f>ROUND(AG66,0)</f>
        <v>0</v>
      </c>
      <c r="J763" s="280" t="e">
        <f>ROUND(AG67,0)</f>
        <v>#DIV/0!</v>
      </c>
      <c r="K763" s="280">
        <f>ROUND(AG68,0)</f>
        <v>0</v>
      </c>
      <c r="L763" s="280">
        <f>ROUND(AG70,0)</f>
        <v>0</v>
      </c>
      <c r="M763" s="280">
        <f>ROUND(AG71,0)</f>
        <v>0</v>
      </c>
      <c r="N763" s="280">
        <f>ROUND(AG76,0)</f>
        <v>0</v>
      </c>
      <c r="O763" s="280">
        <f>ROUND(AG74,0)</f>
        <v>0</v>
      </c>
      <c r="P763" s="280">
        <f>IF(AG77&gt;0,ROUND(AG77,0),0)</f>
        <v>0</v>
      </c>
      <c r="Q763" s="280">
        <f>IF(AG78&gt;0,ROUND(AG78,0),0)</f>
        <v>0</v>
      </c>
      <c r="R763" s="280">
        <f>IF(AG79&gt;0,ROUND(AG79,0),0)</f>
        <v>0</v>
      </c>
      <c r="S763" s="280">
        <f>IF(AG80&gt;0,ROUND(AG80,0),0)</f>
        <v>0</v>
      </c>
      <c r="T763" s="283">
        <f>IF(AG81&gt;0,ROUND(AG81,2),0)</f>
        <v>0</v>
      </c>
      <c r="U763" s="280"/>
      <c r="X763" s="280"/>
      <c r="Y763" s="280"/>
      <c r="Z763" s="280" t="e">
        <f t="shared" si="20"/>
        <v>#DIV/0!</v>
      </c>
    </row>
    <row r="764" spans="1:26" ht="12.6" customHeight="1" x14ac:dyDescent="0.25">
      <c r="A764" s="209" t="str">
        <f>RIGHT($C$84,3)&amp;"*"&amp;RIGHT($C$83,4)&amp;"*"&amp;AH$55&amp;"*"&amp;"A"</f>
        <v>043*2018*7240*A</v>
      </c>
      <c r="B764" s="280">
        <f>ROUND(AH59,0)</f>
        <v>0</v>
      </c>
      <c r="C764" s="283">
        <f>ROUND(AH60,2)</f>
        <v>0</v>
      </c>
      <c r="D764" s="280">
        <f>ROUND(AH61,0)</f>
        <v>0</v>
      </c>
      <c r="E764" s="280" t="e">
        <f>ROUND(AH62,0)</f>
        <v>#DIV/0!</v>
      </c>
      <c r="F764" s="280">
        <f>ROUND(AH63,0)</f>
        <v>0</v>
      </c>
      <c r="G764" s="280">
        <f>ROUND(AH64,0)</f>
        <v>0</v>
      </c>
      <c r="H764" s="280">
        <f>ROUND(AH65,0)</f>
        <v>0</v>
      </c>
      <c r="I764" s="280">
        <f>ROUND(AH66,0)</f>
        <v>0</v>
      </c>
      <c r="J764" s="280" t="e">
        <f>ROUND(AH67,0)</f>
        <v>#DIV/0!</v>
      </c>
      <c r="K764" s="280">
        <f>ROUND(AH68,0)</f>
        <v>0</v>
      </c>
      <c r="L764" s="280">
        <f>ROUND(AH70,0)</f>
        <v>0</v>
      </c>
      <c r="M764" s="280">
        <f>ROUND(AH71,0)</f>
        <v>0</v>
      </c>
      <c r="N764" s="280">
        <f>ROUND(AH76,0)</f>
        <v>0</v>
      </c>
      <c r="O764" s="280">
        <f>ROUND(AH74,0)</f>
        <v>0</v>
      </c>
      <c r="P764" s="280">
        <f>IF(AH77&gt;0,ROUND(AH77,0),0)</f>
        <v>0</v>
      </c>
      <c r="Q764" s="280">
        <f>IF(AH78&gt;0,ROUND(AH78,0),0)</f>
        <v>0</v>
      </c>
      <c r="R764" s="280">
        <f>IF(AH79&gt;0,ROUND(AH79,0),0)</f>
        <v>0</v>
      </c>
      <c r="S764" s="280">
        <f>IF(AH80&gt;0,ROUND(AH80,0),0)</f>
        <v>0</v>
      </c>
      <c r="T764" s="283">
        <f>IF(AH81&gt;0,ROUND(AH81,2),0)</f>
        <v>0</v>
      </c>
      <c r="U764" s="280"/>
      <c r="X764" s="280"/>
      <c r="Y764" s="280"/>
      <c r="Z764" s="280" t="e">
        <f t="shared" si="20"/>
        <v>#DIV/0!</v>
      </c>
    </row>
    <row r="765" spans="1:26" ht="12.6" customHeight="1" x14ac:dyDescent="0.25">
      <c r="A765" s="209" t="str">
        <f>RIGHT($C$84,3)&amp;"*"&amp;RIGHT($C$83,4)&amp;"*"&amp;AI$55&amp;"*"&amp;"A"</f>
        <v>043*2018*7250*A</v>
      </c>
      <c r="B765" s="280">
        <f>ROUND(AI59,0)</f>
        <v>0</v>
      </c>
      <c r="C765" s="283">
        <f>ROUND(AI60,2)</f>
        <v>0</v>
      </c>
      <c r="D765" s="280">
        <f>ROUND(AI61,0)</f>
        <v>0</v>
      </c>
      <c r="E765" s="280" t="e">
        <f>ROUND(AI62,0)</f>
        <v>#DIV/0!</v>
      </c>
      <c r="F765" s="280">
        <f>ROUND(AI63,0)</f>
        <v>0</v>
      </c>
      <c r="G765" s="280">
        <f>ROUND(AI64,0)</f>
        <v>0</v>
      </c>
      <c r="H765" s="280">
        <f>ROUND(AI65,0)</f>
        <v>0</v>
      </c>
      <c r="I765" s="280">
        <f>ROUND(AI66,0)</f>
        <v>0</v>
      </c>
      <c r="J765" s="280" t="e">
        <f>ROUND(AI67,0)</f>
        <v>#DIV/0!</v>
      </c>
      <c r="K765" s="280">
        <f>ROUND(AI68,0)</f>
        <v>0</v>
      </c>
      <c r="L765" s="280">
        <f>ROUND(AI70,0)</f>
        <v>0</v>
      </c>
      <c r="M765" s="280">
        <f>ROUND(AI71,0)</f>
        <v>0</v>
      </c>
      <c r="N765" s="280">
        <f>ROUND(AI76,0)</f>
        <v>0</v>
      </c>
      <c r="O765" s="280">
        <f>ROUND(AI74,0)</f>
        <v>0</v>
      </c>
      <c r="P765" s="280">
        <f>IF(AI77&gt;0,ROUND(AI77,0),0)</f>
        <v>0</v>
      </c>
      <c r="Q765" s="280">
        <f>IF(AI78&gt;0,ROUND(AI78,0),0)</f>
        <v>0</v>
      </c>
      <c r="R765" s="280">
        <f>IF(AI79&gt;0,ROUND(AI79,0),0)</f>
        <v>0</v>
      </c>
      <c r="S765" s="280">
        <f>IF(AI80&gt;0,ROUND(AI80,0),0)</f>
        <v>0</v>
      </c>
      <c r="T765" s="283">
        <f>IF(AI81&gt;0,ROUND(AI81,2),0)</f>
        <v>0</v>
      </c>
      <c r="U765" s="280"/>
      <c r="X765" s="280"/>
      <c r="Y765" s="280"/>
      <c r="Z765" s="280" t="e">
        <f t="shared" si="20"/>
        <v>#DIV/0!</v>
      </c>
    </row>
    <row r="766" spans="1:26" ht="12.6" customHeight="1" x14ac:dyDescent="0.25">
      <c r="A766" s="209" t="str">
        <f>RIGHT($C$84,3)&amp;"*"&amp;RIGHT($C$83,4)&amp;"*"&amp;AJ$55&amp;"*"&amp;"A"</f>
        <v>043*2018*7260*A</v>
      </c>
      <c r="B766" s="280">
        <f>ROUND(AJ59,0)</f>
        <v>0</v>
      </c>
      <c r="C766" s="283">
        <f>ROUND(AJ60,2)</f>
        <v>0</v>
      </c>
      <c r="D766" s="280">
        <f>ROUND(AJ61,0)</f>
        <v>0</v>
      </c>
      <c r="E766" s="280" t="e">
        <f>ROUND(AJ62,0)</f>
        <v>#DIV/0!</v>
      </c>
      <c r="F766" s="280">
        <f>ROUND(AJ63,0)</f>
        <v>0</v>
      </c>
      <c r="G766" s="280">
        <f>ROUND(AJ64,0)</f>
        <v>0</v>
      </c>
      <c r="H766" s="280">
        <f>ROUND(AJ65,0)</f>
        <v>0</v>
      </c>
      <c r="I766" s="280">
        <f>ROUND(AJ66,0)</f>
        <v>0</v>
      </c>
      <c r="J766" s="280" t="e">
        <f>ROUND(AJ67,0)</f>
        <v>#DIV/0!</v>
      </c>
      <c r="K766" s="280">
        <f>ROUND(AJ68,0)</f>
        <v>0</v>
      </c>
      <c r="L766" s="280">
        <f>ROUND(AJ70,0)</f>
        <v>0</v>
      </c>
      <c r="M766" s="280">
        <f>ROUND(AJ71,0)</f>
        <v>0</v>
      </c>
      <c r="N766" s="280">
        <f>ROUND(AJ76,0)</f>
        <v>0</v>
      </c>
      <c r="O766" s="280">
        <f>ROUND(AJ74,0)</f>
        <v>0</v>
      </c>
      <c r="P766" s="280">
        <f>IF(AJ77&gt;0,ROUND(AJ77,0),0)</f>
        <v>0</v>
      </c>
      <c r="Q766" s="280">
        <f>IF(AJ78&gt;0,ROUND(AJ78,0),0)</f>
        <v>0</v>
      </c>
      <c r="R766" s="280">
        <f>IF(AJ79&gt;0,ROUND(AJ79,0),0)</f>
        <v>0</v>
      </c>
      <c r="S766" s="280">
        <f>IF(AJ80&gt;0,ROUND(AJ80,0),0)</f>
        <v>0</v>
      </c>
      <c r="T766" s="283">
        <f>IF(AJ81&gt;0,ROUND(AJ81,2),0)</f>
        <v>0</v>
      </c>
      <c r="U766" s="280"/>
      <c r="X766" s="280"/>
      <c r="Y766" s="280"/>
      <c r="Z766" s="280" t="e">
        <f t="shared" si="20"/>
        <v>#DIV/0!</v>
      </c>
    </row>
    <row r="767" spans="1:26" ht="12.6" customHeight="1" x14ac:dyDescent="0.25">
      <c r="A767" s="209" t="str">
        <f>RIGHT($C$84,3)&amp;"*"&amp;RIGHT($C$83,4)&amp;"*"&amp;AK$55&amp;"*"&amp;"A"</f>
        <v>043*2018*7310*A</v>
      </c>
      <c r="B767" s="280">
        <f>ROUND(AK59,0)</f>
        <v>0</v>
      </c>
      <c r="C767" s="283">
        <f>ROUND(AK60,2)</f>
        <v>0</v>
      </c>
      <c r="D767" s="280">
        <f>ROUND(AK61,0)</f>
        <v>0</v>
      </c>
      <c r="E767" s="280" t="e">
        <f>ROUND(AK62,0)</f>
        <v>#DIV/0!</v>
      </c>
      <c r="F767" s="280">
        <f>ROUND(AK63,0)</f>
        <v>0</v>
      </c>
      <c r="G767" s="280">
        <f>ROUND(AK64,0)</f>
        <v>0</v>
      </c>
      <c r="H767" s="280">
        <f>ROUND(AK65,0)</f>
        <v>0</v>
      </c>
      <c r="I767" s="280">
        <f>ROUND(AK66,0)</f>
        <v>0</v>
      </c>
      <c r="J767" s="280" t="e">
        <f>ROUND(AK67,0)</f>
        <v>#DIV/0!</v>
      </c>
      <c r="K767" s="280">
        <f>ROUND(AK68,0)</f>
        <v>0</v>
      </c>
      <c r="L767" s="280">
        <f>ROUND(AK70,0)</f>
        <v>0</v>
      </c>
      <c r="M767" s="280">
        <f>ROUND(AK71,0)</f>
        <v>0</v>
      </c>
      <c r="N767" s="280">
        <f>ROUND(AK76,0)</f>
        <v>0</v>
      </c>
      <c r="O767" s="280">
        <f>ROUND(AK74,0)</f>
        <v>0</v>
      </c>
      <c r="P767" s="280">
        <f>IF(AK77&gt;0,ROUND(AK77,0),0)</f>
        <v>0</v>
      </c>
      <c r="Q767" s="280">
        <f>IF(AK78&gt;0,ROUND(AK78,0),0)</f>
        <v>0</v>
      </c>
      <c r="R767" s="280">
        <f>IF(AK79&gt;0,ROUND(AK79,0),0)</f>
        <v>0</v>
      </c>
      <c r="S767" s="280">
        <f>IF(AK80&gt;0,ROUND(AK80,0),0)</f>
        <v>0</v>
      </c>
      <c r="T767" s="283">
        <f>IF(AK81&gt;0,ROUND(AK81,2),0)</f>
        <v>0</v>
      </c>
      <c r="U767" s="280"/>
      <c r="X767" s="280"/>
      <c r="Y767" s="280"/>
      <c r="Z767" s="280" t="e">
        <f t="shared" si="20"/>
        <v>#DIV/0!</v>
      </c>
    </row>
    <row r="768" spans="1:26" ht="12.6" customHeight="1" x14ac:dyDescent="0.25">
      <c r="A768" s="209" t="str">
        <f>RIGHT($C$84,3)&amp;"*"&amp;RIGHT($C$83,4)&amp;"*"&amp;AL$55&amp;"*"&amp;"A"</f>
        <v>043*2018*7320*A</v>
      </c>
      <c r="B768" s="280">
        <f>ROUND(AL59,0)</f>
        <v>0</v>
      </c>
      <c r="C768" s="283">
        <f>ROUND(AL60,2)</f>
        <v>0</v>
      </c>
      <c r="D768" s="280">
        <f>ROUND(AL61,0)</f>
        <v>0</v>
      </c>
      <c r="E768" s="280" t="e">
        <f>ROUND(AL62,0)</f>
        <v>#DIV/0!</v>
      </c>
      <c r="F768" s="280">
        <f>ROUND(AL63,0)</f>
        <v>0</v>
      </c>
      <c r="G768" s="280">
        <f>ROUND(AL64,0)</f>
        <v>0</v>
      </c>
      <c r="H768" s="280">
        <f>ROUND(AL65,0)</f>
        <v>0</v>
      </c>
      <c r="I768" s="280">
        <f>ROUND(AL66,0)</f>
        <v>0</v>
      </c>
      <c r="J768" s="280" t="e">
        <f>ROUND(AL67,0)</f>
        <v>#DIV/0!</v>
      </c>
      <c r="K768" s="280">
        <f>ROUND(AL68,0)</f>
        <v>0</v>
      </c>
      <c r="L768" s="280">
        <f>ROUND(AL70,0)</f>
        <v>0</v>
      </c>
      <c r="M768" s="280">
        <f>ROUND(AL71,0)</f>
        <v>0</v>
      </c>
      <c r="N768" s="280">
        <f>ROUND(AL76,0)</f>
        <v>0</v>
      </c>
      <c r="O768" s="280">
        <f>ROUND(AL74,0)</f>
        <v>0</v>
      </c>
      <c r="P768" s="280">
        <f>IF(AL77&gt;0,ROUND(AL77,0),0)</f>
        <v>0</v>
      </c>
      <c r="Q768" s="280">
        <f>IF(AL78&gt;0,ROUND(AL78,0),0)</f>
        <v>0</v>
      </c>
      <c r="R768" s="280">
        <f>IF(AL79&gt;0,ROUND(AL79,0),0)</f>
        <v>0</v>
      </c>
      <c r="S768" s="280">
        <f>IF(AL80&gt;0,ROUND(AL80,0),0)</f>
        <v>0</v>
      </c>
      <c r="T768" s="283">
        <f>IF(AL81&gt;0,ROUND(AL81,2),0)</f>
        <v>0</v>
      </c>
      <c r="U768" s="280"/>
      <c r="X768" s="280"/>
      <c r="Y768" s="280"/>
      <c r="Z768" s="280" t="e">
        <f t="shared" si="20"/>
        <v>#DIV/0!</v>
      </c>
    </row>
    <row r="769" spans="1:26" ht="12.6" customHeight="1" x14ac:dyDescent="0.25">
      <c r="A769" s="209" t="str">
        <f>RIGHT($C$84,3)&amp;"*"&amp;RIGHT($C$83,4)&amp;"*"&amp;AM$55&amp;"*"&amp;"A"</f>
        <v>043*2018*7330*A</v>
      </c>
      <c r="B769" s="280">
        <f>ROUND(AM59,0)</f>
        <v>0</v>
      </c>
      <c r="C769" s="283">
        <f>ROUND(AM60,2)</f>
        <v>0</v>
      </c>
      <c r="D769" s="280">
        <f>ROUND(AM61,0)</f>
        <v>0</v>
      </c>
      <c r="E769" s="280" t="e">
        <f>ROUND(AM62,0)</f>
        <v>#DIV/0!</v>
      </c>
      <c r="F769" s="280">
        <f>ROUND(AM63,0)</f>
        <v>0</v>
      </c>
      <c r="G769" s="280">
        <f>ROUND(AM64,0)</f>
        <v>0</v>
      </c>
      <c r="H769" s="280">
        <f>ROUND(AM65,0)</f>
        <v>0</v>
      </c>
      <c r="I769" s="280">
        <f>ROUND(AM66,0)</f>
        <v>0</v>
      </c>
      <c r="J769" s="280" t="e">
        <f>ROUND(AM67,0)</f>
        <v>#DIV/0!</v>
      </c>
      <c r="K769" s="280">
        <f>ROUND(AM68,0)</f>
        <v>0</v>
      </c>
      <c r="L769" s="280">
        <f>ROUND(AM70,0)</f>
        <v>0</v>
      </c>
      <c r="M769" s="280">
        <f>ROUND(AM71,0)</f>
        <v>0</v>
      </c>
      <c r="N769" s="280">
        <f>ROUND(AM76,0)</f>
        <v>0</v>
      </c>
      <c r="O769" s="280">
        <f>ROUND(AM74,0)</f>
        <v>0</v>
      </c>
      <c r="P769" s="280">
        <f>IF(AM77&gt;0,ROUND(AM77,0),0)</f>
        <v>0</v>
      </c>
      <c r="Q769" s="280">
        <f>IF(AM78&gt;0,ROUND(AM78,0),0)</f>
        <v>0</v>
      </c>
      <c r="R769" s="280">
        <f>IF(AM79&gt;0,ROUND(AM79,0),0)</f>
        <v>0</v>
      </c>
      <c r="S769" s="280">
        <f>IF(AM80&gt;0,ROUND(AM80,0),0)</f>
        <v>0</v>
      </c>
      <c r="T769" s="283">
        <f>IF(AM81&gt;0,ROUND(AM81,2),0)</f>
        <v>0</v>
      </c>
      <c r="U769" s="280"/>
      <c r="X769" s="280"/>
      <c r="Y769" s="280"/>
      <c r="Z769" s="280" t="e">
        <f t="shared" si="20"/>
        <v>#DIV/0!</v>
      </c>
    </row>
    <row r="770" spans="1:26" ht="12.6" customHeight="1" x14ac:dyDescent="0.25">
      <c r="A770" s="209" t="str">
        <f>RIGHT($C$84,3)&amp;"*"&amp;RIGHT($C$83,4)&amp;"*"&amp;AN$55&amp;"*"&amp;"A"</f>
        <v>043*2018*7340*A</v>
      </c>
      <c r="B770" s="280">
        <f>ROUND(AN59,0)</f>
        <v>0</v>
      </c>
      <c r="C770" s="283">
        <f>ROUND(AN60,2)</f>
        <v>0</v>
      </c>
      <c r="D770" s="280">
        <f>ROUND(AN61,0)</f>
        <v>0</v>
      </c>
      <c r="E770" s="280" t="e">
        <f>ROUND(AN62,0)</f>
        <v>#DIV/0!</v>
      </c>
      <c r="F770" s="280">
        <f>ROUND(AN63,0)</f>
        <v>0</v>
      </c>
      <c r="G770" s="280">
        <f>ROUND(AN64,0)</f>
        <v>0</v>
      </c>
      <c r="H770" s="280">
        <f>ROUND(AN65,0)</f>
        <v>0</v>
      </c>
      <c r="I770" s="280">
        <f>ROUND(AN66,0)</f>
        <v>0</v>
      </c>
      <c r="J770" s="280" t="e">
        <f>ROUND(AN67,0)</f>
        <v>#DIV/0!</v>
      </c>
      <c r="K770" s="280">
        <f>ROUND(AN68,0)</f>
        <v>0</v>
      </c>
      <c r="L770" s="280">
        <f>ROUND(AN70,0)</f>
        <v>0</v>
      </c>
      <c r="M770" s="280">
        <f>ROUND(AN71,0)</f>
        <v>0</v>
      </c>
      <c r="N770" s="280">
        <f>ROUND(AN76,0)</f>
        <v>0</v>
      </c>
      <c r="O770" s="280">
        <f>ROUND(AN74,0)</f>
        <v>0</v>
      </c>
      <c r="P770" s="280">
        <f>IF(AN77&gt;0,ROUND(AN77,0),0)</f>
        <v>0</v>
      </c>
      <c r="Q770" s="280">
        <f>IF(AN78&gt;0,ROUND(AN78,0),0)</f>
        <v>0</v>
      </c>
      <c r="R770" s="280">
        <f>IF(AN79&gt;0,ROUND(AN79,0),0)</f>
        <v>0</v>
      </c>
      <c r="S770" s="280">
        <f>IF(AN80&gt;0,ROUND(AN80,0),0)</f>
        <v>0</v>
      </c>
      <c r="T770" s="283">
        <f>IF(AN81&gt;0,ROUND(AN81,2),0)</f>
        <v>0</v>
      </c>
      <c r="U770" s="280"/>
      <c r="X770" s="280"/>
      <c r="Y770" s="280"/>
      <c r="Z770" s="280" t="e">
        <f t="shared" si="20"/>
        <v>#DIV/0!</v>
      </c>
    </row>
    <row r="771" spans="1:26" ht="12.6" customHeight="1" x14ac:dyDescent="0.25">
      <c r="A771" s="209" t="str">
        <f>RIGHT($C$84,3)&amp;"*"&amp;RIGHT($C$83,4)&amp;"*"&amp;AO$55&amp;"*"&amp;"A"</f>
        <v>043*2018*7350*A</v>
      </c>
      <c r="B771" s="280">
        <f>ROUND(AO59,0)</f>
        <v>0</v>
      </c>
      <c r="C771" s="283">
        <f>ROUND(AO60,2)</f>
        <v>0</v>
      </c>
      <c r="D771" s="280">
        <f>ROUND(AO61,0)</f>
        <v>0</v>
      </c>
      <c r="E771" s="280" t="e">
        <f>ROUND(AO62,0)</f>
        <v>#DIV/0!</v>
      </c>
      <c r="F771" s="280">
        <f>ROUND(AO63,0)</f>
        <v>0</v>
      </c>
      <c r="G771" s="280">
        <f>ROUND(AO64,0)</f>
        <v>0</v>
      </c>
      <c r="H771" s="280">
        <f>ROUND(AO65,0)</f>
        <v>0</v>
      </c>
      <c r="I771" s="280">
        <f>ROUND(AO66,0)</f>
        <v>0</v>
      </c>
      <c r="J771" s="280" t="e">
        <f>ROUND(AO67,0)</f>
        <v>#DIV/0!</v>
      </c>
      <c r="K771" s="280">
        <f>ROUND(AO68,0)</f>
        <v>0</v>
      </c>
      <c r="L771" s="280">
        <f>ROUND(AO70,0)</f>
        <v>0</v>
      </c>
      <c r="M771" s="280">
        <f>ROUND(AO71,0)</f>
        <v>0</v>
      </c>
      <c r="N771" s="280">
        <f>ROUND(AO76,0)</f>
        <v>0</v>
      </c>
      <c r="O771" s="280">
        <f>ROUND(AO74,0)</f>
        <v>0</v>
      </c>
      <c r="P771" s="280">
        <f>IF(AO77&gt;0,ROUND(AO77,0),0)</f>
        <v>0</v>
      </c>
      <c r="Q771" s="280">
        <f>IF(AO78&gt;0,ROUND(AO78,0),0)</f>
        <v>0</v>
      </c>
      <c r="R771" s="280">
        <f>IF(AO79&gt;0,ROUND(AO79,0),0)</f>
        <v>0</v>
      </c>
      <c r="S771" s="280">
        <f>IF(AO80&gt;0,ROUND(AO80,0),0)</f>
        <v>0</v>
      </c>
      <c r="T771" s="283">
        <f>IF(AO81&gt;0,ROUND(AO81,2),0)</f>
        <v>0</v>
      </c>
      <c r="U771" s="280"/>
      <c r="X771" s="280"/>
      <c r="Y771" s="280"/>
      <c r="Z771" s="280" t="e">
        <f t="shared" si="20"/>
        <v>#DIV/0!</v>
      </c>
    </row>
    <row r="772" spans="1:26" ht="12.6" customHeight="1" x14ac:dyDescent="0.25">
      <c r="A772" s="209" t="str">
        <f>RIGHT($C$84,3)&amp;"*"&amp;RIGHT($C$83,4)&amp;"*"&amp;AP$55&amp;"*"&amp;"A"</f>
        <v>043*2018*7380*A</v>
      </c>
      <c r="B772" s="280">
        <f>ROUND(AP59,0)</f>
        <v>0</v>
      </c>
      <c r="C772" s="283">
        <f>ROUND(AP60,2)</f>
        <v>0</v>
      </c>
      <c r="D772" s="280">
        <f>ROUND(AP61,0)</f>
        <v>0</v>
      </c>
      <c r="E772" s="280" t="e">
        <f>ROUND(AP62,0)</f>
        <v>#DIV/0!</v>
      </c>
      <c r="F772" s="280">
        <f>ROUND(AP63,0)</f>
        <v>0</v>
      </c>
      <c r="G772" s="280">
        <f>ROUND(AP64,0)</f>
        <v>0</v>
      </c>
      <c r="H772" s="280">
        <f>ROUND(AP65,0)</f>
        <v>0</v>
      </c>
      <c r="I772" s="280">
        <f>ROUND(AP66,0)</f>
        <v>0</v>
      </c>
      <c r="J772" s="280" t="e">
        <f>ROUND(AP67,0)</f>
        <v>#DIV/0!</v>
      </c>
      <c r="K772" s="280">
        <f>ROUND(AP68,0)</f>
        <v>0</v>
      </c>
      <c r="L772" s="280">
        <f>ROUND(AP70,0)</f>
        <v>0</v>
      </c>
      <c r="M772" s="280">
        <f>ROUND(AP71,0)</f>
        <v>0</v>
      </c>
      <c r="N772" s="280">
        <f>ROUND(AP76,0)</f>
        <v>0</v>
      </c>
      <c r="O772" s="280">
        <f>ROUND(AP74,0)</f>
        <v>0</v>
      </c>
      <c r="P772" s="280">
        <f>IF(AP77&gt;0,ROUND(AP77,0),0)</f>
        <v>0</v>
      </c>
      <c r="Q772" s="280">
        <f>IF(AP78&gt;0,ROUND(AP78,0),0)</f>
        <v>0</v>
      </c>
      <c r="R772" s="280">
        <f>IF(AP79&gt;0,ROUND(AP79,0),0)</f>
        <v>0</v>
      </c>
      <c r="S772" s="280">
        <f>IF(AP80&gt;0,ROUND(AP80,0),0)</f>
        <v>0</v>
      </c>
      <c r="T772" s="283">
        <f>IF(AP81&gt;0,ROUND(AP81,2),0)</f>
        <v>0</v>
      </c>
      <c r="U772" s="280"/>
      <c r="X772" s="280"/>
      <c r="Y772" s="280"/>
      <c r="Z772" s="280" t="e">
        <f t="shared" si="20"/>
        <v>#DIV/0!</v>
      </c>
    </row>
    <row r="773" spans="1:26" ht="12.6" customHeight="1" x14ac:dyDescent="0.25">
      <c r="A773" s="209" t="str">
        <f>RIGHT($C$84,3)&amp;"*"&amp;RIGHT($C$83,4)&amp;"*"&amp;AQ$55&amp;"*"&amp;"A"</f>
        <v>043*2018*7390*A</v>
      </c>
      <c r="B773" s="280">
        <f>ROUND(AQ59,0)</f>
        <v>0</v>
      </c>
      <c r="C773" s="283">
        <f>ROUND(AQ60,2)</f>
        <v>0</v>
      </c>
      <c r="D773" s="280">
        <f>ROUND(AQ61,0)</f>
        <v>0</v>
      </c>
      <c r="E773" s="280" t="e">
        <f>ROUND(AQ62,0)</f>
        <v>#DIV/0!</v>
      </c>
      <c r="F773" s="280">
        <f>ROUND(AQ63,0)</f>
        <v>0</v>
      </c>
      <c r="G773" s="280">
        <f>ROUND(AQ64,0)</f>
        <v>0</v>
      </c>
      <c r="H773" s="280">
        <f>ROUND(AQ65,0)</f>
        <v>0</v>
      </c>
      <c r="I773" s="280">
        <f>ROUND(AQ66,0)</f>
        <v>0</v>
      </c>
      <c r="J773" s="280" t="e">
        <f>ROUND(AQ67,0)</f>
        <v>#DIV/0!</v>
      </c>
      <c r="K773" s="280">
        <f>ROUND(AQ68,0)</f>
        <v>0</v>
      </c>
      <c r="L773" s="280">
        <f>ROUND(AQ70,0)</f>
        <v>0</v>
      </c>
      <c r="M773" s="280">
        <f>ROUND(AQ71,0)</f>
        <v>0</v>
      </c>
      <c r="N773" s="280">
        <f>ROUND(AQ76,0)</f>
        <v>0</v>
      </c>
      <c r="O773" s="280">
        <f>ROUND(AQ74,0)</f>
        <v>0</v>
      </c>
      <c r="P773" s="280">
        <f>IF(AQ77&gt;0,ROUND(AQ77,0),0)</f>
        <v>0</v>
      </c>
      <c r="Q773" s="280">
        <f>IF(AQ78&gt;0,ROUND(AQ78,0),0)</f>
        <v>0</v>
      </c>
      <c r="R773" s="280">
        <f>IF(AQ79&gt;0,ROUND(AQ79,0),0)</f>
        <v>0</v>
      </c>
      <c r="S773" s="280">
        <f>IF(AQ80&gt;0,ROUND(AQ80,0),0)</f>
        <v>0</v>
      </c>
      <c r="T773" s="283">
        <f>IF(AQ81&gt;0,ROUND(AQ81,2),0)</f>
        <v>0</v>
      </c>
      <c r="U773" s="280"/>
      <c r="X773" s="280"/>
      <c r="Y773" s="280"/>
      <c r="Z773" s="280" t="e">
        <f t="shared" si="20"/>
        <v>#DIV/0!</v>
      </c>
    </row>
    <row r="774" spans="1:26" ht="12.6" customHeight="1" x14ac:dyDescent="0.25">
      <c r="A774" s="209" t="str">
        <f>RIGHT($C$84,3)&amp;"*"&amp;RIGHT($C$83,4)&amp;"*"&amp;AR$55&amp;"*"&amp;"A"</f>
        <v>043*2018*7400*A</v>
      </c>
      <c r="B774" s="280">
        <f>ROUND(AR59,0)</f>
        <v>0</v>
      </c>
      <c r="C774" s="283">
        <f>ROUND(AR60,2)</f>
        <v>0</v>
      </c>
      <c r="D774" s="280">
        <f>ROUND(AR61,0)</f>
        <v>0</v>
      </c>
      <c r="E774" s="280" t="e">
        <f>ROUND(AR62,0)</f>
        <v>#DIV/0!</v>
      </c>
      <c r="F774" s="280">
        <f>ROUND(AR63,0)</f>
        <v>0</v>
      </c>
      <c r="G774" s="280">
        <f>ROUND(AR64,0)</f>
        <v>0</v>
      </c>
      <c r="H774" s="280">
        <f>ROUND(AR65,0)</f>
        <v>0</v>
      </c>
      <c r="I774" s="280">
        <f>ROUND(AR66,0)</f>
        <v>0</v>
      </c>
      <c r="J774" s="280" t="e">
        <f>ROUND(AR67,0)</f>
        <v>#DIV/0!</v>
      </c>
      <c r="K774" s="280">
        <f>ROUND(AR68,0)</f>
        <v>0</v>
      </c>
      <c r="L774" s="280">
        <f>ROUND(AR70,0)</f>
        <v>0</v>
      </c>
      <c r="M774" s="280">
        <f>ROUND(AR71,0)</f>
        <v>0</v>
      </c>
      <c r="N774" s="280">
        <f>ROUND(AR76,0)</f>
        <v>0</v>
      </c>
      <c r="O774" s="280">
        <f>ROUND(AR74,0)</f>
        <v>0</v>
      </c>
      <c r="P774" s="280">
        <f>IF(AR77&gt;0,ROUND(AR77,0),0)</f>
        <v>0</v>
      </c>
      <c r="Q774" s="280">
        <f>IF(AR78&gt;0,ROUND(AR78,0),0)</f>
        <v>0</v>
      </c>
      <c r="R774" s="280">
        <f>IF(AR79&gt;0,ROUND(AR79,0),0)</f>
        <v>0</v>
      </c>
      <c r="S774" s="280">
        <f>IF(AR80&gt;0,ROUND(AR80,0),0)</f>
        <v>0</v>
      </c>
      <c r="T774" s="283">
        <f>IF(AR81&gt;0,ROUND(AR81,2),0)</f>
        <v>0</v>
      </c>
      <c r="U774" s="280"/>
      <c r="X774" s="280"/>
      <c r="Y774" s="280"/>
      <c r="Z774" s="280" t="e">
        <f t="shared" si="20"/>
        <v>#DIV/0!</v>
      </c>
    </row>
    <row r="775" spans="1:26" ht="12.6" customHeight="1" x14ac:dyDescent="0.25">
      <c r="A775" s="209" t="str">
        <f>RIGHT($C$84,3)&amp;"*"&amp;RIGHT($C$83,4)&amp;"*"&amp;AS$55&amp;"*"&amp;"A"</f>
        <v>043*2018*7410*A</v>
      </c>
      <c r="B775" s="280">
        <f>ROUND(AS59,0)</f>
        <v>0</v>
      </c>
      <c r="C775" s="283">
        <f>ROUND(AS60,2)</f>
        <v>0</v>
      </c>
      <c r="D775" s="280">
        <f>ROUND(AS61,0)</f>
        <v>0</v>
      </c>
      <c r="E775" s="280" t="e">
        <f>ROUND(AS62,0)</f>
        <v>#DIV/0!</v>
      </c>
      <c r="F775" s="280">
        <f>ROUND(AS63,0)</f>
        <v>0</v>
      </c>
      <c r="G775" s="280">
        <f>ROUND(AS64,0)</f>
        <v>0</v>
      </c>
      <c r="H775" s="280">
        <f>ROUND(AS65,0)</f>
        <v>0</v>
      </c>
      <c r="I775" s="280">
        <f>ROUND(AS66,0)</f>
        <v>0</v>
      </c>
      <c r="J775" s="280" t="e">
        <f>ROUND(AS67,0)</f>
        <v>#DIV/0!</v>
      </c>
      <c r="K775" s="280">
        <f>ROUND(AS68,0)</f>
        <v>0</v>
      </c>
      <c r="L775" s="280">
        <f>ROUND(AS70,0)</f>
        <v>0</v>
      </c>
      <c r="M775" s="280">
        <f>ROUND(AS71,0)</f>
        <v>0</v>
      </c>
      <c r="N775" s="280">
        <f>ROUND(AS76,0)</f>
        <v>0</v>
      </c>
      <c r="O775" s="280">
        <f>ROUND(AS74,0)</f>
        <v>0</v>
      </c>
      <c r="P775" s="280">
        <f>IF(AS77&gt;0,ROUND(AS77,0),0)</f>
        <v>0</v>
      </c>
      <c r="Q775" s="280">
        <f>IF(AS78&gt;0,ROUND(AS78,0),0)</f>
        <v>0</v>
      </c>
      <c r="R775" s="280">
        <f>IF(AS79&gt;0,ROUND(AS79,0),0)</f>
        <v>0</v>
      </c>
      <c r="S775" s="280">
        <f>IF(AS80&gt;0,ROUND(AS80,0),0)</f>
        <v>0</v>
      </c>
      <c r="T775" s="283">
        <f>IF(AS81&gt;0,ROUND(AS81,2),0)</f>
        <v>0</v>
      </c>
      <c r="U775" s="280"/>
      <c r="X775" s="280"/>
      <c r="Y775" s="280"/>
      <c r="Z775" s="280" t="e">
        <f t="shared" si="20"/>
        <v>#DIV/0!</v>
      </c>
    </row>
    <row r="776" spans="1:26" ht="12.6" customHeight="1" x14ac:dyDescent="0.25">
      <c r="A776" s="209" t="str">
        <f>RIGHT($C$84,3)&amp;"*"&amp;RIGHT($C$83,4)&amp;"*"&amp;AT$55&amp;"*"&amp;"A"</f>
        <v>043*2018*7420*A</v>
      </c>
      <c r="B776" s="280">
        <f>ROUND(AT59,0)</f>
        <v>0</v>
      </c>
      <c r="C776" s="283">
        <f>ROUND(AT60,2)</f>
        <v>0</v>
      </c>
      <c r="D776" s="280">
        <f>ROUND(AT61,0)</f>
        <v>0</v>
      </c>
      <c r="E776" s="280" t="e">
        <f>ROUND(AT62,0)</f>
        <v>#DIV/0!</v>
      </c>
      <c r="F776" s="280">
        <f>ROUND(AT63,0)</f>
        <v>0</v>
      </c>
      <c r="G776" s="280">
        <f>ROUND(AT64,0)</f>
        <v>0</v>
      </c>
      <c r="H776" s="280">
        <f>ROUND(AT65,0)</f>
        <v>0</v>
      </c>
      <c r="I776" s="280">
        <f>ROUND(AT66,0)</f>
        <v>0</v>
      </c>
      <c r="J776" s="280" t="e">
        <f>ROUND(AT67,0)</f>
        <v>#DIV/0!</v>
      </c>
      <c r="K776" s="280">
        <f>ROUND(AT68,0)</f>
        <v>0</v>
      </c>
      <c r="L776" s="280">
        <f>ROUND(AT70,0)</f>
        <v>0</v>
      </c>
      <c r="M776" s="280">
        <f>ROUND(AT71,0)</f>
        <v>0</v>
      </c>
      <c r="N776" s="280">
        <f>ROUND(AT76,0)</f>
        <v>0</v>
      </c>
      <c r="O776" s="280">
        <f>ROUND(AT74,0)</f>
        <v>0</v>
      </c>
      <c r="P776" s="280">
        <f>IF(AT77&gt;0,ROUND(AT77,0),0)</f>
        <v>0</v>
      </c>
      <c r="Q776" s="280">
        <f>IF(AT78&gt;0,ROUND(AT78,0),0)</f>
        <v>0</v>
      </c>
      <c r="R776" s="280">
        <f>IF(AT79&gt;0,ROUND(AT79,0),0)</f>
        <v>0</v>
      </c>
      <c r="S776" s="280">
        <f>IF(AT80&gt;0,ROUND(AT80,0),0)</f>
        <v>0</v>
      </c>
      <c r="T776" s="283">
        <f>IF(AT81&gt;0,ROUND(AT81,2),0)</f>
        <v>0</v>
      </c>
      <c r="U776" s="280"/>
      <c r="X776" s="280"/>
      <c r="Y776" s="280"/>
      <c r="Z776" s="280" t="e">
        <f t="shared" si="20"/>
        <v>#DIV/0!</v>
      </c>
    </row>
    <row r="777" spans="1:26" ht="12.6" customHeight="1" x14ac:dyDescent="0.25">
      <c r="A777" s="209" t="str">
        <f>RIGHT($C$84,3)&amp;"*"&amp;RIGHT($C$83,4)&amp;"*"&amp;AU$55&amp;"*"&amp;"A"</f>
        <v>043*2018*7430*A</v>
      </c>
      <c r="B777" s="280">
        <f>ROUND(AU59,0)</f>
        <v>0</v>
      </c>
      <c r="C777" s="283">
        <f>ROUND(AU60,2)</f>
        <v>0</v>
      </c>
      <c r="D777" s="280">
        <f>ROUND(AU61,0)</f>
        <v>0</v>
      </c>
      <c r="E777" s="280" t="e">
        <f>ROUND(AU62,0)</f>
        <v>#DIV/0!</v>
      </c>
      <c r="F777" s="280">
        <f>ROUND(AU63,0)</f>
        <v>0</v>
      </c>
      <c r="G777" s="280">
        <f>ROUND(AU64,0)</f>
        <v>0</v>
      </c>
      <c r="H777" s="280">
        <f>ROUND(AU65,0)</f>
        <v>0</v>
      </c>
      <c r="I777" s="280">
        <f>ROUND(AU66,0)</f>
        <v>0</v>
      </c>
      <c r="J777" s="280" t="e">
        <f>ROUND(AU67,0)</f>
        <v>#DIV/0!</v>
      </c>
      <c r="K777" s="280">
        <f>ROUND(AU68,0)</f>
        <v>0</v>
      </c>
      <c r="L777" s="280">
        <f>ROUND(AU70,0)</f>
        <v>0</v>
      </c>
      <c r="M777" s="280">
        <f>ROUND(AU71,0)</f>
        <v>0</v>
      </c>
      <c r="N777" s="280">
        <f>ROUND(AU76,0)</f>
        <v>0</v>
      </c>
      <c r="O777" s="280">
        <f>ROUND(AU74,0)</f>
        <v>0</v>
      </c>
      <c r="P777" s="280">
        <f>IF(AU77&gt;0,ROUND(AU77,0),0)</f>
        <v>0</v>
      </c>
      <c r="Q777" s="280">
        <f>IF(AU78&gt;0,ROUND(AU78,0),0)</f>
        <v>0</v>
      </c>
      <c r="R777" s="280">
        <f>IF(AU79&gt;0,ROUND(AU79,0),0)</f>
        <v>0</v>
      </c>
      <c r="S777" s="280">
        <f>IF(AU80&gt;0,ROUND(AU80,0),0)</f>
        <v>0</v>
      </c>
      <c r="T777" s="283">
        <f>IF(AU81&gt;0,ROUND(AU81,2),0)</f>
        <v>0</v>
      </c>
      <c r="U777" s="280"/>
      <c r="X777" s="280"/>
      <c r="Y777" s="280"/>
      <c r="Z777" s="280" t="e">
        <f t="shared" si="20"/>
        <v>#DIV/0!</v>
      </c>
    </row>
    <row r="778" spans="1:26" ht="12.6" customHeight="1" x14ac:dyDescent="0.25">
      <c r="A778" s="209" t="str">
        <f>RIGHT($C$84,3)&amp;"*"&amp;RIGHT($C$83,4)&amp;"*"&amp;AV$55&amp;"*"&amp;"A"</f>
        <v>043*2018*7490*A</v>
      </c>
      <c r="B778" s="280"/>
      <c r="C778" s="283">
        <f>ROUND(AV60,2)</f>
        <v>0</v>
      </c>
      <c r="D778" s="280">
        <f>ROUND(AV61,0)</f>
        <v>0</v>
      </c>
      <c r="E778" s="280" t="e">
        <f>ROUND(AV62,0)</f>
        <v>#DIV/0!</v>
      </c>
      <c r="F778" s="280">
        <f>ROUND(AV63,0)</f>
        <v>0</v>
      </c>
      <c r="G778" s="280">
        <f>ROUND(AV64,0)</f>
        <v>0</v>
      </c>
      <c r="H778" s="280">
        <f>ROUND(AV65,0)</f>
        <v>0</v>
      </c>
      <c r="I778" s="280">
        <f>ROUND(AV66,0)</f>
        <v>0</v>
      </c>
      <c r="J778" s="280" t="e">
        <f>ROUND(AV67,0)</f>
        <v>#DIV/0!</v>
      </c>
      <c r="K778" s="280">
        <f>ROUND(AV68,0)</f>
        <v>0</v>
      </c>
      <c r="L778" s="280">
        <f>ROUND(AV70,0)</f>
        <v>0</v>
      </c>
      <c r="M778" s="280">
        <f>ROUND(AV71,0)</f>
        <v>0</v>
      </c>
      <c r="N778" s="280">
        <f>ROUND(AV76,0)</f>
        <v>0</v>
      </c>
      <c r="O778" s="280">
        <f>ROUND(AV74,0)</f>
        <v>0</v>
      </c>
      <c r="P778" s="280">
        <f>IF(AV77&gt;0,ROUND(AV77,0),0)</f>
        <v>0</v>
      </c>
      <c r="Q778" s="280">
        <f>IF(AV78&gt;0,ROUND(AV78,0),0)</f>
        <v>0</v>
      </c>
      <c r="R778" s="280">
        <f>IF(AV79&gt;0,ROUND(AV79,0),0)</f>
        <v>0</v>
      </c>
      <c r="S778" s="280">
        <f>IF(AV80&gt;0,ROUND(AV80,0),0)</f>
        <v>0</v>
      </c>
      <c r="T778" s="283">
        <f>IF(AV81&gt;0,ROUND(AV81,2),0)</f>
        <v>0</v>
      </c>
      <c r="U778" s="280"/>
      <c r="X778" s="280"/>
      <c r="Y778" s="280"/>
      <c r="Z778" s="280" t="e">
        <f t="shared" si="20"/>
        <v>#DIV/0!</v>
      </c>
    </row>
    <row r="779" spans="1:26" ht="12.6" customHeight="1" x14ac:dyDescent="0.25">
      <c r="A779" s="209" t="str">
        <f>RIGHT($C$84,3)&amp;"*"&amp;RIGHT($C$83,4)&amp;"*"&amp;AW$55&amp;"*"&amp;"A"</f>
        <v>043*2018*8200*A</v>
      </c>
      <c r="B779" s="280"/>
      <c r="C779" s="283">
        <f>ROUND(AW60,2)</f>
        <v>0</v>
      </c>
      <c r="D779" s="280">
        <f>ROUND(AW61,0)</f>
        <v>0</v>
      </c>
      <c r="E779" s="280" t="e">
        <f>ROUND(AW62,0)</f>
        <v>#DIV/0!</v>
      </c>
      <c r="F779" s="280">
        <f>ROUND(AW63,0)</f>
        <v>0</v>
      </c>
      <c r="G779" s="280">
        <f>ROUND(AW64,0)</f>
        <v>0</v>
      </c>
      <c r="H779" s="280">
        <f>ROUND(AW65,0)</f>
        <v>0</v>
      </c>
      <c r="I779" s="280">
        <f>ROUND(AW66,0)</f>
        <v>0</v>
      </c>
      <c r="J779" s="280" t="e">
        <f>ROUND(AW67,0)</f>
        <v>#DIV/0!</v>
      </c>
      <c r="K779" s="280">
        <f>ROUND(AW68,0)</f>
        <v>0</v>
      </c>
      <c r="L779" s="280">
        <f>ROUND(AW70,0)</f>
        <v>0</v>
      </c>
      <c r="M779" s="280">
        <f>ROUND(AW71,0)</f>
        <v>0</v>
      </c>
      <c r="N779" s="280"/>
      <c r="O779" s="280"/>
      <c r="P779" s="280">
        <f>IF(AW77&gt;0,ROUND(AW77,0),0)</f>
        <v>0</v>
      </c>
      <c r="Q779" s="280">
        <f>IF(AW78&gt;0,ROUND(AW78,0),0)</f>
        <v>0</v>
      </c>
      <c r="R779" s="280">
        <f>IF(AW79&gt;0,ROUND(AW79,0),0)</f>
        <v>0</v>
      </c>
      <c r="S779" s="280">
        <f>IF(AW80&gt;0,ROUND(AW80,0),0)</f>
        <v>0</v>
      </c>
      <c r="T779" s="283">
        <f>IF(AW81&gt;0,ROUND(AW81,2),0)</f>
        <v>0</v>
      </c>
      <c r="U779" s="280"/>
      <c r="X779" s="280"/>
      <c r="Y779" s="280"/>
      <c r="Z779" s="280"/>
    </row>
    <row r="780" spans="1:26" ht="12.6" customHeight="1" x14ac:dyDescent="0.25">
      <c r="A780" s="209" t="str">
        <f>RIGHT($C$84,3)&amp;"*"&amp;RIGHT($C$83,4)&amp;"*"&amp;AX$55&amp;"*"&amp;"A"</f>
        <v>043*2018*8310*A</v>
      </c>
      <c r="B780" s="280"/>
      <c r="C780" s="283">
        <f>ROUND(AX60,2)</f>
        <v>0</v>
      </c>
      <c r="D780" s="280">
        <f>ROUND(AX61,0)</f>
        <v>0</v>
      </c>
      <c r="E780" s="280" t="e">
        <f>ROUND(AX62,0)</f>
        <v>#DIV/0!</v>
      </c>
      <c r="F780" s="280">
        <f>ROUND(AX63,0)</f>
        <v>0</v>
      </c>
      <c r="G780" s="280">
        <f>ROUND(AX64,0)</f>
        <v>0</v>
      </c>
      <c r="H780" s="280">
        <f>ROUND(AX65,0)</f>
        <v>0</v>
      </c>
      <c r="I780" s="280">
        <f>ROUND(AX66,0)</f>
        <v>0</v>
      </c>
      <c r="J780" s="280" t="e">
        <f>ROUND(AX67,0)</f>
        <v>#DIV/0!</v>
      </c>
      <c r="K780" s="280">
        <f>ROUND(AX68,0)</f>
        <v>0</v>
      </c>
      <c r="L780" s="280">
        <f>ROUND(AX70,0)</f>
        <v>0</v>
      </c>
      <c r="M780" s="280">
        <f>ROUND(AX71,0)</f>
        <v>0</v>
      </c>
      <c r="N780" s="280"/>
      <c r="O780" s="280"/>
      <c r="P780" s="280">
        <f>IF(AX77&gt;0,ROUND(AX77,0),0)</f>
        <v>0</v>
      </c>
      <c r="Q780" s="280">
        <f>IF(AX78&gt;0,ROUND(AX78,0),0)</f>
        <v>0</v>
      </c>
      <c r="R780" s="280">
        <f>IF(AX79&gt;0,ROUND(AX79,0),0)</f>
        <v>0</v>
      </c>
      <c r="S780" s="280">
        <f>IF(AX80&gt;0,ROUND(AX80,0),0)</f>
        <v>0</v>
      </c>
      <c r="T780" s="283">
        <f>IF(AX81&gt;0,ROUND(AX81,2),0)</f>
        <v>0</v>
      </c>
      <c r="U780" s="280"/>
      <c r="X780" s="280"/>
      <c r="Y780" s="280"/>
      <c r="Z780" s="280"/>
    </row>
    <row r="781" spans="1:26" ht="12.6" customHeight="1" x14ac:dyDescent="0.25">
      <c r="A781" s="209" t="str">
        <f>RIGHT($C$84,3)&amp;"*"&amp;RIGHT($C$83,4)&amp;"*"&amp;AY$55&amp;"*"&amp;"A"</f>
        <v>043*2018*8320*A</v>
      </c>
      <c r="B781" s="280">
        <f>ROUND(AY59,0)</f>
        <v>0</v>
      </c>
      <c r="C781" s="283">
        <f>ROUND(AY60,2)</f>
        <v>0</v>
      </c>
      <c r="D781" s="280">
        <f>ROUND(AY61,0)</f>
        <v>0</v>
      </c>
      <c r="E781" s="280" t="e">
        <f>ROUND(AY62,0)</f>
        <v>#DIV/0!</v>
      </c>
      <c r="F781" s="280">
        <f>ROUND(AY63,0)</f>
        <v>0</v>
      </c>
      <c r="G781" s="280">
        <f>ROUND(AY64,0)</f>
        <v>0</v>
      </c>
      <c r="H781" s="280">
        <f>ROUND(AY65,0)</f>
        <v>0</v>
      </c>
      <c r="I781" s="280">
        <f>ROUND(AY66,0)</f>
        <v>0</v>
      </c>
      <c r="J781" s="280" t="e">
        <f>ROUND(AY67,0)</f>
        <v>#DIV/0!</v>
      </c>
      <c r="K781" s="280">
        <f>ROUND(AY68,0)</f>
        <v>0</v>
      </c>
      <c r="L781" s="280">
        <f>ROUND(AY70,0)</f>
        <v>0</v>
      </c>
      <c r="M781" s="280">
        <f>ROUND(AY71,0)</f>
        <v>0</v>
      </c>
      <c r="N781" s="280"/>
      <c r="O781" s="280"/>
      <c r="P781" s="280">
        <f>IF(AY77&gt;0,ROUND(AY77,0),0)</f>
        <v>0</v>
      </c>
      <c r="Q781" s="280">
        <f>IF(AY78&gt;0,ROUND(AY78,0),0)</f>
        <v>0</v>
      </c>
      <c r="R781" s="280">
        <f>IF(AY79&gt;0,ROUND(AY79,0),0)</f>
        <v>0</v>
      </c>
      <c r="S781" s="280">
        <f>IF(AY80&gt;0,ROUND(AY80,0),0)</f>
        <v>0</v>
      </c>
      <c r="T781" s="283">
        <f>IF(AY81&gt;0,ROUND(AY81,2),0)</f>
        <v>0</v>
      </c>
      <c r="U781" s="280"/>
      <c r="X781" s="280"/>
      <c r="Y781" s="280"/>
      <c r="Z781" s="280"/>
    </row>
    <row r="782" spans="1:26" ht="12.6" customHeight="1" x14ac:dyDescent="0.25">
      <c r="A782" s="209" t="str">
        <f>RIGHT($C$84,3)&amp;"*"&amp;RIGHT($C$83,4)&amp;"*"&amp;AZ$55&amp;"*"&amp;"A"</f>
        <v>043*2018*8330*A</v>
      </c>
      <c r="B782" s="280">
        <f>ROUND(AZ59,0)</f>
        <v>0</v>
      </c>
      <c r="C782" s="283">
        <f>ROUND(AZ60,2)</f>
        <v>0</v>
      </c>
      <c r="D782" s="280">
        <f>ROUND(AZ61,0)</f>
        <v>0</v>
      </c>
      <c r="E782" s="280" t="e">
        <f>ROUND(AZ62,0)</f>
        <v>#DIV/0!</v>
      </c>
      <c r="F782" s="280">
        <f>ROUND(AZ63,0)</f>
        <v>0</v>
      </c>
      <c r="G782" s="280">
        <f>ROUND(AZ64,0)</f>
        <v>0</v>
      </c>
      <c r="H782" s="280">
        <f>ROUND(AZ65,0)</f>
        <v>0</v>
      </c>
      <c r="I782" s="280">
        <f>ROUND(AZ66,0)</f>
        <v>0</v>
      </c>
      <c r="J782" s="280" t="e">
        <f>ROUND(AZ67,0)</f>
        <v>#DIV/0!</v>
      </c>
      <c r="K782" s="280">
        <f>ROUND(AZ68,0)</f>
        <v>0</v>
      </c>
      <c r="L782" s="280">
        <f>ROUND(AZ70,0)</f>
        <v>0</v>
      </c>
      <c r="M782" s="280">
        <f>ROUND(AZ71,0)</f>
        <v>0</v>
      </c>
      <c r="N782" s="280"/>
      <c r="O782" s="280"/>
      <c r="P782" s="280">
        <f>IF(AZ77&gt;0,ROUND(AZ77,0),0)</f>
        <v>0</v>
      </c>
      <c r="Q782" s="280">
        <f>IF(AZ78&gt;0,ROUND(AZ78,0),0)</f>
        <v>0</v>
      </c>
      <c r="R782" s="280">
        <f>IF(AZ79&gt;0,ROUND(AZ79,0),0)</f>
        <v>0</v>
      </c>
      <c r="S782" s="280">
        <f>IF(AZ80&gt;0,ROUND(AZ80,0),0)</f>
        <v>0</v>
      </c>
      <c r="T782" s="283">
        <f>IF(AZ81&gt;0,ROUND(AZ81,2),0)</f>
        <v>0</v>
      </c>
      <c r="U782" s="280"/>
      <c r="X782" s="280"/>
      <c r="Y782" s="280"/>
      <c r="Z782" s="280"/>
    </row>
    <row r="783" spans="1:26" ht="12.6" customHeight="1" x14ac:dyDescent="0.25">
      <c r="A783" s="209" t="str">
        <f>RIGHT($C$84,3)&amp;"*"&amp;RIGHT($C$83,4)&amp;"*"&amp;BA$55&amp;"*"&amp;"A"</f>
        <v>043*2018*8350*A</v>
      </c>
      <c r="B783" s="280">
        <f>ROUND(BA59,0)</f>
        <v>0</v>
      </c>
      <c r="C783" s="283">
        <f>ROUND(BA60,2)</f>
        <v>0</v>
      </c>
      <c r="D783" s="280">
        <f>ROUND(BA61,0)</f>
        <v>0</v>
      </c>
      <c r="E783" s="280" t="e">
        <f>ROUND(BA62,0)</f>
        <v>#DIV/0!</v>
      </c>
      <c r="F783" s="280">
        <f>ROUND(BA63,0)</f>
        <v>0</v>
      </c>
      <c r="G783" s="280">
        <f>ROUND(BA64,0)</f>
        <v>0</v>
      </c>
      <c r="H783" s="280">
        <f>ROUND(BA65,0)</f>
        <v>0</v>
      </c>
      <c r="I783" s="280">
        <f>ROUND(BA66,0)</f>
        <v>0</v>
      </c>
      <c r="J783" s="280" t="e">
        <f>ROUND(BA67,0)</f>
        <v>#DIV/0!</v>
      </c>
      <c r="K783" s="280">
        <f>ROUND(BA68,0)</f>
        <v>0</v>
      </c>
      <c r="L783" s="280">
        <f>ROUND(BA70,0)</f>
        <v>0</v>
      </c>
      <c r="M783" s="280">
        <f>ROUND(BA71,0)</f>
        <v>0</v>
      </c>
      <c r="N783" s="280"/>
      <c r="O783" s="280"/>
      <c r="P783" s="280">
        <f>IF(BA77&gt;0,ROUND(BA77,0),0)</f>
        <v>0</v>
      </c>
      <c r="Q783" s="280">
        <f>IF(BA78&gt;0,ROUND(BA78,0),0)</f>
        <v>0</v>
      </c>
      <c r="R783" s="280">
        <f>IF(BA79&gt;0,ROUND(BA79,0),0)</f>
        <v>0</v>
      </c>
      <c r="S783" s="280">
        <f>IF(BA80&gt;0,ROUND(BA80,0),0)</f>
        <v>0</v>
      </c>
      <c r="T783" s="283">
        <f>IF(BA81&gt;0,ROUND(BA81,2),0)</f>
        <v>0</v>
      </c>
      <c r="U783" s="280"/>
      <c r="X783" s="280"/>
      <c r="Y783" s="280"/>
      <c r="Z783" s="280"/>
    </row>
    <row r="784" spans="1:26" ht="12.6" customHeight="1" x14ac:dyDescent="0.25">
      <c r="A784" s="209" t="str">
        <f>RIGHT($C$84,3)&amp;"*"&amp;RIGHT($C$83,4)&amp;"*"&amp;BB$55&amp;"*"&amp;"A"</f>
        <v>043*2018*8360*A</v>
      </c>
      <c r="B784" s="280"/>
      <c r="C784" s="283">
        <f>ROUND(BB60,2)</f>
        <v>0</v>
      </c>
      <c r="D784" s="280">
        <f>ROUND(BB61,0)</f>
        <v>0</v>
      </c>
      <c r="E784" s="280" t="e">
        <f>ROUND(BB62,0)</f>
        <v>#DIV/0!</v>
      </c>
      <c r="F784" s="280">
        <f>ROUND(BB63,0)</f>
        <v>0</v>
      </c>
      <c r="G784" s="280">
        <f>ROUND(BB64,0)</f>
        <v>0</v>
      </c>
      <c r="H784" s="280">
        <f>ROUND(BB65,0)</f>
        <v>0</v>
      </c>
      <c r="I784" s="280">
        <f>ROUND(BB66,0)</f>
        <v>0</v>
      </c>
      <c r="J784" s="280" t="e">
        <f>ROUND(BB67,0)</f>
        <v>#DIV/0!</v>
      </c>
      <c r="K784" s="280">
        <f>ROUND(BB68,0)</f>
        <v>0</v>
      </c>
      <c r="L784" s="280">
        <f>ROUND(BB70,0)</f>
        <v>0</v>
      </c>
      <c r="M784" s="280">
        <f>ROUND(BB71,0)</f>
        <v>0</v>
      </c>
      <c r="N784" s="280"/>
      <c r="O784" s="280"/>
      <c r="P784" s="280">
        <f>IF(BB77&gt;0,ROUND(BB77,0),0)</f>
        <v>0</v>
      </c>
      <c r="Q784" s="280">
        <f>IF(BB78&gt;0,ROUND(BB78,0),0)</f>
        <v>0</v>
      </c>
      <c r="R784" s="280">
        <f>IF(BB79&gt;0,ROUND(BB79,0),0)</f>
        <v>0</v>
      </c>
      <c r="S784" s="280">
        <f>IF(BB80&gt;0,ROUND(BB80,0),0)</f>
        <v>0</v>
      </c>
      <c r="T784" s="283">
        <f>IF(BB81&gt;0,ROUND(BB81,2),0)</f>
        <v>0</v>
      </c>
      <c r="U784" s="280"/>
      <c r="X784" s="280"/>
      <c r="Y784" s="280"/>
      <c r="Z784" s="280"/>
    </row>
    <row r="785" spans="1:26" ht="12.6" customHeight="1" x14ac:dyDescent="0.25">
      <c r="A785" s="209" t="str">
        <f>RIGHT($C$84,3)&amp;"*"&amp;RIGHT($C$83,4)&amp;"*"&amp;BC$55&amp;"*"&amp;"A"</f>
        <v>043*2018*8370*A</v>
      </c>
      <c r="B785" s="280"/>
      <c r="C785" s="283">
        <f>ROUND(BC60,2)</f>
        <v>0</v>
      </c>
      <c r="D785" s="280">
        <f>ROUND(BC61,0)</f>
        <v>0</v>
      </c>
      <c r="E785" s="280" t="e">
        <f>ROUND(BC62,0)</f>
        <v>#DIV/0!</v>
      </c>
      <c r="F785" s="280">
        <f>ROUND(BC63,0)</f>
        <v>0</v>
      </c>
      <c r="G785" s="280">
        <f>ROUND(BC64,0)</f>
        <v>0</v>
      </c>
      <c r="H785" s="280">
        <f>ROUND(BC65,0)</f>
        <v>0</v>
      </c>
      <c r="I785" s="280">
        <f>ROUND(BC66,0)</f>
        <v>0</v>
      </c>
      <c r="J785" s="280" t="e">
        <f>ROUND(BC67,0)</f>
        <v>#DIV/0!</v>
      </c>
      <c r="K785" s="280">
        <f>ROUND(BC68,0)</f>
        <v>0</v>
      </c>
      <c r="L785" s="280">
        <f>ROUND(BC70,0)</f>
        <v>0</v>
      </c>
      <c r="M785" s="280">
        <f>ROUND(BC71,0)</f>
        <v>0</v>
      </c>
      <c r="N785" s="280"/>
      <c r="O785" s="280"/>
      <c r="P785" s="280">
        <f>IF(BC77&gt;0,ROUND(BC77,0),0)</f>
        <v>0</v>
      </c>
      <c r="Q785" s="280">
        <f>IF(BC78&gt;0,ROUND(BC78,0),0)</f>
        <v>0</v>
      </c>
      <c r="R785" s="280">
        <f>IF(BC79&gt;0,ROUND(BC79,0),0)</f>
        <v>0</v>
      </c>
      <c r="S785" s="280">
        <f>IF(BC80&gt;0,ROUND(BC80,0),0)</f>
        <v>0</v>
      </c>
      <c r="T785" s="283">
        <f>IF(BC81&gt;0,ROUND(BC81,2),0)</f>
        <v>0</v>
      </c>
      <c r="U785" s="280"/>
      <c r="X785" s="280"/>
      <c r="Y785" s="280"/>
      <c r="Z785" s="280"/>
    </row>
    <row r="786" spans="1:26" ht="12.6" customHeight="1" x14ac:dyDescent="0.25">
      <c r="A786" s="209" t="str">
        <f>RIGHT($C$84,3)&amp;"*"&amp;RIGHT($C$83,4)&amp;"*"&amp;BD$55&amp;"*"&amp;"A"</f>
        <v>043*2018*8420*A</v>
      </c>
      <c r="B786" s="280"/>
      <c r="C786" s="283">
        <f>ROUND(BD60,2)</f>
        <v>0</v>
      </c>
      <c r="D786" s="280">
        <f>ROUND(BD61,0)</f>
        <v>0</v>
      </c>
      <c r="E786" s="280" t="e">
        <f>ROUND(BD62,0)</f>
        <v>#DIV/0!</v>
      </c>
      <c r="F786" s="280">
        <f>ROUND(BD63,0)</f>
        <v>0</v>
      </c>
      <c r="G786" s="280">
        <f>ROUND(BD64,0)</f>
        <v>0</v>
      </c>
      <c r="H786" s="280">
        <f>ROUND(BD65,0)</f>
        <v>0</v>
      </c>
      <c r="I786" s="280">
        <f>ROUND(BD66,0)</f>
        <v>0</v>
      </c>
      <c r="J786" s="280" t="e">
        <f>ROUND(BD67,0)</f>
        <v>#DIV/0!</v>
      </c>
      <c r="K786" s="280">
        <f>ROUND(BD68,0)</f>
        <v>0</v>
      </c>
      <c r="L786" s="280">
        <f>ROUND(BD70,0)</f>
        <v>0</v>
      </c>
      <c r="M786" s="280">
        <f>ROUND(BD71,0)</f>
        <v>0</v>
      </c>
      <c r="N786" s="280"/>
      <c r="O786" s="280"/>
      <c r="P786" s="280">
        <f>IF(BD77&gt;0,ROUND(BD77,0),0)</f>
        <v>0</v>
      </c>
      <c r="Q786" s="280">
        <f>IF(BD78&gt;0,ROUND(BD78,0),0)</f>
        <v>0</v>
      </c>
      <c r="R786" s="280">
        <f>IF(BD79&gt;0,ROUND(BD79,0),0)</f>
        <v>0</v>
      </c>
      <c r="S786" s="280">
        <f>IF(BD80&gt;0,ROUND(BD80,0),0)</f>
        <v>0</v>
      </c>
      <c r="T786" s="283">
        <f>IF(BD81&gt;0,ROUND(BD81,2),0)</f>
        <v>0</v>
      </c>
      <c r="U786" s="280"/>
      <c r="X786" s="280"/>
      <c r="Y786" s="280"/>
      <c r="Z786" s="280"/>
    </row>
    <row r="787" spans="1:26" ht="12.6" customHeight="1" x14ac:dyDescent="0.25">
      <c r="A787" s="209" t="str">
        <f>RIGHT($C$84,3)&amp;"*"&amp;RIGHT($C$83,4)&amp;"*"&amp;BE$55&amp;"*"&amp;"A"</f>
        <v>043*2018*8430*A</v>
      </c>
      <c r="B787" s="280">
        <f>ROUND(BE59,0)</f>
        <v>0</v>
      </c>
      <c r="C787" s="283">
        <f>ROUND(BE60,2)</f>
        <v>0</v>
      </c>
      <c r="D787" s="280">
        <f>ROUND(BE61,0)</f>
        <v>0</v>
      </c>
      <c r="E787" s="280" t="e">
        <f>ROUND(BE62,0)</f>
        <v>#DIV/0!</v>
      </c>
      <c r="F787" s="280">
        <f>ROUND(BE63,0)</f>
        <v>0</v>
      </c>
      <c r="G787" s="280">
        <f>ROUND(BE64,0)</f>
        <v>0</v>
      </c>
      <c r="H787" s="280">
        <f>ROUND(BE65,0)</f>
        <v>0</v>
      </c>
      <c r="I787" s="280">
        <f>ROUND(BE66,0)</f>
        <v>0</v>
      </c>
      <c r="J787" s="280" t="e">
        <f>ROUND(BE67,0)</f>
        <v>#DIV/0!</v>
      </c>
      <c r="K787" s="280">
        <f>ROUND(BE68,0)</f>
        <v>0</v>
      </c>
      <c r="L787" s="280">
        <f>ROUND(BE70,0)</f>
        <v>0</v>
      </c>
      <c r="M787" s="280">
        <f>ROUND(BE71,0)</f>
        <v>0</v>
      </c>
      <c r="N787" s="280"/>
      <c r="O787" s="280"/>
      <c r="P787" s="280">
        <f>IF(BE77&gt;0,ROUND(BE77,0),0)</f>
        <v>0</v>
      </c>
      <c r="Q787" s="280">
        <f>IF(BE78&gt;0,ROUND(BE78,0),0)</f>
        <v>0</v>
      </c>
      <c r="R787" s="280">
        <f>IF(BE79&gt;0,ROUND(BE79,0),0)</f>
        <v>0</v>
      </c>
      <c r="S787" s="280">
        <f>IF(BE80&gt;0,ROUND(BE80,0),0)</f>
        <v>0</v>
      </c>
      <c r="T787" s="283">
        <f>IF(BE81&gt;0,ROUND(BE81,2),0)</f>
        <v>0</v>
      </c>
      <c r="U787" s="280"/>
      <c r="X787" s="280"/>
      <c r="Y787" s="280"/>
      <c r="Z787" s="280"/>
    </row>
    <row r="788" spans="1:26" ht="12.6" customHeight="1" x14ac:dyDescent="0.25">
      <c r="A788" s="209" t="str">
        <f>RIGHT($C$84,3)&amp;"*"&amp;RIGHT($C$83,4)&amp;"*"&amp;BF$55&amp;"*"&amp;"A"</f>
        <v>043*2018*8460*A</v>
      </c>
      <c r="B788" s="280"/>
      <c r="C788" s="283">
        <f>ROUND(BF60,2)</f>
        <v>0</v>
      </c>
      <c r="D788" s="280">
        <f>ROUND(BF61,0)</f>
        <v>0</v>
      </c>
      <c r="E788" s="280" t="e">
        <f>ROUND(BF62,0)</f>
        <v>#DIV/0!</v>
      </c>
      <c r="F788" s="280">
        <f>ROUND(BF63,0)</f>
        <v>0</v>
      </c>
      <c r="G788" s="280">
        <f>ROUND(BF64,0)</f>
        <v>0</v>
      </c>
      <c r="H788" s="280">
        <f>ROUND(BF65,0)</f>
        <v>0</v>
      </c>
      <c r="I788" s="280">
        <f>ROUND(BF66,0)</f>
        <v>0</v>
      </c>
      <c r="J788" s="280" t="e">
        <f>ROUND(BF67,0)</f>
        <v>#DIV/0!</v>
      </c>
      <c r="K788" s="280">
        <f>ROUND(BF68,0)</f>
        <v>0</v>
      </c>
      <c r="L788" s="280">
        <f>ROUND(BF70,0)</f>
        <v>0</v>
      </c>
      <c r="M788" s="280">
        <f>ROUND(BF71,0)</f>
        <v>0</v>
      </c>
      <c r="N788" s="280"/>
      <c r="O788" s="280"/>
      <c r="P788" s="280">
        <f>IF(BF77&gt;0,ROUND(BF77,0),0)</f>
        <v>0</v>
      </c>
      <c r="Q788" s="280">
        <f>IF(BF78&gt;0,ROUND(BF78,0),0)</f>
        <v>0</v>
      </c>
      <c r="R788" s="280">
        <f>IF(BF79&gt;0,ROUND(BF79,0),0)</f>
        <v>0</v>
      </c>
      <c r="S788" s="280">
        <f>IF(BF80&gt;0,ROUND(BF80,0),0)</f>
        <v>0</v>
      </c>
      <c r="T788" s="283">
        <f>IF(BF81&gt;0,ROUND(BF81,2),0)</f>
        <v>0</v>
      </c>
      <c r="U788" s="280"/>
      <c r="X788" s="280"/>
      <c r="Y788" s="280"/>
      <c r="Z788" s="280"/>
    </row>
    <row r="789" spans="1:26" ht="12.6" customHeight="1" x14ac:dyDescent="0.25">
      <c r="A789" s="209" t="str">
        <f>RIGHT($C$84,3)&amp;"*"&amp;RIGHT($C$83,4)&amp;"*"&amp;BG$55&amp;"*"&amp;"A"</f>
        <v>043*2018*8470*A</v>
      </c>
      <c r="B789" s="280"/>
      <c r="C789" s="283">
        <f>ROUND(BG60,2)</f>
        <v>0</v>
      </c>
      <c r="D789" s="280">
        <f>ROUND(BG61,0)</f>
        <v>0</v>
      </c>
      <c r="E789" s="280" t="e">
        <f>ROUND(BG62,0)</f>
        <v>#DIV/0!</v>
      </c>
      <c r="F789" s="280">
        <f>ROUND(BG63,0)</f>
        <v>0</v>
      </c>
      <c r="G789" s="280">
        <f>ROUND(BG64,0)</f>
        <v>0</v>
      </c>
      <c r="H789" s="280">
        <f>ROUND(BG65,0)</f>
        <v>0</v>
      </c>
      <c r="I789" s="280">
        <f>ROUND(BG66,0)</f>
        <v>0</v>
      </c>
      <c r="J789" s="280" t="e">
        <f>ROUND(BG67,0)</f>
        <v>#DIV/0!</v>
      </c>
      <c r="K789" s="280">
        <f>ROUND(BG68,0)</f>
        <v>0</v>
      </c>
      <c r="L789" s="280">
        <f>ROUND(BG70,0)</f>
        <v>0</v>
      </c>
      <c r="M789" s="280">
        <f>ROUND(BG71,0)</f>
        <v>0</v>
      </c>
      <c r="N789" s="280"/>
      <c r="O789" s="280"/>
      <c r="P789" s="280">
        <f>IF(BG77&gt;0,ROUND(BG77,0),0)</f>
        <v>0</v>
      </c>
      <c r="Q789" s="280">
        <f>IF(BG78&gt;0,ROUND(BG78,0),0)</f>
        <v>0</v>
      </c>
      <c r="R789" s="280">
        <f>IF(BG79&gt;0,ROUND(BG79,0),0)</f>
        <v>0</v>
      </c>
      <c r="S789" s="280">
        <f>IF(BG80&gt;0,ROUND(BG80,0),0)</f>
        <v>0</v>
      </c>
      <c r="T789" s="283">
        <f>IF(BG81&gt;0,ROUND(BG81,2),0)</f>
        <v>0</v>
      </c>
      <c r="U789" s="280"/>
      <c r="X789" s="280"/>
      <c r="Y789" s="280"/>
      <c r="Z789" s="280"/>
    </row>
    <row r="790" spans="1:26" ht="12.6" customHeight="1" x14ac:dyDescent="0.25">
      <c r="A790" s="209" t="str">
        <f>RIGHT($C$84,3)&amp;"*"&amp;RIGHT($C$83,4)&amp;"*"&amp;BH$55&amp;"*"&amp;"A"</f>
        <v>043*2018*8480*A</v>
      </c>
      <c r="B790" s="280"/>
      <c r="C790" s="283">
        <f>ROUND(BH60,2)</f>
        <v>0</v>
      </c>
      <c r="D790" s="280">
        <f>ROUND(BH61,0)</f>
        <v>0</v>
      </c>
      <c r="E790" s="280" t="e">
        <f>ROUND(BH62,0)</f>
        <v>#DIV/0!</v>
      </c>
      <c r="F790" s="280">
        <f>ROUND(BH63,0)</f>
        <v>0</v>
      </c>
      <c r="G790" s="280">
        <f>ROUND(BH64,0)</f>
        <v>0</v>
      </c>
      <c r="H790" s="280">
        <f>ROUND(BH65,0)</f>
        <v>0</v>
      </c>
      <c r="I790" s="280">
        <f>ROUND(BH66,0)</f>
        <v>0</v>
      </c>
      <c r="J790" s="280" t="e">
        <f>ROUND(BH67,0)</f>
        <v>#DIV/0!</v>
      </c>
      <c r="K790" s="280">
        <f>ROUND(BH68,0)</f>
        <v>0</v>
      </c>
      <c r="L790" s="280">
        <f>ROUND(BH70,0)</f>
        <v>0</v>
      </c>
      <c r="M790" s="280">
        <f>ROUND(BH71,0)</f>
        <v>0</v>
      </c>
      <c r="N790" s="280"/>
      <c r="O790" s="280"/>
      <c r="P790" s="280">
        <f>IF(BH77&gt;0,ROUND(BH77,0),0)</f>
        <v>0</v>
      </c>
      <c r="Q790" s="280">
        <f>IF(BH78&gt;0,ROUND(BH78,0),0)</f>
        <v>0</v>
      </c>
      <c r="R790" s="280">
        <f>IF(BH79&gt;0,ROUND(BH79,0),0)</f>
        <v>0</v>
      </c>
      <c r="S790" s="280">
        <f>IF(BH80&gt;0,ROUND(BH80,0),0)</f>
        <v>0</v>
      </c>
      <c r="T790" s="283">
        <f>IF(BH81&gt;0,ROUND(BH81,2),0)</f>
        <v>0</v>
      </c>
      <c r="U790" s="280"/>
      <c r="X790" s="280"/>
      <c r="Y790" s="280"/>
      <c r="Z790" s="280"/>
    </row>
    <row r="791" spans="1:26" ht="12.6" customHeight="1" x14ac:dyDescent="0.25">
      <c r="A791" s="209" t="str">
        <f>RIGHT($C$84,3)&amp;"*"&amp;RIGHT($C$83,4)&amp;"*"&amp;BI$55&amp;"*"&amp;"A"</f>
        <v>043*2018*8490*A</v>
      </c>
      <c r="B791" s="280"/>
      <c r="C791" s="283">
        <f>ROUND(BI60,2)</f>
        <v>0</v>
      </c>
      <c r="D791" s="280">
        <f>ROUND(BI61,0)</f>
        <v>0</v>
      </c>
      <c r="E791" s="280" t="e">
        <f>ROUND(BI62,0)</f>
        <v>#DIV/0!</v>
      </c>
      <c r="F791" s="280">
        <f>ROUND(BI63,0)</f>
        <v>0</v>
      </c>
      <c r="G791" s="280">
        <f>ROUND(BI64,0)</f>
        <v>0</v>
      </c>
      <c r="H791" s="280">
        <f>ROUND(BI65,0)</f>
        <v>0</v>
      </c>
      <c r="I791" s="280">
        <f>ROUND(BI66,0)</f>
        <v>0</v>
      </c>
      <c r="J791" s="280" t="e">
        <f>ROUND(BI67,0)</f>
        <v>#DIV/0!</v>
      </c>
      <c r="K791" s="280">
        <f>ROUND(BI68,0)</f>
        <v>0</v>
      </c>
      <c r="L791" s="280">
        <f>ROUND(BI70,0)</f>
        <v>0</v>
      </c>
      <c r="M791" s="280">
        <f>ROUND(BI71,0)</f>
        <v>0</v>
      </c>
      <c r="N791" s="280"/>
      <c r="O791" s="280"/>
      <c r="P791" s="280">
        <f>IF(BI77&gt;0,ROUND(BI77,0),0)</f>
        <v>0</v>
      </c>
      <c r="Q791" s="280">
        <f>IF(BI78&gt;0,ROUND(BI78,0),0)</f>
        <v>0</v>
      </c>
      <c r="R791" s="280">
        <f>IF(BI79&gt;0,ROUND(BI79,0),0)</f>
        <v>0</v>
      </c>
      <c r="S791" s="280">
        <f>IF(BI80&gt;0,ROUND(BI80,0),0)</f>
        <v>0</v>
      </c>
      <c r="T791" s="283">
        <f>IF(BI81&gt;0,ROUND(BI81,2),0)</f>
        <v>0</v>
      </c>
      <c r="U791" s="280"/>
      <c r="X791" s="280"/>
      <c r="Y791" s="280"/>
      <c r="Z791" s="280"/>
    </row>
    <row r="792" spans="1:26" ht="12.6" customHeight="1" x14ac:dyDescent="0.25">
      <c r="A792" s="209" t="str">
        <f>RIGHT($C$84,3)&amp;"*"&amp;RIGHT($C$83,4)&amp;"*"&amp;BJ$55&amp;"*"&amp;"A"</f>
        <v>043*2018*8510*A</v>
      </c>
      <c r="B792" s="280"/>
      <c r="C792" s="283">
        <f>ROUND(BJ60,2)</f>
        <v>0</v>
      </c>
      <c r="D792" s="280">
        <f>ROUND(BJ61,0)</f>
        <v>0</v>
      </c>
      <c r="E792" s="280" t="e">
        <f>ROUND(BJ62,0)</f>
        <v>#DIV/0!</v>
      </c>
      <c r="F792" s="280">
        <f>ROUND(BJ63,0)</f>
        <v>0</v>
      </c>
      <c r="G792" s="280">
        <f>ROUND(BJ64,0)</f>
        <v>0</v>
      </c>
      <c r="H792" s="280">
        <f>ROUND(BJ65,0)</f>
        <v>0</v>
      </c>
      <c r="I792" s="280">
        <f>ROUND(BJ66,0)</f>
        <v>0</v>
      </c>
      <c r="J792" s="280" t="e">
        <f>ROUND(BJ67,0)</f>
        <v>#DIV/0!</v>
      </c>
      <c r="K792" s="280">
        <f>ROUND(BJ68,0)</f>
        <v>0</v>
      </c>
      <c r="L792" s="280">
        <f>ROUND(BJ70,0)</f>
        <v>0</v>
      </c>
      <c r="M792" s="280">
        <f>ROUND(BJ71,0)</f>
        <v>0</v>
      </c>
      <c r="N792" s="280"/>
      <c r="O792" s="280"/>
      <c r="P792" s="280">
        <f>IF(BJ77&gt;0,ROUND(BJ77,0),0)</f>
        <v>0</v>
      </c>
      <c r="Q792" s="280">
        <f>IF(BJ78&gt;0,ROUND(BJ78,0),0)</f>
        <v>0</v>
      </c>
      <c r="R792" s="280">
        <f>IF(BJ79&gt;0,ROUND(BJ79,0),0)</f>
        <v>0</v>
      </c>
      <c r="S792" s="280">
        <f>IF(BJ80&gt;0,ROUND(BJ80,0),0)</f>
        <v>0</v>
      </c>
      <c r="T792" s="283">
        <f>IF(BJ81&gt;0,ROUND(BJ81,2),0)</f>
        <v>0</v>
      </c>
      <c r="U792" s="280"/>
      <c r="X792" s="280"/>
      <c r="Y792" s="280"/>
      <c r="Z792" s="280"/>
    </row>
    <row r="793" spans="1:26" ht="12.6" customHeight="1" x14ac:dyDescent="0.25">
      <c r="A793" s="209" t="str">
        <f>RIGHT($C$84,3)&amp;"*"&amp;RIGHT($C$83,4)&amp;"*"&amp;BK$55&amp;"*"&amp;"A"</f>
        <v>043*2018*8530*A</v>
      </c>
      <c r="B793" s="280"/>
      <c r="C793" s="283">
        <f>ROUND(BK60,2)</f>
        <v>0</v>
      </c>
      <c r="D793" s="280">
        <f>ROUND(BK61,0)</f>
        <v>0</v>
      </c>
      <c r="E793" s="280" t="e">
        <f>ROUND(BK62,0)</f>
        <v>#DIV/0!</v>
      </c>
      <c r="F793" s="280">
        <f>ROUND(BK63,0)</f>
        <v>0</v>
      </c>
      <c r="G793" s="280">
        <f>ROUND(BK64,0)</f>
        <v>0</v>
      </c>
      <c r="H793" s="280">
        <f>ROUND(BK65,0)</f>
        <v>0</v>
      </c>
      <c r="I793" s="280">
        <f>ROUND(BK66,0)</f>
        <v>0</v>
      </c>
      <c r="J793" s="280" t="e">
        <f>ROUND(BK67,0)</f>
        <v>#DIV/0!</v>
      </c>
      <c r="K793" s="280">
        <f>ROUND(BK68,0)</f>
        <v>0</v>
      </c>
      <c r="L793" s="280">
        <f>ROUND(BK70,0)</f>
        <v>0</v>
      </c>
      <c r="M793" s="280">
        <f>ROUND(BK71,0)</f>
        <v>0</v>
      </c>
      <c r="N793" s="280"/>
      <c r="O793" s="280"/>
      <c r="P793" s="280">
        <f>IF(BK77&gt;0,ROUND(BK77,0),0)</f>
        <v>0</v>
      </c>
      <c r="Q793" s="280">
        <f>IF(BK78&gt;0,ROUND(BK78,0),0)</f>
        <v>0</v>
      </c>
      <c r="R793" s="280">
        <f>IF(BK79&gt;0,ROUND(BK79,0),0)</f>
        <v>0</v>
      </c>
      <c r="S793" s="280">
        <f>IF(BK80&gt;0,ROUND(BK80,0),0)</f>
        <v>0</v>
      </c>
      <c r="T793" s="283">
        <f>IF(BK81&gt;0,ROUND(BK81,2),0)</f>
        <v>0</v>
      </c>
      <c r="U793" s="280"/>
      <c r="X793" s="280"/>
      <c r="Y793" s="280"/>
      <c r="Z793" s="280"/>
    </row>
    <row r="794" spans="1:26" ht="12.6" customHeight="1" x14ac:dyDescent="0.25">
      <c r="A794" s="209" t="str">
        <f>RIGHT($C$84,3)&amp;"*"&amp;RIGHT($C$83,4)&amp;"*"&amp;BL$55&amp;"*"&amp;"A"</f>
        <v>043*2018*8560*A</v>
      </c>
      <c r="B794" s="280"/>
      <c r="C794" s="283">
        <f>ROUND(BL60,2)</f>
        <v>0</v>
      </c>
      <c r="D794" s="280">
        <f>ROUND(BL61,0)</f>
        <v>0</v>
      </c>
      <c r="E794" s="280" t="e">
        <f>ROUND(BL62,0)</f>
        <v>#DIV/0!</v>
      </c>
      <c r="F794" s="280">
        <f>ROUND(BL63,0)</f>
        <v>0</v>
      </c>
      <c r="G794" s="280">
        <f>ROUND(BL64,0)</f>
        <v>0</v>
      </c>
      <c r="H794" s="280">
        <f>ROUND(BL65,0)</f>
        <v>0</v>
      </c>
      <c r="I794" s="280">
        <f>ROUND(BL66,0)</f>
        <v>0</v>
      </c>
      <c r="J794" s="280" t="e">
        <f>ROUND(BL67,0)</f>
        <v>#DIV/0!</v>
      </c>
      <c r="K794" s="280">
        <f>ROUND(BL68,0)</f>
        <v>0</v>
      </c>
      <c r="L794" s="280">
        <f>ROUND(BL70,0)</f>
        <v>0</v>
      </c>
      <c r="M794" s="280">
        <f>ROUND(BL71,0)</f>
        <v>0</v>
      </c>
      <c r="N794" s="280"/>
      <c r="O794" s="280"/>
      <c r="P794" s="280">
        <f>IF(BL77&gt;0,ROUND(BL77,0),0)</f>
        <v>0</v>
      </c>
      <c r="Q794" s="280">
        <f>IF(BL78&gt;0,ROUND(BL78,0),0)</f>
        <v>0</v>
      </c>
      <c r="R794" s="280">
        <f>IF(BL79&gt;0,ROUND(BL79,0),0)</f>
        <v>0</v>
      </c>
      <c r="S794" s="280">
        <f>IF(BL80&gt;0,ROUND(BL80,0),0)</f>
        <v>0</v>
      </c>
      <c r="T794" s="283">
        <f>IF(BL81&gt;0,ROUND(BL81,2),0)</f>
        <v>0</v>
      </c>
      <c r="U794" s="280"/>
      <c r="X794" s="280"/>
      <c r="Y794" s="280"/>
      <c r="Z794" s="280"/>
    </row>
    <row r="795" spans="1:26" ht="12.6" customHeight="1" x14ac:dyDescent="0.25">
      <c r="A795" s="209" t="str">
        <f>RIGHT($C$84,3)&amp;"*"&amp;RIGHT($C$83,4)&amp;"*"&amp;BM$55&amp;"*"&amp;"A"</f>
        <v>043*2018*8590*A</v>
      </c>
      <c r="B795" s="280"/>
      <c r="C795" s="283">
        <f>ROUND(BM60,2)</f>
        <v>0</v>
      </c>
      <c r="D795" s="280">
        <f>ROUND(BM61,0)</f>
        <v>0</v>
      </c>
      <c r="E795" s="280" t="e">
        <f>ROUND(BM62,0)</f>
        <v>#DIV/0!</v>
      </c>
      <c r="F795" s="280">
        <f>ROUND(BM63,0)</f>
        <v>0</v>
      </c>
      <c r="G795" s="280">
        <f>ROUND(BM64,0)</f>
        <v>0</v>
      </c>
      <c r="H795" s="280">
        <f>ROUND(BM65,0)</f>
        <v>0</v>
      </c>
      <c r="I795" s="280">
        <f>ROUND(BM66,0)</f>
        <v>0</v>
      </c>
      <c r="J795" s="280" t="e">
        <f>ROUND(BM67,0)</f>
        <v>#DIV/0!</v>
      </c>
      <c r="K795" s="280">
        <f>ROUND(BM68,0)</f>
        <v>0</v>
      </c>
      <c r="L795" s="280">
        <f>ROUND(BM70,0)</f>
        <v>0</v>
      </c>
      <c r="M795" s="280">
        <f>ROUND(BM71,0)</f>
        <v>0</v>
      </c>
      <c r="N795" s="280"/>
      <c r="O795" s="280"/>
      <c r="P795" s="280">
        <f>IF(BM77&gt;0,ROUND(BM77,0),0)</f>
        <v>0</v>
      </c>
      <c r="Q795" s="280">
        <f>IF(BM78&gt;0,ROUND(BM78,0),0)</f>
        <v>0</v>
      </c>
      <c r="R795" s="280">
        <f>IF(BM79&gt;0,ROUND(BM79,0),0)</f>
        <v>0</v>
      </c>
      <c r="S795" s="280">
        <f>IF(BM80&gt;0,ROUND(BM80,0),0)</f>
        <v>0</v>
      </c>
      <c r="T795" s="283">
        <f>IF(BM81&gt;0,ROUND(BM81,2),0)</f>
        <v>0</v>
      </c>
      <c r="U795" s="280"/>
      <c r="X795" s="280"/>
      <c r="Y795" s="280"/>
      <c r="Z795" s="280"/>
    </row>
    <row r="796" spans="1:26" ht="12.6" customHeight="1" x14ac:dyDescent="0.25">
      <c r="A796" s="209" t="str">
        <f>RIGHT($C$84,3)&amp;"*"&amp;RIGHT($C$83,4)&amp;"*"&amp;BN$55&amp;"*"&amp;"A"</f>
        <v>043*2018*8610*A</v>
      </c>
      <c r="B796" s="280"/>
      <c r="C796" s="283">
        <f>ROUND(BN60,2)</f>
        <v>0</v>
      </c>
      <c r="D796" s="280">
        <f>ROUND(BN61,0)</f>
        <v>0</v>
      </c>
      <c r="E796" s="280" t="e">
        <f>ROUND(BN62,0)</f>
        <v>#DIV/0!</v>
      </c>
      <c r="F796" s="280">
        <f>ROUND(BN63,0)</f>
        <v>0</v>
      </c>
      <c r="G796" s="280">
        <f>ROUND(BN64,0)</f>
        <v>0</v>
      </c>
      <c r="H796" s="280">
        <f>ROUND(BN65,0)</f>
        <v>0</v>
      </c>
      <c r="I796" s="280">
        <f>ROUND(BN66,0)</f>
        <v>0</v>
      </c>
      <c r="J796" s="280" t="e">
        <f>ROUND(BN67,0)</f>
        <v>#DIV/0!</v>
      </c>
      <c r="K796" s="280">
        <f>ROUND(BN68,0)</f>
        <v>0</v>
      </c>
      <c r="L796" s="280">
        <f>ROUND(BN70,0)</f>
        <v>0</v>
      </c>
      <c r="M796" s="280">
        <f>ROUND(BN71,0)</f>
        <v>0</v>
      </c>
      <c r="N796" s="280"/>
      <c r="O796" s="280"/>
      <c r="P796" s="280">
        <f>IF(BN77&gt;0,ROUND(BN77,0),0)</f>
        <v>0</v>
      </c>
      <c r="Q796" s="280">
        <f>IF(BN78&gt;0,ROUND(BN78,0),0)</f>
        <v>0</v>
      </c>
      <c r="R796" s="280">
        <f>IF(BN79&gt;0,ROUND(BN79,0),0)</f>
        <v>0</v>
      </c>
      <c r="S796" s="280">
        <f>IF(BN80&gt;0,ROUND(BN80,0),0)</f>
        <v>0</v>
      </c>
      <c r="T796" s="283">
        <f>IF(BN81&gt;0,ROUND(BN81,2),0)</f>
        <v>0</v>
      </c>
      <c r="U796" s="280"/>
      <c r="X796" s="280"/>
      <c r="Y796" s="280"/>
      <c r="Z796" s="280"/>
    </row>
    <row r="797" spans="1:26" ht="12.6" customHeight="1" x14ac:dyDescent="0.25">
      <c r="A797" s="209" t="str">
        <f>RIGHT($C$84,3)&amp;"*"&amp;RIGHT($C$83,4)&amp;"*"&amp;BO$55&amp;"*"&amp;"A"</f>
        <v>043*2018*8620*A</v>
      </c>
      <c r="B797" s="280"/>
      <c r="C797" s="283">
        <f>ROUND(BO60,2)</f>
        <v>0</v>
      </c>
      <c r="D797" s="280">
        <f>ROUND(BO61,0)</f>
        <v>0</v>
      </c>
      <c r="E797" s="280" t="e">
        <f>ROUND(BO62,0)</f>
        <v>#DIV/0!</v>
      </c>
      <c r="F797" s="280">
        <f>ROUND(BO63,0)</f>
        <v>0</v>
      </c>
      <c r="G797" s="280">
        <f>ROUND(BO64,0)</f>
        <v>0</v>
      </c>
      <c r="H797" s="280">
        <f>ROUND(BO65,0)</f>
        <v>0</v>
      </c>
      <c r="I797" s="280">
        <f>ROUND(BO66,0)</f>
        <v>0</v>
      </c>
      <c r="J797" s="280" t="e">
        <f>ROUND(BO67,0)</f>
        <v>#DIV/0!</v>
      </c>
      <c r="K797" s="280">
        <f>ROUND(BO68,0)</f>
        <v>0</v>
      </c>
      <c r="L797" s="280">
        <f>ROUND(BO70,0)</f>
        <v>0</v>
      </c>
      <c r="M797" s="280">
        <f>ROUND(BO71,0)</f>
        <v>0</v>
      </c>
      <c r="N797" s="280"/>
      <c r="O797" s="280"/>
      <c r="P797" s="280">
        <f>IF(BO77&gt;0,ROUND(BO77,0),0)</f>
        <v>0</v>
      </c>
      <c r="Q797" s="280">
        <f>IF(BO78&gt;0,ROUND(BO78,0),0)</f>
        <v>0</v>
      </c>
      <c r="R797" s="280">
        <f>IF(BO79&gt;0,ROUND(BO79,0),0)</f>
        <v>0</v>
      </c>
      <c r="S797" s="280">
        <f>IF(BO80&gt;0,ROUND(BO80,0),0)</f>
        <v>0</v>
      </c>
      <c r="T797" s="283">
        <f>IF(BO81&gt;0,ROUND(BO81,2),0)</f>
        <v>0</v>
      </c>
      <c r="U797" s="280"/>
      <c r="X797" s="280"/>
      <c r="Y797" s="280"/>
      <c r="Z797" s="280"/>
    </row>
    <row r="798" spans="1:26" ht="12.6" customHeight="1" x14ac:dyDescent="0.25">
      <c r="A798" s="209" t="str">
        <f>RIGHT($C$84,3)&amp;"*"&amp;RIGHT($C$83,4)&amp;"*"&amp;BP$55&amp;"*"&amp;"A"</f>
        <v>043*2018*8630*A</v>
      </c>
      <c r="B798" s="280"/>
      <c r="C798" s="283">
        <f>ROUND(BP60,2)</f>
        <v>0</v>
      </c>
      <c r="D798" s="280">
        <f>ROUND(BP61,0)</f>
        <v>0</v>
      </c>
      <c r="E798" s="280" t="e">
        <f>ROUND(BP62,0)</f>
        <v>#DIV/0!</v>
      </c>
      <c r="F798" s="280">
        <f>ROUND(BP63,0)</f>
        <v>0</v>
      </c>
      <c r="G798" s="280">
        <f>ROUND(BP64,0)</f>
        <v>0</v>
      </c>
      <c r="H798" s="280">
        <f>ROUND(BP65,0)</f>
        <v>0</v>
      </c>
      <c r="I798" s="280">
        <f>ROUND(BP66,0)</f>
        <v>0</v>
      </c>
      <c r="J798" s="280" t="e">
        <f>ROUND(BP67,0)</f>
        <v>#DIV/0!</v>
      </c>
      <c r="K798" s="280">
        <f>ROUND(BP68,0)</f>
        <v>0</v>
      </c>
      <c r="L798" s="280">
        <f>ROUND(BP70,0)</f>
        <v>0</v>
      </c>
      <c r="M798" s="280">
        <f>ROUND(BP71,0)</f>
        <v>0</v>
      </c>
      <c r="N798" s="280"/>
      <c r="O798" s="280"/>
      <c r="P798" s="280">
        <f>IF(BP77&gt;0,ROUND(BP77,0),0)</f>
        <v>0</v>
      </c>
      <c r="Q798" s="280">
        <f>IF(BP78&gt;0,ROUND(BP78,0),0)</f>
        <v>0</v>
      </c>
      <c r="R798" s="280">
        <f>IF(BP79&gt;0,ROUND(BP79,0),0)</f>
        <v>0</v>
      </c>
      <c r="S798" s="280">
        <f>IF(BP80&gt;0,ROUND(BP80,0),0)</f>
        <v>0</v>
      </c>
      <c r="T798" s="283">
        <f>IF(BP81&gt;0,ROUND(BP81,2),0)</f>
        <v>0</v>
      </c>
      <c r="U798" s="280"/>
      <c r="X798" s="280"/>
      <c r="Y798" s="280"/>
      <c r="Z798" s="280"/>
    </row>
    <row r="799" spans="1:26" ht="12.6" customHeight="1" x14ac:dyDescent="0.25">
      <c r="A799" s="209" t="str">
        <f>RIGHT($C$84,3)&amp;"*"&amp;RIGHT($C$83,4)&amp;"*"&amp;BQ$55&amp;"*"&amp;"A"</f>
        <v>043*2018*8640*A</v>
      </c>
      <c r="B799" s="280"/>
      <c r="C799" s="283">
        <f>ROUND(BQ60,2)</f>
        <v>0</v>
      </c>
      <c r="D799" s="280">
        <f>ROUND(BQ61,0)</f>
        <v>0</v>
      </c>
      <c r="E799" s="280" t="e">
        <f>ROUND(BQ62,0)</f>
        <v>#DIV/0!</v>
      </c>
      <c r="F799" s="280">
        <f>ROUND(BQ63,0)</f>
        <v>0</v>
      </c>
      <c r="G799" s="280">
        <f>ROUND(BQ64,0)</f>
        <v>0</v>
      </c>
      <c r="H799" s="280">
        <f>ROUND(BQ65,0)</f>
        <v>0</v>
      </c>
      <c r="I799" s="280">
        <f>ROUND(BQ66,0)</f>
        <v>0</v>
      </c>
      <c r="J799" s="280" t="e">
        <f>ROUND(BQ67,0)</f>
        <v>#DIV/0!</v>
      </c>
      <c r="K799" s="280">
        <f>ROUND(BQ68,0)</f>
        <v>0</v>
      </c>
      <c r="L799" s="280">
        <f>ROUND(BQ70,0)</f>
        <v>0</v>
      </c>
      <c r="M799" s="280">
        <f>ROUND(BQ71,0)</f>
        <v>0</v>
      </c>
      <c r="N799" s="280"/>
      <c r="O799" s="280"/>
      <c r="P799" s="280">
        <f>IF(BQ77&gt;0,ROUND(BQ77,0),0)</f>
        <v>0</v>
      </c>
      <c r="Q799" s="280">
        <f>IF(BQ78&gt;0,ROUND(BQ78,0),0)</f>
        <v>0</v>
      </c>
      <c r="R799" s="280">
        <f>IF(BQ79&gt;0,ROUND(BQ79,0),0)</f>
        <v>0</v>
      </c>
      <c r="S799" s="280">
        <f>IF(BQ80&gt;0,ROUND(BQ80,0),0)</f>
        <v>0</v>
      </c>
      <c r="T799" s="283">
        <f>IF(BQ81&gt;0,ROUND(BQ81,2),0)</f>
        <v>0</v>
      </c>
      <c r="U799" s="280"/>
      <c r="X799" s="280"/>
      <c r="Y799" s="280"/>
      <c r="Z799" s="280"/>
    </row>
    <row r="800" spans="1:26" ht="12.6" customHeight="1" x14ac:dyDescent="0.25">
      <c r="A800" s="209" t="str">
        <f>RIGHT($C$84,3)&amp;"*"&amp;RIGHT($C$83,4)&amp;"*"&amp;BR$55&amp;"*"&amp;"A"</f>
        <v>043*2018*8650*A</v>
      </c>
      <c r="B800" s="280"/>
      <c r="C800" s="283">
        <f>ROUND(BR60,2)</f>
        <v>0</v>
      </c>
      <c r="D800" s="280">
        <f>ROUND(BR61,0)</f>
        <v>0</v>
      </c>
      <c r="E800" s="280" t="e">
        <f>ROUND(BR62,0)</f>
        <v>#DIV/0!</v>
      </c>
      <c r="F800" s="280">
        <f>ROUND(BR63,0)</f>
        <v>0</v>
      </c>
      <c r="G800" s="280">
        <f>ROUND(BR64,0)</f>
        <v>0</v>
      </c>
      <c r="H800" s="280">
        <f>ROUND(BR65,0)</f>
        <v>0</v>
      </c>
      <c r="I800" s="280">
        <f>ROUND(BR66,0)</f>
        <v>0</v>
      </c>
      <c r="J800" s="280" t="e">
        <f>ROUND(BR67,0)</f>
        <v>#DIV/0!</v>
      </c>
      <c r="K800" s="280">
        <f>ROUND(BR68,0)</f>
        <v>0</v>
      </c>
      <c r="L800" s="280">
        <f>ROUND(BR70,0)</f>
        <v>0</v>
      </c>
      <c r="M800" s="280">
        <f>ROUND(BR71,0)</f>
        <v>0</v>
      </c>
      <c r="N800" s="280"/>
      <c r="O800" s="280"/>
      <c r="P800" s="280">
        <f>IF(BR77&gt;0,ROUND(BR77,0),0)</f>
        <v>0</v>
      </c>
      <c r="Q800" s="280">
        <f>IF(BR78&gt;0,ROUND(BR78,0),0)</f>
        <v>0</v>
      </c>
      <c r="R800" s="280">
        <f>IF(BR79&gt;0,ROUND(BR79,0),0)</f>
        <v>0</v>
      </c>
      <c r="S800" s="280">
        <f>IF(BR80&gt;0,ROUND(BR80,0),0)</f>
        <v>0</v>
      </c>
      <c r="T800" s="283">
        <f>IF(BR81&gt;0,ROUND(BR81,2),0)</f>
        <v>0</v>
      </c>
      <c r="U800" s="280"/>
      <c r="X800" s="280"/>
      <c r="Y800" s="280"/>
      <c r="Z800" s="280"/>
    </row>
    <row r="801" spans="1:26" ht="12.6" customHeight="1" x14ac:dyDescent="0.25">
      <c r="A801" s="209" t="str">
        <f>RIGHT($C$84,3)&amp;"*"&amp;RIGHT($C$83,4)&amp;"*"&amp;BS$55&amp;"*"&amp;"A"</f>
        <v>043*2018*8660*A</v>
      </c>
      <c r="B801" s="280"/>
      <c r="C801" s="283">
        <f>ROUND(BS60,2)</f>
        <v>0</v>
      </c>
      <c r="D801" s="280">
        <f>ROUND(BS61,0)</f>
        <v>0</v>
      </c>
      <c r="E801" s="280" t="e">
        <f>ROUND(BS62,0)</f>
        <v>#DIV/0!</v>
      </c>
      <c r="F801" s="280">
        <f>ROUND(BS63,0)</f>
        <v>0</v>
      </c>
      <c r="G801" s="280">
        <f>ROUND(BS64,0)</f>
        <v>0</v>
      </c>
      <c r="H801" s="280">
        <f>ROUND(BS65,0)</f>
        <v>0</v>
      </c>
      <c r="I801" s="280">
        <f>ROUND(BS66,0)</f>
        <v>0</v>
      </c>
      <c r="J801" s="280" t="e">
        <f>ROUND(BS67,0)</f>
        <v>#DIV/0!</v>
      </c>
      <c r="K801" s="280">
        <f>ROUND(BS68,0)</f>
        <v>0</v>
      </c>
      <c r="L801" s="280">
        <f>ROUND(BS70,0)</f>
        <v>0</v>
      </c>
      <c r="M801" s="280">
        <f>ROUND(BS71,0)</f>
        <v>0</v>
      </c>
      <c r="N801" s="280"/>
      <c r="O801" s="280"/>
      <c r="P801" s="280">
        <f>IF(BS77&gt;0,ROUND(BS77,0),0)</f>
        <v>0</v>
      </c>
      <c r="Q801" s="280">
        <f>IF(BS78&gt;0,ROUND(BS78,0),0)</f>
        <v>0</v>
      </c>
      <c r="R801" s="280">
        <f>IF(BS79&gt;0,ROUND(BS79,0),0)</f>
        <v>0</v>
      </c>
      <c r="S801" s="280">
        <f>IF(BS80&gt;0,ROUND(BS80,0),0)</f>
        <v>0</v>
      </c>
      <c r="T801" s="283">
        <f>IF(BS81&gt;0,ROUND(BS81,2),0)</f>
        <v>0</v>
      </c>
      <c r="U801" s="280"/>
      <c r="X801" s="280"/>
      <c r="Y801" s="280"/>
      <c r="Z801" s="280"/>
    </row>
    <row r="802" spans="1:26" ht="12.6" customHeight="1" x14ac:dyDescent="0.25">
      <c r="A802" s="209" t="str">
        <f>RIGHT($C$84,3)&amp;"*"&amp;RIGHT($C$83,4)&amp;"*"&amp;BT$55&amp;"*"&amp;"A"</f>
        <v>043*2018*8670*A</v>
      </c>
      <c r="B802" s="280"/>
      <c r="C802" s="283">
        <f>ROUND(BT60,2)</f>
        <v>0</v>
      </c>
      <c r="D802" s="280">
        <f>ROUND(BT61,0)</f>
        <v>0</v>
      </c>
      <c r="E802" s="280" t="e">
        <f>ROUND(BT62,0)</f>
        <v>#DIV/0!</v>
      </c>
      <c r="F802" s="280">
        <f>ROUND(BT63,0)</f>
        <v>0</v>
      </c>
      <c r="G802" s="280">
        <f>ROUND(BT64,0)</f>
        <v>0</v>
      </c>
      <c r="H802" s="280">
        <f>ROUND(BT65,0)</f>
        <v>0</v>
      </c>
      <c r="I802" s="280">
        <f>ROUND(BT66,0)</f>
        <v>0</v>
      </c>
      <c r="J802" s="280" t="e">
        <f>ROUND(BT67,0)</f>
        <v>#DIV/0!</v>
      </c>
      <c r="K802" s="280">
        <f>ROUND(BT68,0)</f>
        <v>0</v>
      </c>
      <c r="L802" s="280">
        <f>ROUND(BT70,0)</f>
        <v>0</v>
      </c>
      <c r="M802" s="280">
        <f>ROUND(BT71,0)</f>
        <v>0</v>
      </c>
      <c r="N802" s="280"/>
      <c r="O802" s="280"/>
      <c r="P802" s="280">
        <f>IF(BT77&gt;0,ROUND(BT77,0),0)</f>
        <v>0</v>
      </c>
      <c r="Q802" s="280">
        <f>IF(BT78&gt;0,ROUND(BT78,0),0)</f>
        <v>0</v>
      </c>
      <c r="R802" s="280">
        <f>IF(BT79&gt;0,ROUND(BT79,0),0)</f>
        <v>0</v>
      </c>
      <c r="S802" s="280">
        <f>IF(BT80&gt;0,ROUND(BT80,0),0)</f>
        <v>0</v>
      </c>
      <c r="T802" s="283">
        <f>IF(BT81&gt;0,ROUND(BT81,2),0)</f>
        <v>0</v>
      </c>
      <c r="U802" s="280"/>
      <c r="X802" s="280"/>
      <c r="Y802" s="280"/>
      <c r="Z802" s="280"/>
    </row>
    <row r="803" spans="1:26" ht="12.6" customHeight="1" x14ac:dyDescent="0.25">
      <c r="A803" s="209" t="str">
        <f>RIGHT($C$84,3)&amp;"*"&amp;RIGHT($C$83,4)&amp;"*"&amp;BU$55&amp;"*"&amp;"A"</f>
        <v>043*2018*8680*A</v>
      </c>
      <c r="B803" s="280"/>
      <c r="C803" s="283">
        <f>ROUND(BU60,2)</f>
        <v>0</v>
      </c>
      <c r="D803" s="280">
        <f>ROUND(BU61,0)</f>
        <v>0</v>
      </c>
      <c r="E803" s="280" t="e">
        <f>ROUND(BU62,0)</f>
        <v>#DIV/0!</v>
      </c>
      <c r="F803" s="280">
        <f>ROUND(BU63,0)</f>
        <v>0</v>
      </c>
      <c r="G803" s="280">
        <f>ROUND(BU64,0)</f>
        <v>0</v>
      </c>
      <c r="H803" s="280">
        <f>ROUND(BU65,0)</f>
        <v>0</v>
      </c>
      <c r="I803" s="280">
        <f>ROUND(BU66,0)</f>
        <v>0</v>
      </c>
      <c r="J803" s="280" t="e">
        <f>ROUND(BU67,0)</f>
        <v>#DIV/0!</v>
      </c>
      <c r="K803" s="280">
        <f>ROUND(BU68,0)</f>
        <v>0</v>
      </c>
      <c r="L803" s="280">
        <f>ROUND(BU70,0)</f>
        <v>0</v>
      </c>
      <c r="M803" s="280">
        <f>ROUND(BU71,0)</f>
        <v>0</v>
      </c>
      <c r="N803" s="280"/>
      <c r="O803" s="280"/>
      <c r="P803" s="280">
        <f>IF(BU77&gt;0,ROUND(BU77,0),0)</f>
        <v>0</v>
      </c>
      <c r="Q803" s="280">
        <f>IF(BU78&gt;0,ROUND(BU78,0),0)</f>
        <v>0</v>
      </c>
      <c r="R803" s="280">
        <f>IF(BU79&gt;0,ROUND(BU79,0),0)</f>
        <v>0</v>
      </c>
      <c r="S803" s="280">
        <f>IF(BU80&gt;0,ROUND(BU80,0),0)</f>
        <v>0</v>
      </c>
      <c r="T803" s="283">
        <f>IF(BU81&gt;0,ROUND(BU81,2),0)</f>
        <v>0</v>
      </c>
      <c r="U803" s="280"/>
      <c r="X803" s="280"/>
      <c r="Y803" s="280"/>
      <c r="Z803" s="280"/>
    </row>
    <row r="804" spans="1:26" ht="12.6" customHeight="1" x14ac:dyDescent="0.25">
      <c r="A804" s="209" t="str">
        <f>RIGHT($C$84,3)&amp;"*"&amp;RIGHT($C$83,4)&amp;"*"&amp;BV$55&amp;"*"&amp;"A"</f>
        <v>043*2018*8690*A</v>
      </c>
      <c r="B804" s="280"/>
      <c r="C804" s="283">
        <f>ROUND(BV60,2)</f>
        <v>0</v>
      </c>
      <c r="D804" s="280">
        <f>ROUND(BV61,0)</f>
        <v>0</v>
      </c>
      <c r="E804" s="280" t="e">
        <f>ROUND(BV62,0)</f>
        <v>#DIV/0!</v>
      </c>
      <c r="F804" s="280">
        <f>ROUND(BV63,0)</f>
        <v>0</v>
      </c>
      <c r="G804" s="280">
        <f>ROUND(BV64,0)</f>
        <v>0</v>
      </c>
      <c r="H804" s="280">
        <f>ROUND(BV65,0)</f>
        <v>0</v>
      </c>
      <c r="I804" s="280">
        <f>ROUND(BV66,0)</f>
        <v>0</v>
      </c>
      <c r="J804" s="280" t="e">
        <f>ROUND(BV67,0)</f>
        <v>#DIV/0!</v>
      </c>
      <c r="K804" s="280">
        <f>ROUND(BV68,0)</f>
        <v>0</v>
      </c>
      <c r="L804" s="280">
        <f>ROUND(BV70,0)</f>
        <v>0</v>
      </c>
      <c r="M804" s="280">
        <f>ROUND(BV71,0)</f>
        <v>0</v>
      </c>
      <c r="N804" s="280"/>
      <c r="O804" s="280"/>
      <c r="P804" s="280">
        <f>IF(BV77&gt;0,ROUND(BV77,0),0)</f>
        <v>0</v>
      </c>
      <c r="Q804" s="280">
        <f>IF(BV78&gt;0,ROUND(BV78,0),0)</f>
        <v>0</v>
      </c>
      <c r="R804" s="280">
        <f>IF(BV79&gt;0,ROUND(BV79,0),0)</f>
        <v>0</v>
      </c>
      <c r="S804" s="280">
        <f>IF(BV80&gt;0,ROUND(BV80,0),0)</f>
        <v>0</v>
      </c>
      <c r="T804" s="283">
        <f>IF(BV81&gt;0,ROUND(BV81,2),0)</f>
        <v>0</v>
      </c>
      <c r="U804" s="280"/>
      <c r="X804" s="280"/>
      <c r="Y804" s="280"/>
      <c r="Z804" s="280"/>
    </row>
    <row r="805" spans="1:26" ht="12.6" customHeight="1" x14ac:dyDescent="0.25">
      <c r="A805" s="209" t="str">
        <f>RIGHT($C$84,3)&amp;"*"&amp;RIGHT($C$83,4)&amp;"*"&amp;BW$55&amp;"*"&amp;"A"</f>
        <v>043*2018*8700*A</v>
      </c>
      <c r="B805" s="280"/>
      <c r="C805" s="283">
        <f>ROUND(BW60,2)</f>
        <v>0</v>
      </c>
      <c r="D805" s="280">
        <f>ROUND(BW61,0)</f>
        <v>0</v>
      </c>
      <c r="E805" s="280" t="e">
        <f>ROUND(BW62,0)</f>
        <v>#DIV/0!</v>
      </c>
      <c r="F805" s="280">
        <f>ROUND(BW63,0)</f>
        <v>0</v>
      </c>
      <c r="G805" s="280">
        <f>ROUND(BW64,0)</f>
        <v>0</v>
      </c>
      <c r="H805" s="280">
        <f>ROUND(BW65,0)</f>
        <v>0</v>
      </c>
      <c r="I805" s="280">
        <f>ROUND(BW66,0)</f>
        <v>0</v>
      </c>
      <c r="J805" s="280" t="e">
        <f>ROUND(BW67,0)</f>
        <v>#DIV/0!</v>
      </c>
      <c r="K805" s="280">
        <f>ROUND(BW68,0)</f>
        <v>0</v>
      </c>
      <c r="L805" s="280">
        <f>ROUND(BW70,0)</f>
        <v>0</v>
      </c>
      <c r="M805" s="280">
        <f>ROUND(BW71,0)</f>
        <v>0</v>
      </c>
      <c r="N805" s="280"/>
      <c r="O805" s="280"/>
      <c r="P805" s="280">
        <f>IF(BW77&gt;0,ROUND(BW77,0),0)</f>
        <v>0</v>
      </c>
      <c r="Q805" s="280">
        <f>IF(BW78&gt;0,ROUND(BW78,0),0)</f>
        <v>0</v>
      </c>
      <c r="R805" s="280">
        <f>IF(BW79&gt;0,ROUND(BW79,0),0)</f>
        <v>0</v>
      </c>
      <c r="S805" s="280">
        <f>IF(BW80&gt;0,ROUND(BW80,0),0)</f>
        <v>0</v>
      </c>
      <c r="T805" s="283">
        <f>IF(BW81&gt;0,ROUND(BW81,2),0)</f>
        <v>0</v>
      </c>
      <c r="U805" s="280"/>
      <c r="X805" s="280"/>
      <c r="Y805" s="280"/>
      <c r="Z805" s="280"/>
    </row>
    <row r="806" spans="1:26" ht="12.6" customHeight="1" x14ac:dyDescent="0.25">
      <c r="A806" s="209" t="str">
        <f>RIGHT($C$84,3)&amp;"*"&amp;RIGHT($C$83,4)&amp;"*"&amp;BX$55&amp;"*"&amp;"A"</f>
        <v>043*2018*8710*A</v>
      </c>
      <c r="B806" s="280"/>
      <c r="C806" s="283">
        <f>ROUND(BX60,2)</f>
        <v>0</v>
      </c>
      <c r="D806" s="280">
        <f>ROUND(BX61,0)</f>
        <v>0</v>
      </c>
      <c r="E806" s="280" t="e">
        <f>ROUND(BX62,0)</f>
        <v>#DIV/0!</v>
      </c>
      <c r="F806" s="280">
        <f>ROUND(BX63,0)</f>
        <v>0</v>
      </c>
      <c r="G806" s="280">
        <f>ROUND(BX64,0)</f>
        <v>0</v>
      </c>
      <c r="H806" s="280">
        <f>ROUND(BX65,0)</f>
        <v>0</v>
      </c>
      <c r="I806" s="280">
        <f>ROUND(BX66,0)</f>
        <v>0</v>
      </c>
      <c r="J806" s="280" t="e">
        <f>ROUND(BX67,0)</f>
        <v>#DIV/0!</v>
      </c>
      <c r="K806" s="280">
        <f>ROUND(BX68,0)</f>
        <v>0</v>
      </c>
      <c r="L806" s="280">
        <f>ROUND(BX70,0)</f>
        <v>0</v>
      </c>
      <c r="M806" s="280">
        <f>ROUND(BX71,0)</f>
        <v>0</v>
      </c>
      <c r="N806" s="280"/>
      <c r="O806" s="280"/>
      <c r="P806" s="280">
        <f>IF(BX77&gt;0,ROUND(BX77,0),0)</f>
        <v>0</v>
      </c>
      <c r="Q806" s="280">
        <f>IF(BX78&gt;0,ROUND(BX78,0),0)</f>
        <v>0</v>
      </c>
      <c r="R806" s="280">
        <f>IF(BX79&gt;0,ROUND(BX79,0),0)</f>
        <v>0</v>
      </c>
      <c r="S806" s="280">
        <f>IF(BX80&gt;0,ROUND(BX80,0),0)</f>
        <v>0</v>
      </c>
      <c r="T806" s="283">
        <f>IF(BX81&gt;0,ROUND(BX81,2),0)</f>
        <v>0</v>
      </c>
      <c r="U806" s="280"/>
      <c r="X806" s="280"/>
      <c r="Y806" s="280"/>
      <c r="Z806" s="280"/>
    </row>
    <row r="807" spans="1:26" ht="12.6" customHeight="1" x14ac:dyDescent="0.25">
      <c r="A807" s="209" t="str">
        <f>RIGHT($C$84,3)&amp;"*"&amp;RIGHT($C$83,4)&amp;"*"&amp;BY$55&amp;"*"&amp;"A"</f>
        <v>043*2018*8720*A</v>
      </c>
      <c r="B807" s="280"/>
      <c r="C807" s="283">
        <f>ROUND(BY60,2)</f>
        <v>0</v>
      </c>
      <c r="D807" s="280">
        <f>ROUND(BY61,0)</f>
        <v>0</v>
      </c>
      <c r="E807" s="280" t="e">
        <f>ROUND(BY62,0)</f>
        <v>#DIV/0!</v>
      </c>
      <c r="F807" s="280">
        <f>ROUND(BY63,0)</f>
        <v>0</v>
      </c>
      <c r="G807" s="280">
        <f>ROUND(BY64,0)</f>
        <v>0</v>
      </c>
      <c r="H807" s="280">
        <f>ROUND(BY65,0)</f>
        <v>0</v>
      </c>
      <c r="I807" s="280">
        <f>ROUND(BY66,0)</f>
        <v>0</v>
      </c>
      <c r="J807" s="280" t="e">
        <f>ROUND(BY67,0)</f>
        <v>#DIV/0!</v>
      </c>
      <c r="K807" s="280">
        <f>ROUND(BY68,0)</f>
        <v>0</v>
      </c>
      <c r="L807" s="280">
        <f>ROUND(BY70,0)</f>
        <v>0</v>
      </c>
      <c r="M807" s="280">
        <f>ROUND(BY71,0)</f>
        <v>0</v>
      </c>
      <c r="N807" s="280"/>
      <c r="O807" s="280"/>
      <c r="P807" s="280">
        <f>IF(BY77&gt;0,ROUND(BY77,0),0)</f>
        <v>0</v>
      </c>
      <c r="Q807" s="280">
        <f>IF(BY78&gt;0,ROUND(BY78,0),0)</f>
        <v>0</v>
      </c>
      <c r="R807" s="280">
        <f>IF(BY79&gt;0,ROUND(BY79,0),0)</f>
        <v>0</v>
      </c>
      <c r="S807" s="280">
        <f>IF(BY80&gt;0,ROUND(BY80,0),0)</f>
        <v>0</v>
      </c>
      <c r="T807" s="283">
        <f>IF(BY81&gt;0,ROUND(BY81,2),0)</f>
        <v>0</v>
      </c>
      <c r="U807" s="280"/>
      <c r="X807" s="280"/>
      <c r="Y807" s="280"/>
      <c r="Z807" s="280"/>
    </row>
    <row r="808" spans="1:26" ht="12.6" customHeight="1" x14ac:dyDescent="0.25">
      <c r="A808" s="209" t="str">
        <f>RIGHT($C$84,3)&amp;"*"&amp;RIGHT($C$83,4)&amp;"*"&amp;BZ$55&amp;"*"&amp;"A"</f>
        <v>043*2018*8730*A</v>
      </c>
      <c r="B808" s="280"/>
      <c r="C808" s="283">
        <f>ROUND(BZ60,2)</f>
        <v>0</v>
      </c>
      <c r="D808" s="280">
        <f>ROUND(BZ61,0)</f>
        <v>0</v>
      </c>
      <c r="E808" s="280" t="e">
        <f>ROUND(BZ62,0)</f>
        <v>#DIV/0!</v>
      </c>
      <c r="F808" s="280">
        <f>ROUND(BZ63,0)</f>
        <v>0</v>
      </c>
      <c r="G808" s="280">
        <f>ROUND(BZ64,0)</f>
        <v>0</v>
      </c>
      <c r="H808" s="280">
        <f>ROUND(BZ65,0)</f>
        <v>0</v>
      </c>
      <c r="I808" s="280">
        <f>ROUND(BZ66,0)</f>
        <v>0</v>
      </c>
      <c r="J808" s="280" t="e">
        <f>ROUND(BZ67,0)</f>
        <v>#DIV/0!</v>
      </c>
      <c r="K808" s="280">
        <f>ROUND(BZ68,0)</f>
        <v>0</v>
      </c>
      <c r="L808" s="280">
        <f>ROUND(BZ70,0)</f>
        <v>0</v>
      </c>
      <c r="M808" s="280">
        <f>ROUND(BZ71,0)</f>
        <v>0</v>
      </c>
      <c r="N808" s="280"/>
      <c r="O808" s="280"/>
      <c r="P808" s="280">
        <f>IF(BZ77&gt;0,ROUND(BZ77,0),0)</f>
        <v>0</v>
      </c>
      <c r="Q808" s="280">
        <f>IF(BZ78&gt;0,ROUND(BZ78,0),0)</f>
        <v>0</v>
      </c>
      <c r="R808" s="280">
        <f>IF(BZ79&gt;0,ROUND(BZ79,0),0)</f>
        <v>0</v>
      </c>
      <c r="S808" s="280">
        <f>IF(BZ80&gt;0,ROUND(BZ80,0),0)</f>
        <v>0</v>
      </c>
      <c r="T808" s="283">
        <f>IF(BZ81&gt;0,ROUND(BZ81,2),0)</f>
        <v>0</v>
      </c>
      <c r="U808" s="280"/>
      <c r="X808" s="280"/>
      <c r="Y808" s="280"/>
      <c r="Z808" s="280"/>
    </row>
    <row r="809" spans="1:26" ht="12.6" customHeight="1" x14ac:dyDescent="0.25">
      <c r="A809" s="209" t="str">
        <f>RIGHT($C$84,3)&amp;"*"&amp;RIGHT($C$83,4)&amp;"*"&amp;CA$55&amp;"*"&amp;"A"</f>
        <v>043*2018*8740*A</v>
      </c>
      <c r="B809" s="280"/>
      <c r="C809" s="283">
        <f>ROUND(CA60,2)</f>
        <v>0</v>
      </c>
      <c r="D809" s="280">
        <f>ROUND(CA61,0)</f>
        <v>0</v>
      </c>
      <c r="E809" s="280" t="e">
        <f>ROUND(CA62,0)</f>
        <v>#DIV/0!</v>
      </c>
      <c r="F809" s="280">
        <f>ROUND(CA63,0)</f>
        <v>0</v>
      </c>
      <c r="G809" s="280">
        <f>ROUND(CA64,0)</f>
        <v>0</v>
      </c>
      <c r="H809" s="280">
        <f>ROUND(CA65,0)</f>
        <v>0</v>
      </c>
      <c r="I809" s="280">
        <f>ROUND(CA66,0)</f>
        <v>0</v>
      </c>
      <c r="J809" s="280" t="e">
        <f>ROUND(CA67,0)</f>
        <v>#DIV/0!</v>
      </c>
      <c r="K809" s="280">
        <f>ROUND(CA68,0)</f>
        <v>0</v>
      </c>
      <c r="L809" s="280">
        <f>ROUND(CA70,0)</f>
        <v>0</v>
      </c>
      <c r="M809" s="280">
        <f>ROUND(CA71,0)</f>
        <v>0</v>
      </c>
      <c r="N809" s="280"/>
      <c r="O809" s="280"/>
      <c r="P809" s="280">
        <f>IF(CA77&gt;0,ROUND(CA77,0),0)</f>
        <v>0</v>
      </c>
      <c r="Q809" s="280">
        <f>IF(CA78&gt;0,ROUND(CA78,0),0)</f>
        <v>0</v>
      </c>
      <c r="R809" s="280">
        <f>IF(CA79&gt;0,ROUND(CA79,0),0)</f>
        <v>0</v>
      </c>
      <c r="S809" s="280">
        <f>IF(CA80&gt;0,ROUND(CA80,0),0)</f>
        <v>0</v>
      </c>
      <c r="T809" s="283">
        <f>IF(CA81&gt;0,ROUND(CA81,2),0)</f>
        <v>0</v>
      </c>
      <c r="U809" s="280"/>
      <c r="X809" s="280"/>
      <c r="Y809" s="280"/>
      <c r="Z809" s="280"/>
    </row>
    <row r="810" spans="1:26" ht="12.6" customHeight="1" x14ac:dyDescent="0.25">
      <c r="A810" s="209" t="str">
        <f>RIGHT($C$84,3)&amp;"*"&amp;RIGHT($C$83,4)&amp;"*"&amp;CB$55&amp;"*"&amp;"A"</f>
        <v>043*2018*8770*A</v>
      </c>
      <c r="B810" s="280"/>
      <c r="C810" s="283">
        <f>ROUND(CB60,2)</f>
        <v>0</v>
      </c>
      <c r="D810" s="280">
        <f>ROUND(CB61,0)</f>
        <v>0</v>
      </c>
      <c r="E810" s="280" t="e">
        <f>ROUND(CB62,0)</f>
        <v>#DIV/0!</v>
      </c>
      <c r="F810" s="280">
        <f>ROUND(CB63,0)</f>
        <v>0</v>
      </c>
      <c r="G810" s="280">
        <f>ROUND(CB64,0)</f>
        <v>0</v>
      </c>
      <c r="H810" s="280">
        <f>ROUND(CB65,0)</f>
        <v>0</v>
      </c>
      <c r="I810" s="280">
        <f>ROUND(CB66,0)</f>
        <v>0</v>
      </c>
      <c r="J810" s="280" t="e">
        <f>ROUND(CB67,0)</f>
        <v>#DIV/0!</v>
      </c>
      <c r="K810" s="280">
        <f>ROUND(CB68,0)</f>
        <v>0</v>
      </c>
      <c r="L810" s="280">
        <f>ROUND(CB70,0)</f>
        <v>0</v>
      </c>
      <c r="M810" s="280">
        <f>ROUND(CB71,0)</f>
        <v>0</v>
      </c>
      <c r="N810" s="280"/>
      <c r="O810" s="280"/>
      <c r="P810" s="280">
        <f>IF(CB77&gt;0,ROUND(CB77,0),0)</f>
        <v>0</v>
      </c>
      <c r="Q810" s="280">
        <f>IF(CB78&gt;0,ROUND(CB78,0),0)</f>
        <v>0</v>
      </c>
      <c r="R810" s="280">
        <f>IF(CB79&gt;0,ROUND(CB79,0),0)</f>
        <v>0</v>
      </c>
      <c r="S810" s="280">
        <f>IF(CB80&gt;0,ROUND(CB80,0),0)</f>
        <v>0</v>
      </c>
      <c r="T810" s="283">
        <f>IF(CB81&gt;0,ROUND(CB81,2),0)</f>
        <v>0</v>
      </c>
      <c r="U810" s="280"/>
      <c r="X810" s="280"/>
      <c r="Y810" s="280"/>
      <c r="Z810" s="280"/>
    </row>
    <row r="811" spans="1:26" ht="12.6" customHeight="1" x14ac:dyDescent="0.25">
      <c r="A811" s="209" t="str">
        <f>RIGHT($C$84,3)&amp;"*"&amp;RIGHT($C$83,4)&amp;"*"&amp;CC$55&amp;"*"&amp;"A"</f>
        <v>043*2018*8790*A</v>
      </c>
      <c r="B811" s="280"/>
      <c r="C811" s="283">
        <f>ROUND(CC60,2)</f>
        <v>0</v>
      </c>
      <c r="D811" s="280">
        <f>ROUND(CC61,0)</f>
        <v>0</v>
      </c>
      <c r="E811" s="280" t="e">
        <f>ROUND(CC62,0)</f>
        <v>#DIV/0!</v>
      </c>
      <c r="F811" s="280">
        <f>ROUND(CC63,0)</f>
        <v>0</v>
      </c>
      <c r="G811" s="280">
        <f>ROUND(CC64,0)</f>
        <v>0</v>
      </c>
      <c r="H811" s="280">
        <f>ROUND(CC65,0)</f>
        <v>0</v>
      </c>
      <c r="I811" s="280">
        <f>ROUND(CC66,0)</f>
        <v>0</v>
      </c>
      <c r="J811" s="280" t="e">
        <f>ROUND(CC67,0)</f>
        <v>#DIV/0!</v>
      </c>
      <c r="K811" s="280">
        <f>ROUND(CC68,0)</f>
        <v>0</v>
      </c>
      <c r="L811" s="280">
        <f>ROUND(CC70,0)</f>
        <v>0</v>
      </c>
      <c r="M811" s="280">
        <f>ROUND(CC71,0)</f>
        <v>0</v>
      </c>
      <c r="N811" s="280"/>
      <c r="O811" s="280"/>
      <c r="P811" s="280">
        <f>IF(CC77&gt;0,ROUND(CC77,0),0)</f>
        <v>0</v>
      </c>
      <c r="Q811" s="280">
        <f>IF(CC78&gt;0,ROUND(CC78,0),0)</f>
        <v>0</v>
      </c>
      <c r="R811" s="280">
        <f>IF(CC79&gt;0,ROUND(CC79,0),0)</f>
        <v>0</v>
      </c>
      <c r="S811" s="280">
        <f>IF(CC80&gt;0,ROUND(CC80,0),0)</f>
        <v>0</v>
      </c>
      <c r="T811" s="283">
        <f>IF(CC81&gt;0,ROUND(CC81,2),0)</f>
        <v>0</v>
      </c>
      <c r="U811" s="280"/>
      <c r="X811" s="280"/>
      <c r="Y811" s="280"/>
      <c r="Z811" s="280"/>
    </row>
    <row r="812" spans="1:26" ht="12.6" customHeight="1" x14ac:dyDescent="0.25">
      <c r="A812" s="209" t="str">
        <f>RIGHT($C$84,3)&amp;"*"&amp;RIGHT($C$83,4)&amp;"*"&amp;"9000"&amp;"*"&amp;"A"</f>
        <v>043*2018*9000*A</v>
      </c>
      <c r="B812" s="280"/>
      <c r="C812" s="284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4"/>
      <c r="U812" s="280">
        <f>ROUND(CD70,0)</f>
        <v>0</v>
      </c>
      <c r="V812" s="180">
        <f>ROUND(CD69,0)</f>
        <v>0</v>
      </c>
      <c r="W812" s="180">
        <f>ROUND(CD71,0)</f>
        <v>0</v>
      </c>
      <c r="X812" s="280">
        <f>ROUND(CE73,0)</f>
        <v>0</v>
      </c>
      <c r="Y812" s="280">
        <f>ROUND(C132,0)</f>
        <v>0</v>
      </c>
      <c r="Z812" s="280"/>
    </row>
    <row r="814" spans="1:26" ht="12.6" customHeight="1" x14ac:dyDescent="0.25">
      <c r="B814" s="199" t="s">
        <v>1004</v>
      </c>
      <c r="C814" s="266">
        <f t="shared" ref="C814:K814" si="21">SUM(C733:C812)</f>
        <v>0</v>
      </c>
      <c r="D814" s="180">
        <f t="shared" si="21"/>
        <v>0</v>
      </c>
      <c r="E814" s="180" t="e">
        <f t="shared" si="21"/>
        <v>#DIV/0!</v>
      </c>
      <c r="F814" s="180">
        <f t="shared" si="21"/>
        <v>0</v>
      </c>
      <c r="G814" s="180">
        <f t="shared" si="21"/>
        <v>0</v>
      </c>
      <c r="H814" s="180">
        <f t="shared" si="21"/>
        <v>0</v>
      </c>
      <c r="I814" s="180">
        <f t="shared" si="21"/>
        <v>0</v>
      </c>
      <c r="J814" s="180" t="e">
        <f t="shared" si="21"/>
        <v>#DIV/0!</v>
      </c>
      <c r="K814" s="180">
        <f t="shared" si="21"/>
        <v>0</v>
      </c>
      <c r="L814" s="180">
        <f>SUM(L733:L812)+SUM(U733:U812)</f>
        <v>0</v>
      </c>
      <c r="M814" s="180">
        <f>SUM(M733:M812)+SUM(W733:W812)</f>
        <v>0</v>
      </c>
      <c r="N814" s="180">
        <f t="shared" ref="N814:Z814" si="22">SUM(N733:N812)</f>
        <v>0</v>
      </c>
      <c r="O814" s="180">
        <f t="shared" si="22"/>
        <v>0</v>
      </c>
      <c r="P814" s="180">
        <f t="shared" si="22"/>
        <v>0</v>
      </c>
      <c r="Q814" s="180">
        <f t="shared" si="22"/>
        <v>0</v>
      </c>
      <c r="R814" s="180">
        <f t="shared" si="22"/>
        <v>0</v>
      </c>
      <c r="S814" s="180">
        <f t="shared" si="22"/>
        <v>0</v>
      </c>
      <c r="T814" s="266">
        <f t="shared" si="22"/>
        <v>0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 t="e">
        <f t="shared" si="22"/>
        <v>#DIV/0!</v>
      </c>
    </row>
    <row r="815" spans="1:26" ht="12.6" customHeight="1" x14ac:dyDescent="0.25">
      <c r="B815" s="180" t="s">
        <v>1005</v>
      </c>
      <c r="C815" s="266">
        <f>CE60</f>
        <v>0</v>
      </c>
      <c r="D815" s="180">
        <f>CE61</f>
        <v>0</v>
      </c>
      <c r="E815" s="180" t="e">
        <f>CE62</f>
        <v>#DIV/0!</v>
      </c>
      <c r="F815" s="180">
        <f>CE63</f>
        <v>0</v>
      </c>
      <c r="G815" s="180">
        <f>CE64</f>
        <v>0</v>
      </c>
      <c r="H815" s="243">
        <f>CE65</f>
        <v>0</v>
      </c>
      <c r="I815" s="243">
        <f>CE66</f>
        <v>0</v>
      </c>
      <c r="J815" s="243" t="e">
        <f>CE67</f>
        <v>#DIV/0!</v>
      </c>
      <c r="K815" s="243">
        <f>CE68</f>
        <v>0</v>
      </c>
      <c r="L815" s="243">
        <f>CE70</f>
        <v>0</v>
      </c>
      <c r="M815" s="243">
        <f>CE71</f>
        <v>0</v>
      </c>
      <c r="N815" s="180">
        <f>CE76</f>
        <v>0</v>
      </c>
      <c r="O815" s="180">
        <f>CE74</f>
        <v>0</v>
      </c>
      <c r="P815" s="180">
        <f>CE77</f>
        <v>0</v>
      </c>
      <c r="Q815" s="180">
        <f>CE78</f>
        <v>0</v>
      </c>
      <c r="R815" s="180">
        <f>CE79</f>
        <v>0</v>
      </c>
      <c r="S815" s="180">
        <f>CE80</f>
        <v>0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0</v>
      </c>
      <c r="G816" s="243">
        <f>C379</f>
        <v>0</v>
      </c>
      <c r="H816" s="243">
        <f>C380</f>
        <v>0</v>
      </c>
      <c r="I816" s="243">
        <f>C381</f>
        <v>0</v>
      </c>
      <c r="J816" s="243">
        <f>C382</f>
        <v>0</v>
      </c>
      <c r="K816" s="243">
        <f>C383</f>
        <v>0</v>
      </c>
      <c r="L816" s="243">
        <f>C384+C385+C386+C388</f>
        <v>0</v>
      </c>
      <c r="M816" s="243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topLeftCell="A13" zoomScale="75" workbookViewId="0">
      <selection activeCell="M18" sqref="M1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7" t="s">
        <v>1270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Whidbey Island Public Hospital District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101 North Main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101 North Main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Coupeville, WA, 98239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9" zoomScale="75" workbookViewId="0">
      <selection activeCell="D11" sqref="D11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H-156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Whidbey Island Public Hospital District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Island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RONALD TELLES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RONALD TELLES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RON WALLIN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 360-678-5151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 360-678-0945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1368</v>
      </c>
      <c r="G23" s="21">
        <f>data!D111</f>
        <v>4416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251</v>
      </c>
      <c r="G26" s="13">
        <f>data!D114</f>
        <v>507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19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17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42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42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6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Whidbey Island Public Hospital District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782</v>
      </c>
      <c r="C7" s="48">
        <f>data!B139</f>
        <v>2876</v>
      </c>
      <c r="D7" s="48">
        <f>data!B140</f>
        <v>37459</v>
      </c>
      <c r="E7" s="48">
        <f>data!B141</f>
        <v>20980185.920000002</v>
      </c>
      <c r="F7" s="48">
        <f>data!B142</f>
        <v>96949758.359999999</v>
      </c>
      <c r="G7" s="48">
        <f>data!B141+data!B142</f>
        <v>117929944.28</v>
      </c>
    </row>
    <row r="8" spans="1:13" ht="20.100000000000001" customHeight="1" x14ac:dyDescent="0.25">
      <c r="A8" s="23" t="s">
        <v>297</v>
      </c>
      <c r="B8" s="48">
        <f>data!C138</f>
        <v>27</v>
      </c>
      <c r="C8" s="48">
        <f>data!C139</f>
        <v>61</v>
      </c>
      <c r="D8" s="48">
        <f>data!C140</f>
        <v>16561</v>
      </c>
      <c r="E8" s="48">
        <f>data!C141</f>
        <v>5441337.8799999999</v>
      </c>
      <c r="F8" s="48">
        <f>data!C142</f>
        <v>25511028.370000001</v>
      </c>
      <c r="G8" s="48">
        <f>data!C141+data!C142</f>
        <v>30952366.25</v>
      </c>
    </row>
    <row r="9" spans="1:13" ht="20.100000000000001" customHeight="1" x14ac:dyDescent="0.25">
      <c r="A9" s="23" t="s">
        <v>1058</v>
      </c>
      <c r="B9" s="48">
        <f>data!D138</f>
        <v>812</v>
      </c>
      <c r="C9" s="48">
        <f>data!D139</f>
        <v>2009</v>
      </c>
      <c r="D9" s="48">
        <f>data!D140</f>
        <v>39581</v>
      </c>
      <c r="E9" s="48">
        <f>data!D141</f>
        <v>8212992</v>
      </c>
      <c r="F9" s="48">
        <f>data!D142</f>
        <v>90405548.379999995</v>
      </c>
      <c r="G9" s="48">
        <f>data!D141+data!D142</f>
        <v>98618540.379999995</v>
      </c>
    </row>
    <row r="10" spans="1:13" ht="20.100000000000001" customHeight="1" x14ac:dyDescent="0.25">
      <c r="A10" s="111" t="s">
        <v>203</v>
      </c>
      <c r="B10" s="48">
        <f>data!E138</f>
        <v>1621</v>
      </c>
      <c r="C10" s="48">
        <f>data!E139</f>
        <v>4946</v>
      </c>
      <c r="D10" s="48">
        <f>data!E140</f>
        <v>93601</v>
      </c>
      <c r="E10" s="48">
        <f>data!E141</f>
        <v>34634515.799999997</v>
      </c>
      <c r="F10" s="48">
        <f>data!E142</f>
        <v>212866335.11000001</v>
      </c>
      <c r="G10" s="48">
        <f>data!E141+data!E142</f>
        <v>247500850.91000003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38" sqref="C38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Whidbey Island Public Hospital District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3394919.06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128324.72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946995.55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3406518.42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164.75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1719799.14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142526.10999999999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9739247.75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841692.74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423603.89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1265296.6299999999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462243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430055.47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892298.47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99156.29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814523.66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913679.95000000007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3178588.65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3178588.65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Whidbey Island Public Hospital District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2794220.35</v>
      </c>
      <c r="D7" s="21">
        <f>data!C195</f>
        <v>0</v>
      </c>
      <c r="E7" s="21">
        <f>data!D195</f>
        <v>0</v>
      </c>
      <c r="F7" s="21">
        <f>data!E195</f>
        <v>2794220.35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6335041.2800000003</v>
      </c>
      <c r="D8" s="21">
        <f>data!C196</f>
        <v>579822.1</v>
      </c>
      <c r="E8" s="21">
        <f>data!D196</f>
        <v>0</v>
      </c>
      <c r="F8" s="21">
        <f>data!E196</f>
        <v>6914863.3799999999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85055304.109999999</v>
      </c>
      <c r="D9" s="21">
        <f>data!C197</f>
        <v>278517.48</v>
      </c>
      <c r="E9" s="21">
        <f>data!D197</f>
        <v>0</v>
      </c>
      <c r="F9" s="21">
        <f>data!E197</f>
        <v>85333821.590000004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36193335.560000002</v>
      </c>
      <c r="D11" s="21">
        <f>data!C199</f>
        <v>1512951.37</v>
      </c>
      <c r="E11" s="21">
        <f>data!D199</f>
        <v>5029298.82</v>
      </c>
      <c r="F11" s="21">
        <f>data!E199</f>
        <v>32676988.109999999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3886136.92</v>
      </c>
      <c r="D12" s="21">
        <f>data!C200</f>
        <v>597017.80000000005</v>
      </c>
      <c r="E12" s="21">
        <f>data!D200</f>
        <v>2086718.45</v>
      </c>
      <c r="F12" s="21">
        <f>data!E200</f>
        <v>2396436.2699999996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27515.75</v>
      </c>
      <c r="D13" s="21">
        <f>data!C201</f>
        <v>10066.19</v>
      </c>
      <c r="E13" s="21">
        <f>data!D201</f>
        <v>0</v>
      </c>
      <c r="F13" s="21">
        <f>data!E201</f>
        <v>37581.94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228879.69</v>
      </c>
      <c r="D15" s="21">
        <f>data!C203</f>
        <v>3986391.63</v>
      </c>
      <c r="E15" s="21">
        <f>data!D203</f>
        <v>3730144.57</v>
      </c>
      <c r="F15" s="21">
        <f>data!E203</f>
        <v>485126.75000000047</v>
      </c>
      <c r="M15" s="27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134520433.66</v>
      </c>
      <c r="D16" s="21">
        <f>data!C204</f>
        <v>6964766.5700000003</v>
      </c>
      <c r="E16" s="21">
        <f>data!D204</f>
        <v>10846161.84</v>
      </c>
      <c r="F16" s="21">
        <f>data!E204</f>
        <v>130639038.39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1163279.24</v>
      </c>
      <c r="D24" s="21">
        <f>data!C209</f>
        <v>1423048.24</v>
      </c>
      <c r="E24" s="21">
        <f>data!D209</f>
        <v>82864.34</v>
      </c>
      <c r="F24" s="21">
        <f>data!E209</f>
        <v>2503463.14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21145077.649999999</v>
      </c>
      <c r="D25" s="21">
        <f>data!C210</f>
        <v>4606884.74</v>
      </c>
      <c r="E25" s="21">
        <f>data!D210</f>
        <v>1339178.99</v>
      </c>
      <c r="F25" s="21">
        <f>data!E210</f>
        <v>24412783.400000002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1455822</v>
      </c>
      <c r="D27" s="21">
        <f>data!C212</f>
        <v>54947.26</v>
      </c>
      <c r="E27" s="21">
        <f>data!D212</f>
        <v>961713</v>
      </c>
      <c r="F27" s="21">
        <f>data!E212</f>
        <v>549056.26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33974937.229999997</v>
      </c>
      <c r="D28" s="21">
        <f>data!C213</f>
        <v>10392075.970000001</v>
      </c>
      <c r="E28" s="21">
        <f>data!D213</f>
        <v>14909546.5</v>
      </c>
      <c r="F28" s="21">
        <f>data!E213</f>
        <v>29457466.699999996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57739116.11999999</v>
      </c>
      <c r="D32" s="21">
        <f>data!C217</f>
        <v>16476956.210000001</v>
      </c>
      <c r="E32" s="21">
        <f>data!D217</f>
        <v>17293302.829999998</v>
      </c>
      <c r="F32" s="21">
        <f>data!E217</f>
        <v>56922769.5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Whidbey Island Public Hospital District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502978.83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-8639790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2962768.18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23801519.530000001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121913898.67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140038396.38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1225</v>
      </c>
      <c r="M16" s="27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468271.34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468271.34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8">
        <v>20</v>
      </c>
      <c r="B24" s="55">
        <v>5970</v>
      </c>
      <c r="C24" s="14" t="s">
        <v>357</v>
      </c>
      <c r="D24" s="14">
        <f>data!C238</f>
        <v>1422163.54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1476873.33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143908683.42000002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27" zoomScale="75" workbookViewId="0">
      <selection activeCell="C17" sqref="C17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Whidbey Island Public Hospital District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8066088.0300000003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202035.79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25316335.260000002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314732.15000000002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2536429.2599999998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1250248.79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37056404.979999997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561070.36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561070.36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2794220.35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6914863.3799999999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85333821.590000004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32676988.109999999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2434018.21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485126.75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130639038.39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56922769.5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73716268.890000001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111333744.22999999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Whidbey Island Public Hospital District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6103794.5099999998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4712386.9800000004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0.04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74480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1114284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12004945.529999999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1856889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3772903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5629792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58793811.649999999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303854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59097665.649999999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1114284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57983381.649999999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35715625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35715625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111333744.18000001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Whidbey Island Public Hospital District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34634515.799999997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212866330.11000001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247500845.91000003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7" t="s">
        <v>450</v>
      </c>
      <c r="C115" s="48">
        <f>data!C363</f>
        <v>502978.83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140038396.38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468271.34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2899036.87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143908683.42000002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103592162.49000001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2175240.77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5647435.4400000004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7822676.2100000009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111414838.70000002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50986976.450000003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9739247.75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11594623.34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15643843.34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1754294.37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14058133.6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5784599.2000000002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1265296.6299999999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892298.47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913679.95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129606.46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1769441.05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114532040.61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-3117201.9099999815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1218582.01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-1898619.8999999815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-1898619.8999999815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E12" sqref="E12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Whidbey Island Public Hospital District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616</v>
      </c>
      <c r="D9" s="14">
        <f>data!D59</f>
        <v>0</v>
      </c>
      <c r="E9" s="14">
        <f>data!E59</f>
        <v>2924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20.41</v>
      </c>
      <c r="D10" s="26">
        <f>data!D60</f>
        <v>0</v>
      </c>
      <c r="E10" s="26">
        <f>data!E60</f>
        <v>37.85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1347543.58</v>
      </c>
      <c r="D11" s="14">
        <f>data!D61</f>
        <v>0</v>
      </c>
      <c r="E11" s="14">
        <f>data!E61</f>
        <v>2987579.01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278576</v>
      </c>
      <c r="D12" s="14">
        <f>data!D62</f>
        <v>0</v>
      </c>
      <c r="E12" s="14">
        <f>data!E62</f>
        <v>617618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2039151.98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74707.179999999993</v>
      </c>
      <c r="D14" s="14">
        <f>data!D64</f>
        <v>0</v>
      </c>
      <c r="E14" s="14">
        <f>data!E64</f>
        <v>238154.21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1677.71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36584.5</v>
      </c>
      <c r="D16" s="14">
        <f>data!D66</f>
        <v>0</v>
      </c>
      <c r="E16" s="14">
        <f>data!E66</f>
        <v>231431.4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95206</v>
      </c>
      <c r="D17" s="14">
        <f>data!D67</f>
        <v>0</v>
      </c>
      <c r="E17" s="14">
        <f>data!E67</f>
        <v>1016766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783.81</v>
      </c>
      <c r="D18" s="14">
        <f>data!D68</f>
        <v>0</v>
      </c>
      <c r="E18" s="14">
        <f>data!E68</f>
        <v>974.67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513.26</v>
      </c>
      <c r="D19" s="14">
        <f>data!D69</f>
        <v>0</v>
      </c>
      <c r="E19" s="14">
        <f>data!E69</f>
        <v>41510.36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1833914.33</v>
      </c>
      <c r="D21" s="14">
        <f>data!D71</f>
        <v>0</v>
      </c>
      <c r="E21" s="14">
        <f>data!E71</f>
        <v>7174863.3400000008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569647</v>
      </c>
      <c r="D23" s="48">
        <f>+data!M669</f>
        <v>0</v>
      </c>
      <c r="E23" s="48">
        <f>+data!M670</f>
        <v>1689896</v>
      </c>
      <c r="F23" s="48">
        <f>+data!M671</f>
        <v>7200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2476095</v>
      </c>
      <c r="D24" s="14">
        <f>data!D73</f>
        <v>0</v>
      </c>
      <c r="E24" s="14">
        <f>data!E73</f>
        <v>7595536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103587</v>
      </c>
      <c r="D25" s="14">
        <f>data!D74</f>
        <v>0</v>
      </c>
      <c r="E25" s="14">
        <f>data!E74</f>
        <v>2247082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2579682</v>
      </c>
      <c r="D26" s="14">
        <f>data!D75</f>
        <v>0</v>
      </c>
      <c r="E26" s="14">
        <f>data!E75</f>
        <v>9842618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3010.7</v>
      </c>
      <c r="D28" s="14">
        <f>data!D76</f>
        <v>0</v>
      </c>
      <c r="E28" s="14">
        <f>data!E76</f>
        <v>32153.200000000001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1649</v>
      </c>
      <c r="D29" s="14">
        <f>data!D77</f>
        <v>0</v>
      </c>
      <c r="E29" s="14">
        <f>data!E77</f>
        <v>21151.5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1654</v>
      </c>
      <c r="D30" s="14">
        <f>data!D78</f>
        <v>0</v>
      </c>
      <c r="E30" s="14">
        <f>data!E78</f>
        <v>5072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29434</v>
      </c>
      <c r="D31" s="14">
        <f>data!D79</f>
        <v>0</v>
      </c>
      <c r="E31" s="14">
        <f>data!E79</f>
        <v>90501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14.13</v>
      </c>
      <c r="D32" s="84">
        <f>data!D80</f>
        <v>0</v>
      </c>
      <c r="E32" s="84">
        <f>data!E80</f>
        <v>36.18</v>
      </c>
      <c r="F32" s="84">
        <f>data!F80</f>
        <v>0.97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Whidbey Island Public Hospital District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501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639</v>
      </c>
      <c r="I41" s="14">
        <f>data!P59</f>
        <v>154081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1.72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20.38</v>
      </c>
      <c r="I42" s="26">
        <f>data!P60</f>
        <v>17.82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88655.58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1685086.99</v>
      </c>
      <c r="I43" s="14">
        <f>data!P61</f>
        <v>1440941.66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18328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348356</v>
      </c>
      <c r="I44" s="14">
        <f>data!P62</f>
        <v>297884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1053.95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86529.95</v>
      </c>
      <c r="I46" s="14">
        <f>data!P64</f>
        <v>2229144.9900000002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2127.39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1273.1400000000001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5281.48</v>
      </c>
      <c r="I48" s="14">
        <f>data!P66</f>
        <v>374564.79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8345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162458</v>
      </c>
      <c r="I49" s="14">
        <f>data!P67</f>
        <v>463226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69108.91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3668.15</v>
      </c>
      <c r="I51" s="14">
        <f>data!P69</f>
        <v>20102.21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117655.67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2291380.5699999998</v>
      </c>
      <c r="I53" s="14">
        <f>data!P71</f>
        <v>4897099.95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96690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621240</v>
      </c>
      <c r="I55" s="48">
        <f>+data!M681</f>
        <v>2231211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816110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2269856</v>
      </c>
      <c r="I56" s="14">
        <f>data!P73</f>
        <v>5490912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420949</v>
      </c>
      <c r="I57" s="14">
        <f>data!P74</f>
        <v>18806453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816110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2690805</v>
      </c>
      <c r="I58" s="14">
        <f>data!P75</f>
        <v>24297365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263.89999999999998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5137.3999999999996</v>
      </c>
      <c r="I60" s="14">
        <f>data!P76</f>
        <v>14648.6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2271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545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1516</v>
      </c>
      <c r="I62" s="14">
        <f>data!P78</f>
        <v>3667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35036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22.57</v>
      </c>
      <c r="I64" s="26">
        <f>data!P80</f>
        <v>13.28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Whidbey Island Public Hospital District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179447</v>
      </c>
      <c r="D73" s="48">
        <f>data!R59</f>
        <v>104226</v>
      </c>
      <c r="E73" s="212"/>
      <c r="F73" s="212"/>
      <c r="G73" s="14">
        <f>data!U59</f>
        <v>199677</v>
      </c>
      <c r="H73" s="14">
        <f>data!V59</f>
        <v>5100</v>
      </c>
      <c r="I73" s="14">
        <f>data!W59</f>
        <v>3336.13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10.81</v>
      </c>
      <c r="D74" s="26">
        <f>data!R60</f>
        <v>0</v>
      </c>
      <c r="E74" s="26">
        <f>data!S60</f>
        <v>3.25</v>
      </c>
      <c r="F74" s="26">
        <f>data!T60</f>
        <v>0</v>
      </c>
      <c r="G74" s="26">
        <f>data!U60</f>
        <v>34.92</v>
      </c>
      <c r="H74" s="26">
        <f>data!V60</f>
        <v>0</v>
      </c>
      <c r="I74" s="26">
        <f>data!W60</f>
        <v>2.3199999999999998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1144057.42</v>
      </c>
      <c r="D75" s="14">
        <f>data!R61</f>
        <v>0</v>
      </c>
      <c r="E75" s="14">
        <f>data!S61</f>
        <v>110873.76</v>
      </c>
      <c r="F75" s="14">
        <f>data!T61</f>
        <v>0</v>
      </c>
      <c r="G75" s="14">
        <f>data!U61</f>
        <v>1832055</v>
      </c>
      <c r="H75" s="14">
        <f>data!V61</f>
        <v>42533.4</v>
      </c>
      <c r="I75" s="14">
        <f>data!W61</f>
        <v>96142.28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236509</v>
      </c>
      <c r="D76" s="14">
        <f>data!R62</f>
        <v>0</v>
      </c>
      <c r="E76" s="14">
        <f>data!S62</f>
        <v>22921</v>
      </c>
      <c r="F76" s="14">
        <f>data!T62</f>
        <v>0</v>
      </c>
      <c r="G76" s="14">
        <f>data!U62</f>
        <v>378738</v>
      </c>
      <c r="H76" s="14">
        <f>data!V62</f>
        <v>8793</v>
      </c>
      <c r="I76" s="14">
        <f>data!W62</f>
        <v>19875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1817867.64</v>
      </c>
      <c r="E77" s="14">
        <f>data!S63</f>
        <v>0</v>
      </c>
      <c r="F77" s="14">
        <f>data!T63</f>
        <v>0</v>
      </c>
      <c r="G77" s="14">
        <f>data!U63</f>
        <v>22245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102598.23</v>
      </c>
      <c r="D78" s="14">
        <f>data!R64</f>
        <v>20561.099999999999</v>
      </c>
      <c r="E78" s="14">
        <f>data!S64</f>
        <v>5178.25</v>
      </c>
      <c r="F78" s="14">
        <f>data!T64</f>
        <v>0</v>
      </c>
      <c r="G78" s="14">
        <f>data!U64</f>
        <v>1241695.72</v>
      </c>
      <c r="H78" s="14">
        <f>data!V64</f>
        <v>0</v>
      </c>
      <c r="I78" s="14">
        <f>data!W64</f>
        <v>8361.24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564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3773.72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141373.45000000001</v>
      </c>
      <c r="D80" s="14">
        <f>data!R66</f>
        <v>33080.44</v>
      </c>
      <c r="E80" s="14">
        <f>data!S66</f>
        <v>2269.54</v>
      </c>
      <c r="F80" s="14">
        <f>data!T66</f>
        <v>0</v>
      </c>
      <c r="G80" s="14">
        <f>data!U66</f>
        <v>928600.75</v>
      </c>
      <c r="H80" s="14">
        <f>data!V66</f>
        <v>0</v>
      </c>
      <c r="I80" s="14">
        <f>data!W66</f>
        <v>473950.83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114325</v>
      </c>
      <c r="F81" s="14">
        <f>data!T67</f>
        <v>0</v>
      </c>
      <c r="G81" s="14">
        <f>data!U67</f>
        <v>108246</v>
      </c>
      <c r="H81" s="14">
        <f>data!V67</f>
        <v>0</v>
      </c>
      <c r="I81" s="14">
        <f>data!W67</f>
        <v>9442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1910.01</v>
      </c>
      <c r="E82" s="14">
        <f>data!S68</f>
        <v>0</v>
      </c>
      <c r="F82" s="14">
        <f>data!T68</f>
        <v>0</v>
      </c>
      <c r="G82" s="14">
        <f>data!U68</f>
        <v>56238.03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106.5</v>
      </c>
      <c r="D83" s="14">
        <f>data!R69</f>
        <v>0</v>
      </c>
      <c r="E83" s="14">
        <f>data!S69</f>
        <v>473.58</v>
      </c>
      <c r="F83" s="14">
        <f>data!T69</f>
        <v>0</v>
      </c>
      <c r="G83" s="14">
        <f>data!U69</f>
        <v>17545.27</v>
      </c>
      <c r="H83" s="14">
        <f>data!V69</f>
        <v>0</v>
      </c>
      <c r="I83" s="14">
        <f>data!W69</f>
        <v>357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1625208.5999999999</v>
      </c>
      <c r="D85" s="14">
        <f>data!R71</f>
        <v>1873419.19</v>
      </c>
      <c r="E85" s="14">
        <f>data!S71</f>
        <v>256041.13</v>
      </c>
      <c r="F85" s="14">
        <f>data!T71</f>
        <v>0</v>
      </c>
      <c r="G85" s="14">
        <f>data!U71</f>
        <v>4589137.4899999993</v>
      </c>
      <c r="H85" s="14">
        <f>data!V71</f>
        <v>51326.400000000001</v>
      </c>
      <c r="I85" s="14">
        <f>data!W71</f>
        <v>608128.35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362825</v>
      </c>
      <c r="D87" s="48">
        <f>+data!M683</f>
        <v>324276</v>
      </c>
      <c r="E87" s="48">
        <f>+data!M684</f>
        <v>17323</v>
      </c>
      <c r="F87" s="48">
        <f>+data!M685</f>
        <v>0</v>
      </c>
      <c r="G87" s="48">
        <f>+data!M686</f>
        <v>1515265</v>
      </c>
      <c r="H87" s="48">
        <f>+data!M687</f>
        <v>78733</v>
      </c>
      <c r="I87" s="48">
        <f>+data!M688</f>
        <v>342758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198652</v>
      </c>
      <c r="D88" s="14">
        <f>data!R73</f>
        <v>374028</v>
      </c>
      <c r="E88" s="14">
        <f>data!S73</f>
        <v>0</v>
      </c>
      <c r="F88" s="14">
        <f>data!T73</f>
        <v>0</v>
      </c>
      <c r="G88" s="14">
        <f>data!U73</f>
        <v>1820821</v>
      </c>
      <c r="H88" s="14">
        <f>data!V73</f>
        <v>302777</v>
      </c>
      <c r="I88" s="14">
        <f>data!W73</f>
        <v>142758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1615827</v>
      </c>
      <c r="D89" s="14">
        <f>data!R74</f>
        <v>3445196</v>
      </c>
      <c r="E89" s="14">
        <f>data!S74</f>
        <v>0</v>
      </c>
      <c r="F89" s="14">
        <f>data!T74</f>
        <v>0</v>
      </c>
      <c r="G89" s="14">
        <f>data!U74</f>
        <v>14480244</v>
      </c>
      <c r="H89" s="14">
        <f>data!V74</f>
        <v>911756</v>
      </c>
      <c r="I89" s="14">
        <f>data!W74</f>
        <v>4957918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1814479</v>
      </c>
      <c r="D90" s="14">
        <f>data!R75</f>
        <v>3819224</v>
      </c>
      <c r="E90" s="14">
        <f>data!S75</f>
        <v>0</v>
      </c>
      <c r="F90" s="14">
        <f>data!T75</f>
        <v>0</v>
      </c>
      <c r="G90" s="14">
        <f>data!U75</f>
        <v>16301065</v>
      </c>
      <c r="H90" s="14">
        <f>data!V75</f>
        <v>1214533</v>
      </c>
      <c r="I90" s="14">
        <f>data!W75</f>
        <v>5100676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3615.3</v>
      </c>
      <c r="F92" s="14">
        <f>data!T76</f>
        <v>0</v>
      </c>
      <c r="G92" s="14">
        <f>data!U76</f>
        <v>3423.05</v>
      </c>
      <c r="H92" s="14">
        <f>data!V76</f>
        <v>0</v>
      </c>
      <c r="I92" s="14">
        <f>data!W76</f>
        <v>298.60000000000002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133</v>
      </c>
      <c r="D94" s="14">
        <f>data!R78</f>
        <v>250</v>
      </c>
      <c r="E94" s="14">
        <f>data!S78</f>
        <v>0</v>
      </c>
      <c r="F94" s="14">
        <f>data!T78</f>
        <v>0</v>
      </c>
      <c r="G94" s="14">
        <f>data!U78</f>
        <v>1418</v>
      </c>
      <c r="H94" s="14">
        <f>data!V78</f>
        <v>95</v>
      </c>
      <c r="I94" s="14">
        <f>data!W78</f>
        <v>145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32948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11.69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0.52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Whidbey Island Public Hospital District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13032475.5</v>
      </c>
      <c r="D105" s="14">
        <f>data!Y59</f>
        <v>7227.72</v>
      </c>
      <c r="E105" s="14">
        <f>data!Z59</f>
        <v>0</v>
      </c>
      <c r="F105" s="14">
        <f>data!AA59</f>
        <v>695.41</v>
      </c>
      <c r="G105" s="212"/>
      <c r="H105" s="14">
        <f>data!AC59</f>
        <v>4594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8.18</v>
      </c>
      <c r="D106" s="26">
        <f>data!Y60</f>
        <v>22.6</v>
      </c>
      <c r="E106" s="26">
        <f>data!Z60</f>
        <v>0</v>
      </c>
      <c r="F106" s="26">
        <f>data!AA60</f>
        <v>0.93</v>
      </c>
      <c r="G106" s="26">
        <f>data!AB60</f>
        <v>11.47</v>
      </c>
      <c r="H106" s="26">
        <f>data!AC60</f>
        <v>7.47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582908.44999999995</v>
      </c>
      <c r="D107" s="14">
        <f>data!Y61</f>
        <v>1354450.47</v>
      </c>
      <c r="E107" s="14">
        <f>data!Z61</f>
        <v>0</v>
      </c>
      <c r="F107" s="14">
        <f>data!AA61</f>
        <v>118646.71</v>
      </c>
      <c r="G107" s="14">
        <f>data!AB61</f>
        <v>839943.95</v>
      </c>
      <c r="H107" s="14">
        <f>data!AC61</f>
        <v>429997.21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120504</v>
      </c>
      <c r="D108" s="14">
        <f>data!Y62</f>
        <v>280004</v>
      </c>
      <c r="E108" s="14">
        <f>data!Z62</f>
        <v>0</v>
      </c>
      <c r="F108" s="14">
        <f>data!AA62</f>
        <v>24528</v>
      </c>
      <c r="G108" s="14">
        <f>data!AB62</f>
        <v>173640</v>
      </c>
      <c r="H108" s="14">
        <f>data!AC62</f>
        <v>88893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23137.5</v>
      </c>
      <c r="G109" s="14">
        <f>data!AB63</f>
        <v>498087.1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65346.02</v>
      </c>
      <c r="D110" s="14">
        <f>data!Y64</f>
        <v>71300</v>
      </c>
      <c r="E110" s="14">
        <f>data!Z64</f>
        <v>0</v>
      </c>
      <c r="F110" s="14">
        <f>data!AA64</f>
        <v>82417.2</v>
      </c>
      <c r="G110" s="14">
        <f>data!AB64</f>
        <v>8512797.0299999993</v>
      </c>
      <c r="H110" s="14">
        <f>data!AC64</f>
        <v>49084.14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1521.14</v>
      </c>
      <c r="E111" s="14">
        <f>data!Z65</f>
        <v>0</v>
      </c>
      <c r="F111" s="14">
        <f>data!AA65</f>
        <v>0</v>
      </c>
      <c r="G111" s="14">
        <f>data!AB65</f>
        <v>17590.759999999998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913296.92</v>
      </c>
      <c r="D112" s="14">
        <f>data!Y66</f>
        <v>860258.84</v>
      </c>
      <c r="E112" s="14">
        <f>data!Z66</f>
        <v>0</v>
      </c>
      <c r="F112" s="14">
        <f>data!AA66</f>
        <v>140868.54</v>
      </c>
      <c r="G112" s="14">
        <f>data!AB66</f>
        <v>44644.77</v>
      </c>
      <c r="H112" s="14">
        <f>data!AC66</f>
        <v>6195.3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27280</v>
      </c>
      <c r="D113" s="14">
        <f>data!Y67</f>
        <v>241611</v>
      </c>
      <c r="E113" s="14">
        <f>data!Z67</f>
        <v>0</v>
      </c>
      <c r="F113" s="14">
        <f>data!AA67</f>
        <v>0</v>
      </c>
      <c r="G113" s="14">
        <f>data!AB67</f>
        <v>88929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22573.96</v>
      </c>
      <c r="E114" s="14">
        <f>data!Z68</f>
        <v>0</v>
      </c>
      <c r="F114" s="14">
        <f>data!AA68</f>
        <v>0</v>
      </c>
      <c r="G114" s="14">
        <f>data!AB68</f>
        <v>73808.38</v>
      </c>
      <c r="H114" s="14">
        <f>data!AC68</f>
        <v>45125.58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6928.43</v>
      </c>
      <c r="D115" s="14">
        <f>data!Y69</f>
        <v>2825.81</v>
      </c>
      <c r="E115" s="14">
        <f>data!Z69</f>
        <v>0</v>
      </c>
      <c r="F115" s="14">
        <f>data!AA69</f>
        <v>7138.04</v>
      </c>
      <c r="G115" s="14">
        <f>data!AB69</f>
        <v>18583.240000000002</v>
      </c>
      <c r="H115" s="14">
        <f>data!AC69</f>
        <v>599.38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1716263.82</v>
      </c>
      <c r="D117" s="14">
        <f>data!Y71</f>
        <v>2834545.2199999997</v>
      </c>
      <c r="E117" s="14">
        <f>data!Z71</f>
        <v>0</v>
      </c>
      <c r="F117" s="14">
        <f>data!AA71</f>
        <v>396735.99000000005</v>
      </c>
      <c r="G117" s="14">
        <f>data!AB71</f>
        <v>10268024.229999999</v>
      </c>
      <c r="H117" s="14">
        <f>data!AC71</f>
        <v>619894.61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929977</v>
      </c>
      <c r="D119" s="48">
        <f>+data!M690</f>
        <v>1099553</v>
      </c>
      <c r="E119" s="48">
        <f>+data!M691</f>
        <v>0</v>
      </c>
      <c r="F119" s="48">
        <f>+data!M692</f>
        <v>112170</v>
      </c>
      <c r="G119" s="48">
        <f>+data!M693</f>
        <v>5175521</v>
      </c>
      <c r="H119" s="48">
        <f>+data!M694</f>
        <v>161757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1213870</v>
      </c>
      <c r="D120" s="14">
        <f>data!Y73</f>
        <v>1509372</v>
      </c>
      <c r="E120" s="14">
        <f>data!Z73</f>
        <v>0</v>
      </c>
      <c r="F120" s="14">
        <f>data!AA73</f>
        <v>56729</v>
      </c>
      <c r="G120" s="14">
        <f>data!AB73</f>
        <v>6076272.7999999998</v>
      </c>
      <c r="H120" s="14">
        <f>data!AC73</f>
        <v>711087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12036389.5</v>
      </c>
      <c r="D121" s="14">
        <f>data!Y74</f>
        <v>12001291</v>
      </c>
      <c r="E121" s="14">
        <f>data!Z74</f>
        <v>0</v>
      </c>
      <c r="F121" s="14">
        <f>data!AA74</f>
        <v>1329296</v>
      </c>
      <c r="G121" s="14">
        <f>data!AB74</f>
        <v>57406441.740000002</v>
      </c>
      <c r="H121" s="14">
        <f>data!AC74</f>
        <v>343668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13250259.5</v>
      </c>
      <c r="D122" s="14">
        <f>data!Y75</f>
        <v>13510663</v>
      </c>
      <c r="E122" s="14">
        <f>data!Z75</f>
        <v>0</v>
      </c>
      <c r="F122" s="14">
        <f>data!AA75</f>
        <v>1386025</v>
      </c>
      <c r="G122" s="14">
        <f>data!AB75</f>
        <v>63482714.539999999</v>
      </c>
      <c r="H122" s="14">
        <f>data!AC75</f>
        <v>1054755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862.68</v>
      </c>
      <c r="D124" s="14">
        <f>data!Y76</f>
        <v>7640.45</v>
      </c>
      <c r="E124" s="14">
        <f>data!Z76</f>
        <v>0</v>
      </c>
      <c r="F124" s="14">
        <f>data!AA76</f>
        <v>0</v>
      </c>
      <c r="G124" s="14">
        <f>data!AB76</f>
        <v>2812.2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665</v>
      </c>
      <c r="D126" s="14">
        <f>data!Y78</f>
        <v>1008</v>
      </c>
      <c r="E126" s="14">
        <f>data!Z78</f>
        <v>0</v>
      </c>
      <c r="F126" s="14">
        <f>data!AA78</f>
        <v>38</v>
      </c>
      <c r="G126" s="14">
        <f>data!AB78</f>
        <v>4058</v>
      </c>
      <c r="H126" s="14">
        <f>data!AC78</f>
        <v>475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36531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Whidbey Island Public Hospital District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30964</v>
      </c>
      <c r="D137" s="14">
        <f>data!AF59</f>
        <v>0</v>
      </c>
      <c r="E137" s="14">
        <f>data!AG59</f>
        <v>45634</v>
      </c>
      <c r="F137" s="14">
        <f>data!AH59</f>
        <v>8019</v>
      </c>
      <c r="G137" s="14">
        <f>data!AI59</f>
        <v>7142</v>
      </c>
      <c r="H137" s="14">
        <f>data!AJ59</f>
        <v>6544</v>
      </c>
      <c r="I137" s="14">
        <f>data!AK59</f>
        <v>6547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21.87</v>
      </c>
      <c r="D138" s="26">
        <f>data!AF60</f>
        <v>0</v>
      </c>
      <c r="E138" s="26">
        <f>data!AG60</f>
        <v>27.91</v>
      </c>
      <c r="F138" s="26">
        <f>data!AH60</f>
        <v>63.55</v>
      </c>
      <c r="G138" s="26">
        <f>data!AI60</f>
        <v>18.27</v>
      </c>
      <c r="H138" s="26">
        <f>data!AJ60</f>
        <v>124.09</v>
      </c>
      <c r="I138" s="26">
        <f>data!AK60</f>
        <v>1.69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1518713.88</v>
      </c>
      <c r="D139" s="14">
        <f>data!AF61</f>
        <v>0</v>
      </c>
      <c r="E139" s="14">
        <f>data!AG61</f>
        <v>2322632.2599999998</v>
      </c>
      <c r="F139" s="14">
        <f>data!AH61</f>
        <v>5162703.9000000004</v>
      </c>
      <c r="G139" s="14">
        <f>data!AI61</f>
        <v>1379248.5107008701</v>
      </c>
      <c r="H139" s="14">
        <f>data!AJ61</f>
        <v>10700872.449999999</v>
      </c>
      <c r="I139" s="14">
        <f>data!AK61</f>
        <v>133378.19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313962</v>
      </c>
      <c r="D140" s="14">
        <f>data!AF62</f>
        <v>0</v>
      </c>
      <c r="E140" s="14">
        <f>data!AG62</f>
        <v>480155</v>
      </c>
      <c r="F140" s="14">
        <f>data!AH62</f>
        <v>1067279</v>
      </c>
      <c r="G140" s="14">
        <f>data!AI62</f>
        <v>285130</v>
      </c>
      <c r="H140" s="14">
        <f>data!AJ62</f>
        <v>2212177</v>
      </c>
      <c r="I140" s="14">
        <f>data!AK62</f>
        <v>27573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3900</v>
      </c>
      <c r="D141" s="14">
        <f>data!AF63</f>
        <v>0</v>
      </c>
      <c r="E141" s="14">
        <f>data!AG63</f>
        <v>3227423.63</v>
      </c>
      <c r="F141" s="14">
        <f>data!AH63</f>
        <v>94970</v>
      </c>
      <c r="G141" s="14">
        <f>data!AI63</f>
        <v>476240</v>
      </c>
      <c r="H141" s="14">
        <f>data!AJ63</f>
        <v>2253976.0299999998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26568.49</v>
      </c>
      <c r="D142" s="14">
        <f>data!AF64</f>
        <v>0</v>
      </c>
      <c r="E142" s="14">
        <f>data!AG64</f>
        <v>310547.15000000002</v>
      </c>
      <c r="F142" s="14">
        <f>data!AH64</f>
        <v>184486.55</v>
      </c>
      <c r="G142" s="14">
        <f>data!AI64</f>
        <v>145878.97</v>
      </c>
      <c r="H142" s="14">
        <f>data!AJ64</f>
        <v>780461.56</v>
      </c>
      <c r="I142" s="14">
        <f>data!AK64</f>
        <v>20097.32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2261.16</v>
      </c>
      <c r="D143" s="14">
        <f>data!AF65</f>
        <v>0</v>
      </c>
      <c r="E143" s="14">
        <f>data!AG65</f>
        <v>692.83</v>
      </c>
      <c r="F143" s="14">
        <f>data!AH65</f>
        <v>195345.76</v>
      </c>
      <c r="G143" s="14">
        <f>data!AI65</f>
        <v>237.6</v>
      </c>
      <c r="H143" s="14">
        <f>data!AJ65</f>
        <v>136697.12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280626.02</v>
      </c>
      <c r="D144" s="14">
        <f>data!AF66</f>
        <v>0</v>
      </c>
      <c r="E144" s="14">
        <f>data!AG66</f>
        <v>607147.46</v>
      </c>
      <c r="F144" s="14">
        <f>data!AH66</f>
        <v>1379281.08</v>
      </c>
      <c r="G144" s="14">
        <f>data!AI66</f>
        <v>57722.35</v>
      </c>
      <c r="H144" s="14">
        <f>data!AJ66</f>
        <v>395067.95</v>
      </c>
      <c r="I144" s="14">
        <f>data!AK66</f>
        <v>133680.53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282662</v>
      </c>
      <c r="D145" s="14">
        <f>data!AF67</f>
        <v>0</v>
      </c>
      <c r="E145" s="14">
        <f>data!AG67</f>
        <v>164390</v>
      </c>
      <c r="F145" s="14">
        <f>data!AH67</f>
        <v>373684</v>
      </c>
      <c r="G145" s="14">
        <f>data!AI67</f>
        <v>174130</v>
      </c>
      <c r="H145" s="14">
        <f>data!AJ67</f>
        <v>995415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99.16</v>
      </c>
      <c r="D146" s="14">
        <f>data!AF68</f>
        <v>0</v>
      </c>
      <c r="E146" s="14">
        <f>data!AG68</f>
        <v>0</v>
      </c>
      <c r="F146" s="14">
        <f>data!AH68</f>
        <v>7570.29</v>
      </c>
      <c r="G146" s="14">
        <f>data!AI68</f>
        <v>0</v>
      </c>
      <c r="H146" s="14">
        <f>data!AJ68</f>
        <v>659440.6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3009.46</v>
      </c>
      <c r="D147" s="14">
        <f>data!AF69</f>
        <v>0</v>
      </c>
      <c r="E147" s="14">
        <f>data!AG69</f>
        <v>2268.15</v>
      </c>
      <c r="F147" s="14">
        <f>data!AH69</f>
        <v>16135.05</v>
      </c>
      <c r="G147" s="14">
        <f>data!AI69</f>
        <v>9549.92</v>
      </c>
      <c r="H147" s="14">
        <f>data!AJ69</f>
        <v>170690.7</v>
      </c>
      <c r="I147" s="14">
        <f>data!AK69</f>
        <v>179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2431802.17</v>
      </c>
      <c r="D149" s="14">
        <f>data!AF71</f>
        <v>0</v>
      </c>
      <c r="E149" s="14">
        <f>data!AG71</f>
        <v>7115256.4800000004</v>
      </c>
      <c r="F149" s="14">
        <f>data!AH71</f>
        <v>8481455.629999999</v>
      </c>
      <c r="G149" s="14">
        <f>data!AI71</f>
        <v>2528137.3507008706</v>
      </c>
      <c r="H149" s="14">
        <f>data!AJ71</f>
        <v>18304798.41</v>
      </c>
      <c r="I149" s="14">
        <f>data!AK71</f>
        <v>314908.04000000004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551726</v>
      </c>
      <c r="D151" s="48">
        <f>+data!M697</f>
        <v>0</v>
      </c>
      <c r="E151" s="48">
        <f>+data!M698</f>
        <v>3284204</v>
      </c>
      <c r="F151" s="48">
        <f>+data!M699</f>
        <v>1187368</v>
      </c>
      <c r="G151" s="48">
        <f>+data!M700</f>
        <v>555266</v>
      </c>
      <c r="H151" s="48">
        <f>+data!M701</f>
        <v>2594573</v>
      </c>
      <c r="I151" s="48">
        <f>+data!M702</f>
        <v>90655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382019</v>
      </c>
      <c r="D152" s="14">
        <f>data!AF73</f>
        <v>0</v>
      </c>
      <c r="E152" s="14">
        <f>data!AG73</f>
        <v>3030694</v>
      </c>
      <c r="F152" s="14">
        <f>data!AH73</f>
        <v>0</v>
      </c>
      <c r="G152" s="14">
        <f>data!AI73</f>
        <v>3535</v>
      </c>
      <c r="H152" s="14">
        <f>data!AJ73</f>
        <v>0</v>
      </c>
      <c r="I152" s="14">
        <f>data!AK73</f>
        <v>95548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5062782.26</v>
      </c>
      <c r="D153" s="14">
        <f>data!AF74</f>
        <v>0</v>
      </c>
      <c r="E153" s="14">
        <f>data!AG74</f>
        <v>39948088</v>
      </c>
      <c r="F153" s="14">
        <f>data!AH74</f>
        <v>8529889.0500000007</v>
      </c>
      <c r="G153" s="14">
        <f>data!AI74</f>
        <v>5055138</v>
      </c>
      <c r="H153" s="14">
        <f>data!AJ74</f>
        <v>17933597.600000001</v>
      </c>
      <c r="I153" s="14">
        <f>data!AK74</f>
        <v>979593.06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5444801.2599999998</v>
      </c>
      <c r="D154" s="14">
        <f>data!AF75</f>
        <v>0</v>
      </c>
      <c r="E154" s="14">
        <f>data!AG75</f>
        <v>42978782</v>
      </c>
      <c r="F154" s="14">
        <f>data!AH75</f>
        <v>8529889.0500000007</v>
      </c>
      <c r="G154" s="14">
        <f>data!AI75</f>
        <v>5058673</v>
      </c>
      <c r="H154" s="14">
        <f>data!AJ75</f>
        <v>17933597.600000001</v>
      </c>
      <c r="I154" s="14">
        <f>data!AK75</f>
        <v>1075141.06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8938.6200000000008</v>
      </c>
      <c r="D156" s="14">
        <f>data!AF76</f>
        <v>0</v>
      </c>
      <c r="E156" s="14">
        <f>data!AG76</f>
        <v>5198.5</v>
      </c>
      <c r="F156" s="14">
        <f>data!AH76</f>
        <v>11817</v>
      </c>
      <c r="G156" s="14">
        <f>data!AI76</f>
        <v>5506.5</v>
      </c>
      <c r="H156" s="14">
        <f>data!AJ76</f>
        <v>31478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2324</v>
      </c>
      <c r="F157" s="14">
        <f>data!AH77</f>
        <v>1367.6</v>
      </c>
      <c r="G157" s="14">
        <f>data!AI77</f>
        <v>4043.9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255</v>
      </c>
      <c r="D158" s="14">
        <f>data!AF78</f>
        <v>0</v>
      </c>
      <c r="E158" s="14">
        <f>data!AG78</f>
        <v>2024</v>
      </c>
      <c r="F158" s="14">
        <f>data!AH78</f>
        <v>0</v>
      </c>
      <c r="G158" s="14">
        <f>data!AI78</f>
        <v>2</v>
      </c>
      <c r="H158" s="14">
        <f>data!AJ78</f>
        <v>0</v>
      </c>
      <c r="I158" s="14">
        <f>data!AK78</f>
        <v>64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13132</v>
      </c>
      <c r="D159" s="14">
        <f>data!AF79</f>
        <v>0</v>
      </c>
      <c r="E159" s="14">
        <f>data!AG79</f>
        <v>102763</v>
      </c>
      <c r="F159" s="14">
        <f>data!AH79</f>
        <v>19783</v>
      </c>
      <c r="G159" s="14">
        <f>data!AI79</f>
        <v>0</v>
      </c>
      <c r="H159" s="14">
        <f>data!AJ79</f>
        <v>16439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2.1800000000000002</v>
      </c>
      <c r="D160" s="26">
        <f>data!AF80</f>
        <v>0</v>
      </c>
      <c r="E160" s="26">
        <f>data!AG80</f>
        <v>15.45</v>
      </c>
      <c r="F160" s="26">
        <f>data!AH80</f>
        <v>0</v>
      </c>
      <c r="G160" s="26">
        <f>data!AI80</f>
        <v>8.33</v>
      </c>
      <c r="H160" s="26">
        <f>data!AJ80</f>
        <v>17.53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Whidbey Island Public Hospital District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108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1.59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40.49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139219.95000000001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3659577.79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28781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756540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1356.68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340756.74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55749.68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155626.17000000001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105777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128213.17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421.42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195961.95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169779.05000000002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5398202.5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45745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925118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40190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27654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450214.06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4762226.84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490404.06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4789880.84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3345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27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18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24.74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Whidbey Island Public Hospital District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0.68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35277.21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7293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1689.41</v>
      </c>
      <c r="I206" s="14">
        <f>data!AY64</f>
        <v>1974.9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-8</v>
      </c>
      <c r="I207" s="14">
        <f>data!AY65</f>
        <v>91.16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22238.62</v>
      </c>
      <c r="I208" s="14">
        <f>data!AY66</f>
        <v>14377.5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57124.04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123614.28</v>
      </c>
      <c r="I213" s="14">
        <f>data!AY71</f>
        <v>16443.560000000001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Whidbey Island Public Hospital District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182926.35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11.79</v>
      </c>
      <c r="D234" s="26">
        <f>data!BA60</f>
        <v>0</v>
      </c>
      <c r="E234" s="26">
        <f>data!BB60</f>
        <v>0</v>
      </c>
      <c r="F234" s="26">
        <f>data!BC60</f>
        <v>1.91</v>
      </c>
      <c r="G234" s="26">
        <f>data!BD60</f>
        <v>4.63</v>
      </c>
      <c r="H234" s="26">
        <f>data!BE60</f>
        <v>7.27</v>
      </c>
      <c r="I234" s="26">
        <f>data!BF60</f>
        <v>23.47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584711.81999999995</v>
      </c>
      <c r="D235" s="14">
        <f>data!BA61</f>
        <v>0</v>
      </c>
      <c r="E235" s="14">
        <f>data!BB61</f>
        <v>0</v>
      </c>
      <c r="F235" s="14">
        <f>data!BC61</f>
        <v>64654.43</v>
      </c>
      <c r="G235" s="14">
        <f>data!BD61</f>
        <v>284939.64</v>
      </c>
      <c r="H235" s="14">
        <f>data!BE61</f>
        <v>478587.59</v>
      </c>
      <c r="I235" s="14">
        <f>data!BF61</f>
        <v>921163.89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120877</v>
      </c>
      <c r="D236" s="14">
        <f>data!BA62</f>
        <v>0</v>
      </c>
      <c r="E236" s="14">
        <f>data!BB62</f>
        <v>0</v>
      </c>
      <c r="F236" s="14">
        <f>data!BC62</f>
        <v>13366</v>
      </c>
      <c r="G236" s="14">
        <f>data!BD62</f>
        <v>58905</v>
      </c>
      <c r="H236" s="14">
        <f>data!BE62</f>
        <v>98938</v>
      </c>
      <c r="I236" s="14">
        <f>data!BF62</f>
        <v>190431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2000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425352.53</v>
      </c>
      <c r="D238" s="14">
        <f>data!BA64</f>
        <v>0</v>
      </c>
      <c r="E238" s="14">
        <f>data!BB64</f>
        <v>0</v>
      </c>
      <c r="F238" s="14">
        <f>data!BC64</f>
        <v>10.37</v>
      </c>
      <c r="G238" s="14">
        <f>data!BD64</f>
        <v>2569.38</v>
      </c>
      <c r="H238" s="14">
        <f>data!BE64</f>
        <v>129163.83</v>
      </c>
      <c r="I238" s="14">
        <f>data!BF64</f>
        <v>93256.69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86.68</v>
      </c>
      <c r="E239" s="14">
        <f>data!BB65</f>
        <v>0</v>
      </c>
      <c r="F239" s="14">
        <f>data!BC65</f>
        <v>6390.55</v>
      </c>
      <c r="G239" s="14">
        <f>data!BD65</f>
        <v>853697.82</v>
      </c>
      <c r="H239" s="14">
        <f>data!BE65</f>
        <v>322.48</v>
      </c>
      <c r="I239" s="14">
        <f>data!BF65</f>
        <v>68072.259999999995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287703.98</v>
      </c>
      <c r="D240" s="14">
        <f>data!BA66</f>
        <v>283808.15999999997</v>
      </c>
      <c r="E240" s="14">
        <f>data!BB66</f>
        <v>0</v>
      </c>
      <c r="F240" s="14">
        <f>data!BC66</f>
        <v>10893.02</v>
      </c>
      <c r="G240" s="14">
        <f>data!BD66</f>
        <v>690.05</v>
      </c>
      <c r="H240" s="14">
        <f>data!BE66</f>
        <v>838061.56</v>
      </c>
      <c r="I240" s="14">
        <f>data!BF66</f>
        <v>59932.05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149353</v>
      </c>
      <c r="D241" s="14">
        <f>data!BA67</f>
        <v>7147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93951</v>
      </c>
      <c r="I241" s="14">
        <f>data!BF67</f>
        <v>33340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190.05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345</v>
      </c>
      <c r="H242" s="14">
        <f>data!BE68</f>
        <v>16430.22</v>
      </c>
      <c r="I242" s="14">
        <f>data!BF68</f>
        <v>1219.31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197.38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59359.85</v>
      </c>
      <c r="H243" s="14">
        <f>data!BE69</f>
        <v>5962.75</v>
      </c>
      <c r="I243" s="14">
        <f>data!BF69</f>
        <v>613.04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1568385.76</v>
      </c>
      <c r="D245" s="14">
        <f>data!BA71</f>
        <v>291041.83999999997</v>
      </c>
      <c r="E245" s="14">
        <f>data!BB71</f>
        <v>0</v>
      </c>
      <c r="F245" s="14">
        <f>data!BC71</f>
        <v>95314.37</v>
      </c>
      <c r="G245" s="14">
        <f>data!BD71</f>
        <v>1260506.74</v>
      </c>
      <c r="H245" s="14">
        <f>data!BE71</f>
        <v>1663417.43</v>
      </c>
      <c r="I245" s="14">
        <f>data!BF71</f>
        <v>1368028.2400000002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4723</v>
      </c>
      <c r="D252" s="85">
        <f>data!BA76</f>
        <v>226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2971</v>
      </c>
      <c r="I252" s="85">
        <f>data!BF76</f>
        <v>1054.3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92573.1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Whidbey Island Public Hospital District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3.07</v>
      </c>
      <c r="D266" s="26">
        <f>data!BH60</f>
        <v>7.55</v>
      </c>
      <c r="E266" s="26">
        <f>data!BI60</f>
        <v>0</v>
      </c>
      <c r="F266" s="26">
        <f>data!BJ60</f>
        <v>8.66</v>
      </c>
      <c r="G266" s="26">
        <f>data!BK60</f>
        <v>27.21</v>
      </c>
      <c r="H266" s="26">
        <f>data!BL60</f>
        <v>25.13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105288.32000000001</v>
      </c>
      <c r="D267" s="14">
        <f>data!BH61</f>
        <v>439822.77</v>
      </c>
      <c r="E267" s="14">
        <f>data!BI61</f>
        <v>0</v>
      </c>
      <c r="F267" s="14">
        <f>data!BJ61</f>
        <v>453524.99</v>
      </c>
      <c r="G267" s="14">
        <f>data!BK61</f>
        <v>1596574.83</v>
      </c>
      <c r="H267" s="14">
        <f>data!BL61</f>
        <v>999968.69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21766</v>
      </c>
      <c r="D268" s="14">
        <f>data!BH62</f>
        <v>90924</v>
      </c>
      <c r="E268" s="14">
        <f>data!BI62</f>
        <v>0</v>
      </c>
      <c r="F268" s="14">
        <f>data!BJ62</f>
        <v>93757</v>
      </c>
      <c r="G268" s="14">
        <f>data!BK62</f>
        <v>330058</v>
      </c>
      <c r="H268" s="14">
        <f>data!BL62</f>
        <v>206722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33217.43</v>
      </c>
      <c r="E269" s="14">
        <f>data!BI63</f>
        <v>0</v>
      </c>
      <c r="F269" s="14">
        <f>data!BJ63</f>
        <v>206196.79</v>
      </c>
      <c r="G269" s="14">
        <f>data!BK63</f>
        <v>22891.25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45015.38</v>
      </c>
      <c r="D270" s="14">
        <f>data!BH64</f>
        <v>212027.78</v>
      </c>
      <c r="E270" s="14">
        <f>data!BI64</f>
        <v>0</v>
      </c>
      <c r="F270" s="14">
        <f>data!BJ64</f>
        <v>5644.17</v>
      </c>
      <c r="G270" s="14">
        <f>data!BK64</f>
        <v>21422.240000000002</v>
      </c>
      <c r="H270" s="14">
        <f>data!BL64</f>
        <v>15928.63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118078.81</v>
      </c>
      <c r="D271" s="14">
        <f>data!BH65</f>
        <v>184918.04</v>
      </c>
      <c r="E271" s="14">
        <f>data!BI65</f>
        <v>0</v>
      </c>
      <c r="F271" s="14">
        <f>data!BJ65</f>
        <v>26.21</v>
      </c>
      <c r="G271" s="14">
        <f>data!BK65</f>
        <v>9620.91</v>
      </c>
      <c r="H271" s="14">
        <f>data!BL65</f>
        <v>949.68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1507.75</v>
      </c>
      <c r="D272" s="14">
        <f>data!BH66</f>
        <v>3613889.95</v>
      </c>
      <c r="E272" s="14">
        <f>data!BI66</f>
        <v>0</v>
      </c>
      <c r="F272" s="14">
        <f>data!BJ66</f>
        <v>164767.65</v>
      </c>
      <c r="G272" s="14">
        <f>data!BK66</f>
        <v>729619.69</v>
      </c>
      <c r="H272" s="14">
        <f>data!BL66</f>
        <v>1743.05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79056</v>
      </c>
      <c r="E273" s="14">
        <f>data!BI67</f>
        <v>0</v>
      </c>
      <c r="F273" s="14">
        <f>data!BJ67</f>
        <v>36042</v>
      </c>
      <c r="G273" s="14">
        <f>data!BK67</f>
        <v>68684</v>
      </c>
      <c r="H273" s="14">
        <f>data!BL67</f>
        <v>37995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3419.4</v>
      </c>
      <c r="G274" s="14">
        <f>data!BK68</f>
        <v>60961.2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298667.21999999997</v>
      </c>
      <c r="E275" s="14">
        <f>data!BI69</f>
        <v>0</v>
      </c>
      <c r="F275" s="14">
        <f>data!BJ69</f>
        <v>50389.78</v>
      </c>
      <c r="G275" s="14">
        <f>data!BK69</f>
        <v>35293.040000000001</v>
      </c>
      <c r="H275" s="14">
        <f>data!BL69</f>
        <v>2944.1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291656.26</v>
      </c>
      <c r="D277" s="14">
        <f>data!BH71</f>
        <v>4952523.1900000004</v>
      </c>
      <c r="E277" s="14">
        <f>data!BI71</f>
        <v>0</v>
      </c>
      <c r="F277" s="14">
        <f>data!BJ71</f>
        <v>1013767.9900000001</v>
      </c>
      <c r="G277" s="14">
        <f>data!BK71</f>
        <v>2875125.16</v>
      </c>
      <c r="H277" s="14">
        <f>data!BL71</f>
        <v>1266251.1499999999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2500</v>
      </c>
      <c r="E284" s="85">
        <f>data!BI76</f>
        <v>0</v>
      </c>
      <c r="F284" s="85">
        <f>data!BJ76</f>
        <v>1139.75</v>
      </c>
      <c r="G284" s="85">
        <f>data!BK76</f>
        <v>2172</v>
      </c>
      <c r="H284" s="85">
        <f>data!BL76</f>
        <v>1201.5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Whidbey Island Public Hospital District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14.86</v>
      </c>
      <c r="D298" s="26">
        <f>data!BO60</f>
        <v>0.01</v>
      </c>
      <c r="E298" s="26">
        <f>data!BP60</f>
        <v>1</v>
      </c>
      <c r="F298" s="26">
        <f>data!BQ60</f>
        <v>1</v>
      </c>
      <c r="G298" s="26">
        <f>data!BR60</f>
        <v>5.6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1587017.25</v>
      </c>
      <c r="D299" s="14">
        <f>data!BO61</f>
        <v>107040.8</v>
      </c>
      <c r="E299" s="14">
        <f>data!BP61</f>
        <v>80443.39</v>
      </c>
      <c r="F299" s="14">
        <f>data!BQ61</f>
        <v>63527.56</v>
      </c>
      <c r="G299" s="14">
        <f>data!BR61</f>
        <v>470181.65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328082</v>
      </c>
      <c r="D300" s="14">
        <f>data!BO62</f>
        <v>22128</v>
      </c>
      <c r="E300" s="14">
        <f>data!BP62</f>
        <v>16630</v>
      </c>
      <c r="F300" s="14">
        <f>data!BQ62</f>
        <v>13133</v>
      </c>
      <c r="G300" s="14">
        <f>data!BR62</f>
        <v>97200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115636.23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209760.27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18270.419999999998</v>
      </c>
      <c r="D302" s="14">
        <f>data!BO64</f>
        <v>16071.81</v>
      </c>
      <c r="E302" s="14">
        <f>data!BP64</f>
        <v>227.95</v>
      </c>
      <c r="F302" s="14">
        <f>data!BQ64</f>
        <v>397.84</v>
      </c>
      <c r="G302" s="14">
        <f>data!BR64</f>
        <v>11774.02</v>
      </c>
      <c r="H302" s="14">
        <f>data!BS64</f>
        <v>7964.63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10350.799999999999</v>
      </c>
      <c r="D303" s="14">
        <f>data!BO65</f>
        <v>669.67</v>
      </c>
      <c r="E303" s="14">
        <f>data!BP65</f>
        <v>706.72</v>
      </c>
      <c r="F303" s="14">
        <f>data!BQ65</f>
        <v>360.32</v>
      </c>
      <c r="G303" s="14">
        <f>data!BR65</f>
        <v>1190.73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69185.820000000007</v>
      </c>
      <c r="D304" s="14">
        <f>data!BO66</f>
        <v>14306.2</v>
      </c>
      <c r="E304" s="14">
        <f>data!BP66</f>
        <v>50</v>
      </c>
      <c r="F304" s="14">
        <f>data!BQ66</f>
        <v>0</v>
      </c>
      <c r="G304" s="14">
        <f>data!BR66</f>
        <v>200773.04</v>
      </c>
      <c r="H304" s="14">
        <f>data!BS66</f>
        <v>340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444491</v>
      </c>
      <c r="D305" s="14">
        <f>data!BO67</f>
        <v>6528</v>
      </c>
      <c r="E305" s="14">
        <f>data!BP67</f>
        <v>6543</v>
      </c>
      <c r="F305" s="14">
        <f>data!BQ67</f>
        <v>13130</v>
      </c>
      <c r="G305" s="14">
        <f>data!BR67</f>
        <v>36040</v>
      </c>
      <c r="H305" s="14">
        <f>data!BS67</f>
        <v>33295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50017.27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8875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208206.36</v>
      </c>
      <c r="D307" s="14">
        <f>data!BO69</f>
        <v>3442.26</v>
      </c>
      <c r="E307" s="14">
        <f>data!BP69</f>
        <v>77395.64</v>
      </c>
      <c r="F307" s="14">
        <f>data!BQ69</f>
        <v>198.84</v>
      </c>
      <c r="G307" s="14">
        <f>data!BR69</f>
        <v>143299.18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2831257.15</v>
      </c>
      <c r="D309" s="14">
        <f>data!BO71</f>
        <v>170186.74000000005</v>
      </c>
      <c r="E309" s="14">
        <f>data!BP71</f>
        <v>181996.7</v>
      </c>
      <c r="F309" s="14">
        <f>data!BQ71</f>
        <v>90747.56</v>
      </c>
      <c r="G309" s="14">
        <f>data!BR71</f>
        <v>1179093.8900000001</v>
      </c>
      <c r="H309" s="14">
        <f>data!BS71</f>
        <v>41599.630000000005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14056.15</v>
      </c>
      <c r="D316" s="85">
        <f>data!BO76</f>
        <v>206.45</v>
      </c>
      <c r="E316" s="85">
        <f>data!BP76</f>
        <v>206.9</v>
      </c>
      <c r="F316" s="85">
        <f>data!BQ76</f>
        <v>415.2</v>
      </c>
      <c r="G316" s="85">
        <f>data!BR76</f>
        <v>1139.7</v>
      </c>
      <c r="H316" s="85">
        <f>data!BS76</f>
        <v>1052.9000000000001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Whidbey Island Public Hospital District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18.53</v>
      </c>
      <c r="E330" s="26">
        <f>data!BW60</f>
        <v>0</v>
      </c>
      <c r="F330" s="26">
        <f>data!BX60</f>
        <v>16.98</v>
      </c>
      <c r="G330" s="26">
        <f>data!BY60</f>
        <v>7.18</v>
      </c>
      <c r="H330" s="26">
        <f>data!BZ60</f>
        <v>0</v>
      </c>
      <c r="I330" s="26">
        <f>data!CA60</f>
        <v>1.94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855920.49</v>
      </c>
      <c r="E331" s="86">
        <f>data!BW61</f>
        <v>0</v>
      </c>
      <c r="F331" s="86">
        <f>data!BX61</f>
        <v>1346368.57</v>
      </c>
      <c r="G331" s="86">
        <f>data!BY61</f>
        <v>750421.71</v>
      </c>
      <c r="H331" s="86">
        <f>data!BZ61</f>
        <v>0</v>
      </c>
      <c r="I331" s="86">
        <f>data!CA61</f>
        <v>141510.66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176943</v>
      </c>
      <c r="E332" s="86">
        <f>data!BW62</f>
        <v>0</v>
      </c>
      <c r="F332" s="86">
        <f>data!BX62</f>
        <v>278333</v>
      </c>
      <c r="G332" s="86">
        <f>data!BY62</f>
        <v>155134</v>
      </c>
      <c r="H332" s="86">
        <f>data!BZ62</f>
        <v>0</v>
      </c>
      <c r="I332" s="86">
        <f>data!CA62</f>
        <v>29254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256692.74</v>
      </c>
      <c r="E333" s="86">
        <f>data!BW63</f>
        <v>277413.75</v>
      </c>
      <c r="F333" s="86">
        <f>data!BX63</f>
        <v>11216</v>
      </c>
      <c r="G333" s="86">
        <f>data!BY63</f>
        <v>0</v>
      </c>
      <c r="H333" s="86">
        <f>data!BZ63</f>
        <v>0</v>
      </c>
      <c r="I333" s="86">
        <f>data!CA63</f>
        <v>2600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14369.3</v>
      </c>
      <c r="E334" s="86">
        <f>data!BW64</f>
        <v>3939.07</v>
      </c>
      <c r="F334" s="86">
        <f>data!BX64</f>
        <v>12761.16</v>
      </c>
      <c r="G334" s="86">
        <f>data!BY64</f>
        <v>440.61</v>
      </c>
      <c r="H334" s="86">
        <f>data!BZ64</f>
        <v>0</v>
      </c>
      <c r="I334" s="86">
        <f>data!CA64</f>
        <v>4015.03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378.74</v>
      </c>
      <c r="F335" s="86">
        <f>data!BX65</f>
        <v>1490.2</v>
      </c>
      <c r="G335" s="86">
        <f>data!BY65</f>
        <v>2380.21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128906.77</v>
      </c>
      <c r="E336" s="86">
        <f>data!BW66</f>
        <v>66262.19</v>
      </c>
      <c r="F336" s="86">
        <f>data!BX66</f>
        <v>245495.47</v>
      </c>
      <c r="G336" s="86">
        <f>data!BY66</f>
        <v>9492.1299999999992</v>
      </c>
      <c r="H336" s="86">
        <f>data!BZ66</f>
        <v>0</v>
      </c>
      <c r="I336" s="86">
        <f>data!CA66</f>
        <v>10450.1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89286</v>
      </c>
      <c r="E337" s="86">
        <f>data!BW67</f>
        <v>6378</v>
      </c>
      <c r="F337" s="86">
        <f>data!BX67</f>
        <v>59631</v>
      </c>
      <c r="G337" s="86">
        <f>data!BY67</f>
        <v>14954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22878.36</v>
      </c>
      <c r="D339" s="86">
        <f>data!BV69</f>
        <v>49321.36</v>
      </c>
      <c r="E339" s="86">
        <f>data!BW69</f>
        <v>12424.45</v>
      </c>
      <c r="F339" s="86">
        <f>data!BX69</f>
        <v>50419.92</v>
      </c>
      <c r="G339" s="86">
        <f>data!BY69</f>
        <v>4025.32</v>
      </c>
      <c r="H339" s="86">
        <f>data!BZ69</f>
        <v>0</v>
      </c>
      <c r="I339" s="86">
        <f>data!CA69</f>
        <v>23003.85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22878.36</v>
      </c>
      <c r="D341" s="14">
        <f>data!BV71</f>
        <v>1571439.6600000001</v>
      </c>
      <c r="E341" s="14">
        <f>data!BW71</f>
        <v>366796.2</v>
      </c>
      <c r="F341" s="14">
        <f>data!BX71</f>
        <v>2005715.3199999998</v>
      </c>
      <c r="G341" s="14">
        <f>data!BY71</f>
        <v>936847.97999999986</v>
      </c>
      <c r="H341" s="14">
        <f>data!BZ71</f>
        <v>0</v>
      </c>
      <c r="I341" s="14">
        <f>data!CA71</f>
        <v>210833.64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2823.5</v>
      </c>
      <c r="E348" s="85">
        <f>data!BW76</f>
        <v>201.7</v>
      </c>
      <c r="F348" s="85">
        <f>data!BX76</f>
        <v>1885.7</v>
      </c>
      <c r="G348" s="85">
        <f>data!BY76</f>
        <v>472.9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Whidbey Island Public Hospital District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688.06000000000006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50484708.660700873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10436638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11594623.339999998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248.9</v>
      </c>
      <c r="E366" s="218"/>
      <c r="F366" s="219"/>
      <c r="G366" s="219"/>
      <c r="H366" s="219"/>
      <c r="I366" s="86">
        <f>data!CE64</f>
        <v>15643618.720000004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1678012.8599999996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2563.7800000000002</v>
      </c>
      <c r="D368" s="86">
        <f>data!CC66</f>
        <v>6942</v>
      </c>
      <c r="E368" s="218"/>
      <c r="F368" s="219"/>
      <c r="G368" s="219"/>
      <c r="H368" s="219"/>
      <c r="I368" s="86">
        <f>data!CE66</f>
        <v>13986826.779999999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119872</v>
      </c>
      <c r="D369" s="86">
        <f>data!CC67</f>
        <v>16991</v>
      </c>
      <c r="E369" s="218"/>
      <c r="F369" s="219"/>
      <c r="G369" s="219"/>
      <c r="H369" s="219"/>
      <c r="I369" s="86">
        <f>data!CE67</f>
        <v>5784599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852</v>
      </c>
      <c r="E370" s="218"/>
      <c r="F370" s="219"/>
      <c r="G370" s="219"/>
      <c r="H370" s="219"/>
      <c r="I370" s="86">
        <f>data!CE68</f>
        <v>1265280.0599999998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66.94</v>
      </c>
      <c r="D371" s="86">
        <f>data!CC69</f>
        <v>202341.85</v>
      </c>
      <c r="E371" s="86">
        <f>data!CD69</f>
        <v>591.96</v>
      </c>
      <c r="F371" s="219"/>
      <c r="G371" s="219"/>
      <c r="H371" s="219"/>
      <c r="I371" s="86">
        <f>data!CE69</f>
        <v>1769610.33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2175240.77</v>
      </c>
      <c r="F372" s="220"/>
      <c r="G372" s="220"/>
      <c r="H372" s="220"/>
      <c r="I372" s="14">
        <f>-data!CE70</f>
        <v>-2175240.77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122502.72</v>
      </c>
      <c r="D373" s="86">
        <f>data!CC71</f>
        <v>227375.75</v>
      </c>
      <c r="E373" s="86">
        <f>data!CD71</f>
        <v>-2174648.81</v>
      </c>
      <c r="F373" s="219"/>
      <c r="G373" s="219"/>
      <c r="H373" s="219"/>
      <c r="I373" s="14">
        <f>data!CE71</f>
        <v>110468676.98070088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-5647435.4400000004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34634515.799999997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212827627.11000001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247462142.91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3790.7</v>
      </c>
      <c r="D380" s="85">
        <f>data!CC76</f>
        <v>537.29999999999995</v>
      </c>
      <c r="E380" s="214"/>
      <c r="F380" s="211"/>
      <c r="G380" s="211"/>
      <c r="H380" s="211"/>
      <c r="I380" s="14">
        <f>data!CE76</f>
        <v>182926.35000000003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125380.1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23129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376567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167.57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2020-08-25T23:02:13Z</cp:lastPrinted>
  <dcterms:created xsi:type="dcterms:W3CDTF">1999-06-02T22:01:56Z</dcterms:created>
  <dcterms:modified xsi:type="dcterms:W3CDTF">2020-11-20T22:08:17Z</dcterms:modified>
</cp:coreProperties>
</file>