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data!$DR$822:$DR$867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213" i="1" l="1"/>
  <c r="C332" i="1" l="1"/>
  <c r="C312" i="1"/>
  <c r="O817" i="10" l="1"/>
  <c r="M817" i="10"/>
  <c r="L817" i="10"/>
  <c r="K817" i="10"/>
  <c r="J817" i="10"/>
  <c r="I817" i="10"/>
  <c r="H817" i="10"/>
  <c r="G817" i="10"/>
  <c r="F817" i="10"/>
  <c r="E817" i="10"/>
  <c r="D817" i="10"/>
  <c r="X815" i="10"/>
  <c r="X813" i="10"/>
  <c r="W813" i="10"/>
  <c r="W815" i="10" s="1"/>
  <c r="V813" i="10"/>
  <c r="V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H722" i="10"/>
  <c r="BG722" i="10"/>
  <c r="BF722" i="10"/>
  <c r="BE722" i="10"/>
  <c r="BD722" i="10"/>
  <c r="BB722" i="10"/>
  <c r="BA722" i="10"/>
  <c r="AY722" i="10"/>
  <c r="AX722" i="10"/>
  <c r="AV722" i="10"/>
  <c r="AP722" i="10"/>
  <c r="AO722" i="10"/>
  <c r="AN722" i="10"/>
  <c r="AM722" i="10"/>
  <c r="AL722" i="10"/>
  <c r="AK722" i="10"/>
  <c r="AJ722" i="10"/>
  <c r="AI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F550" i="10"/>
  <c r="E550" i="10"/>
  <c r="E546" i="10"/>
  <c r="F546" i="10"/>
  <c r="E545" i="10"/>
  <c r="F545" i="10"/>
  <c r="F544" i="10"/>
  <c r="E544" i="10"/>
  <c r="F540" i="10"/>
  <c r="E540" i="10"/>
  <c r="H540" i="10"/>
  <c r="E539" i="10"/>
  <c r="E538" i="10"/>
  <c r="H537" i="10"/>
  <c r="E537" i="10"/>
  <c r="F537" i="10"/>
  <c r="H536" i="10"/>
  <c r="E536" i="10"/>
  <c r="F536" i="10"/>
  <c r="F535" i="10"/>
  <c r="E535" i="10"/>
  <c r="H534" i="10"/>
  <c r="F534" i="10"/>
  <c r="E534" i="10"/>
  <c r="E533" i="10"/>
  <c r="F533" i="10"/>
  <c r="E532" i="10"/>
  <c r="F532" i="10"/>
  <c r="E531" i="10"/>
  <c r="E530" i="10"/>
  <c r="E529" i="10"/>
  <c r="F529" i="10"/>
  <c r="H528" i="10"/>
  <c r="E528" i="10"/>
  <c r="F528" i="10"/>
  <c r="H527" i="10"/>
  <c r="F527" i="10"/>
  <c r="E527" i="10"/>
  <c r="H526" i="10"/>
  <c r="F526" i="10"/>
  <c r="E526" i="10"/>
  <c r="E525" i="10"/>
  <c r="E524" i="10"/>
  <c r="F524" i="10"/>
  <c r="E523" i="10"/>
  <c r="H523" i="10"/>
  <c r="E522" i="10"/>
  <c r="H520" i="10"/>
  <c r="F520" i="10"/>
  <c r="E520" i="10"/>
  <c r="H519" i="10"/>
  <c r="F519" i="10"/>
  <c r="E519" i="10"/>
  <c r="F518" i="10"/>
  <c r="E518" i="10"/>
  <c r="E517" i="10"/>
  <c r="H517" i="10"/>
  <c r="E516" i="10"/>
  <c r="H516" i="10"/>
  <c r="E515" i="10"/>
  <c r="F515" i="10"/>
  <c r="E514" i="10"/>
  <c r="H513" i="10"/>
  <c r="F513" i="10"/>
  <c r="F512" i="10"/>
  <c r="E511" i="10"/>
  <c r="F511" i="10"/>
  <c r="E510" i="10"/>
  <c r="H510" i="10"/>
  <c r="H509" i="10"/>
  <c r="F509" i="10"/>
  <c r="E509" i="10"/>
  <c r="H508" i="10"/>
  <c r="F508" i="10"/>
  <c r="E508" i="10"/>
  <c r="H507" i="10"/>
  <c r="F507" i="10"/>
  <c r="E507" i="10"/>
  <c r="F506" i="10"/>
  <c r="E506" i="10"/>
  <c r="H506" i="10"/>
  <c r="E505" i="10"/>
  <c r="H505" i="10"/>
  <c r="E504" i="10"/>
  <c r="H504" i="10"/>
  <c r="E503" i="10"/>
  <c r="F503" i="10"/>
  <c r="E502" i="10"/>
  <c r="H502" i="10"/>
  <c r="E501" i="10"/>
  <c r="H501" i="10"/>
  <c r="F500" i="10"/>
  <c r="E500" i="10"/>
  <c r="H499" i="10"/>
  <c r="F499" i="10"/>
  <c r="E499" i="10"/>
  <c r="F498" i="10"/>
  <c r="E498" i="10"/>
  <c r="H498" i="10"/>
  <c r="F497" i="10"/>
  <c r="E497" i="10"/>
  <c r="H497" i="10"/>
  <c r="E496" i="10"/>
  <c r="H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8" i="10"/>
  <c r="C447" i="10"/>
  <c r="C446" i="10"/>
  <c r="B446" i="10"/>
  <c r="C445" i="10"/>
  <c r="C444" i="10"/>
  <c r="C439" i="10"/>
  <c r="B439" i="10"/>
  <c r="B440" i="10" s="1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C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D361" i="10"/>
  <c r="C332" i="10"/>
  <c r="BB730" i="10" s="1"/>
  <c r="D329" i="10"/>
  <c r="D328" i="10"/>
  <c r="D330" i="10" s="1"/>
  <c r="D319" i="10"/>
  <c r="C312" i="10"/>
  <c r="AO730" i="10" s="1"/>
  <c r="D290" i="10"/>
  <c r="D283" i="10"/>
  <c r="D275" i="10"/>
  <c r="D277" i="10" s="1"/>
  <c r="D265" i="10"/>
  <c r="D260" i="10"/>
  <c r="D292" i="10" s="1"/>
  <c r="D341" i="10" s="1"/>
  <c r="C481" i="10" s="1"/>
  <c r="D242" i="10"/>
  <c r="B448" i="10" s="1"/>
  <c r="D240" i="10"/>
  <c r="B447" i="10" s="1"/>
  <c r="D236" i="10"/>
  <c r="D229" i="10"/>
  <c r="B445" i="10" s="1"/>
  <c r="D221" i="10"/>
  <c r="B444" i="10" s="1"/>
  <c r="B217" i="10"/>
  <c r="E216" i="10"/>
  <c r="E215" i="10"/>
  <c r="E214" i="10"/>
  <c r="D213" i="10"/>
  <c r="BJ722" i="10" s="1"/>
  <c r="C213" i="10"/>
  <c r="BI722" i="10" s="1"/>
  <c r="E212" i="10"/>
  <c r="C211" i="10"/>
  <c r="BC722" i="10" s="1"/>
  <c r="C210" i="10"/>
  <c r="C209" i="10"/>
  <c r="D204" i="10"/>
  <c r="B204" i="10"/>
  <c r="D203" i="10"/>
  <c r="C203" i="10"/>
  <c r="AQ722" i="10" s="1"/>
  <c r="E202" i="10"/>
  <c r="C474" i="10" s="1"/>
  <c r="E201" i="10"/>
  <c r="C200" i="10"/>
  <c r="AH722" i="10" s="1"/>
  <c r="E199" i="10"/>
  <c r="C472" i="10" s="1"/>
  <c r="E198" i="10"/>
  <c r="C471" i="10" s="1"/>
  <c r="E197" i="10"/>
  <c r="C470" i="10" s="1"/>
  <c r="E196" i="10"/>
  <c r="C469" i="10" s="1"/>
  <c r="D195" i="10"/>
  <c r="T722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E150" i="10"/>
  <c r="C420" i="10" s="1"/>
  <c r="E148" i="10"/>
  <c r="E147" i="10"/>
  <c r="E146" i="10"/>
  <c r="E145" i="10"/>
  <c r="C418" i="10" s="1"/>
  <c r="E144" i="10"/>
  <c r="C417" i="10" s="1"/>
  <c r="D142" i="10"/>
  <c r="D141" i="10"/>
  <c r="AK726" i="10" s="1"/>
  <c r="E140" i="10"/>
  <c r="E139" i="10"/>
  <c r="C415" i="10" s="1"/>
  <c r="E138" i="10"/>
  <c r="C414" i="10" s="1"/>
  <c r="E127" i="10"/>
  <c r="CE80" i="10"/>
  <c r="T816" i="10" s="1"/>
  <c r="CF79" i="10"/>
  <c r="CE79" i="10"/>
  <c r="CE78" i="10"/>
  <c r="CE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C75" i="10"/>
  <c r="N734" i="10" s="1"/>
  <c r="CE74" i="10"/>
  <c r="C464" i="10" s="1"/>
  <c r="CE73" i="10"/>
  <c r="O816" i="10" s="1"/>
  <c r="CE70" i="10"/>
  <c r="M816" i="10" s="1"/>
  <c r="CD69" i="10"/>
  <c r="U813" i="10" s="1"/>
  <c r="U815" i="10" s="1"/>
  <c r="CE68" i="10"/>
  <c r="CE66" i="10"/>
  <c r="I816" i="10" s="1"/>
  <c r="CE65" i="10"/>
  <c r="H816" i="10" s="1"/>
  <c r="CE64" i="10"/>
  <c r="CE63" i="10"/>
  <c r="G61" i="10"/>
  <c r="D738" i="10" s="1"/>
  <c r="CE60" i="10"/>
  <c r="H612" i="10" s="1"/>
  <c r="B53" i="10"/>
  <c r="CE51" i="10"/>
  <c r="B49" i="10"/>
  <c r="CE47" i="10"/>
  <c r="CD71" i="10" l="1"/>
  <c r="C575" i="10" s="1"/>
  <c r="B476" i="10"/>
  <c r="D314" i="10"/>
  <c r="D339" i="10" s="1"/>
  <c r="C482" i="10" s="1"/>
  <c r="C432" i="10"/>
  <c r="CD722" i="10"/>
  <c r="Q815" i="10"/>
  <c r="CE61" i="10"/>
  <c r="E141" i="10"/>
  <c r="D463" i="10" s="1"/>
  <c r="E200" i="10"/>
  <c r="C473" i="10" s="1"/>
  <c r="C463" i="10"/>
  <c r="CE69" i="10"/>
  <c r="E195" i="10"/>
  <c r="E211" i="10"/>
  <c r="AL726" i="10"/>
  <c r="E142" i="10"/>
  <c r="D464" i="10" s="1"/>
  <c r="AZ722" i="10"/>
  <c r="E210" i="10"/>
  <c r="C468" i="10"/>
  <c r="E204" i="10"/>
  <c r="C476" i="10" s="1"/>
  <c r="F525" i="10"/>
  <c r="H539" i="10"/>
  <c r="F539" i="10"/>
  <c r="C217" i="10"/>
  <c r="D433" i="10" s="1"/>
  <c r="F531" i="10"/>
  <c r="S815" i="10"/>
  <c r="BI730" i="10"/>
  <c r="C816" i="10"/>
  <c r="F501" i="10"/>
  <c r="C48" i="10"/>
  <c r="K48" i="10"/>
  <c r="K62" i="10" s="1"/>
  <c r="S48" i="10"/>
  <c r="S62" i="10" s="1"/>
  <c r="AA48" i="10"/>
  <c r="AA62" i="10" s="1"/>
  <c r="AI48" i="10"/>
  <c r="AI62" i="10" s="1"/>
  <c r="AQ48" i="10"/>
  <c r="AQ62" i="10" s="1"/>
  <c r="AY48" i="10"/>
  <c r="AY62" i="10" s="1"/>
  <c r="BG48" i="10"/>
  <c r="BG62" i="10" s="1"/>
  <c r="BO48" i="10"/>
  <c r="BO62" i="10" s="1"/>
  <c r="F816" i="10"/>
  <c r="C429" i="10"/>
  <c r="P816" i="10"/>
  <c r="D612" i="10"/>
  <c r="CF76" i="10"/>
  <c r="BN52" i="10" s="1"/>
  <c r="BN67" i="10" s="1"/>
  <c r="BV52" i="10"/>
  <c r="BV67" i="10" s="1"/>
  <c r="J805" i="10" s="1"/>
  <c r="H511" i="10"/>
  <c r="H515" i="10"/>
  <c r="F517" i="10"/>
  <c r="AR722" i="10"/>
  <c r="E203" i="10"/>
  <c r="C475" i="10" s="1"/>
  <c r="D816" i="10"/>
  <c r="C427" i="10"/>
  <c r="G816" i="10"/>
  <c r="F612" i="10"/>
  <c r="K816" i="10"/>
  <c r="C434" i="10"/>
  <c r="Q816" i="10"/>
  <c r="G612" i="10"/>
  <c r="CF77" i="10"/>
  <c r="D438" i="10"/>
  <c r="C204" i="10"/>
  <c r="C430" i="10"/>
  <c r="C458" i="10"/>
  <c r="H503" i="10"/>
  <c r="F505" i="10"/>
  <c r="F521" i="10"/>
  <c r="F523" i="10"/>
  <c r="I612" i="10"/>
  <c r="R816" i="10"/>
  <c r="L816" i="10"/>
  <c r="C440" i="10"/>
  <c r="N735" i="10"/>
  <c r="N815" i="10" s="1"/>
  <c r="CE75" i="10"/>
  <c r="S816" i="10"/>
  <c r="J612" i="10"/>
  <c r="AW722" i="10"/>
  <c r="E209" i="10"/>
  <c r="E217" i="10" s="1"/>
  <c r="C478" i="10" s="1"/>
  <c r="N817" i="10"/>
  <c r="B465" i="10"/>
  <c r="D368" i="10"/>
  <c r="D373" i="10" s="1"/>
  <c r="D391" i="10" s="1"/>
  <c r="D393" i="10" s="1"/>
  <c r="D396" i="10" s="1"/>
  <c r="C431" i="10"/>
  <c r="D217" i="10"/>
  <c r="F496" i="10"/>
  <c r="F504" i="10"/>
  <c r="F516" i="10"/>
  <c r="H533" i="10"/>
  <c r="K815" i="10"/>
  <c r="T815" i="10"/>
  <c r="L612" i="10"/>
  <c r="E213" i="10"/>
  <c r="F502" i="10"/>
  <c r="F510" i="10"/>
  <c r="F514" i="10"/>
  <c r="F522" i="10"/>
  <c r="F530" i="10"/>
  <c r="H538" i="10"/>
  <c r="F538" i="10"/>
  <c r="C815" i="10"/>
  <c r="M815" i="10"/>
  <c r="I815" i="10"/>
  <c r="C615" i="10"/>
  <c r="F815" i="10"/>
  <c r="P815" i="10"/>
  <c r="H815" i="10"/>
  <c r="R815" i="10"/>
  <c r="L815" i="10"/>
  <c r="D815" i="10"/>
  <c r="O815" i="10"/>
  <c r="G815" i="10"/>
  <c r="BW48" i="10" l="1"/>
  <c r="BW62" i="10" s="1"/>
  <c r="E806" i="10" s="1"/>
  <c r="BU48" i="10"/>
  <c r="BU62" i="10" s="1"/>
  <c r="E804" i="10" s="1"/>
  <c r="BL48" i="10"/>
  <c r="BL62" i="10" s="1"/>
  <c r="E795" i="10" s="1"/>
  <c r="BC48" i="10"/>
  <c r="BC62" i="10" s="1"/>
  <c r="E786" i="10" s="1"/>
  <c r="AT48" i="10"/>
  <c r="AT62" i="10" s="1"/>
  <c r="E777" i="10" s="1"/>
  <c r="AK48" i="10"/>
  <c r="AK62" i="10" s="1"/>
  <c r="E768" i="10" s="1"/>
  <c r="AB48" i="10"/>
  <c r="AB62" i="10" s="1"/>
  <c r="E759" i="10" s="1"/>
  <c r="R48" i="10"/>
  <c r="R62" i="10" s="1"/>
  <c r="E749" i="10" s="1"/>
  <c r="I48" i="10"/>
  <c r="I62" i="10" s="1"/>
  <c r="E740" i="10" s="1"/>
  <c r="BS48" i="10"/>
  <c r="BS62" i="10" s="1"/>
  <c r="E802" i="10" s="1"/>
  <c r="AR48" i="10"/>
  <c r="AR62" i="10" s="1"/>
  <c r="E775" i="10" s="1"/>
  <c r="Y48" i="10"/>
  <c r="Y62" i="10" s="1"/>
  <c r="E756" i="10" s="1"/>
  <c r="BH48" i="10"/>
  <c r="BH62" i="10" s="1"/>
  <c r="E791" i="10" s="1"/>
  <c r="CC48" i="10"/>
  <c r="CC62" i="10" s="1"/>
  <c r="E812" i="10" s="1"/>
  <c r="BT48" i="10"/>
  <c r="BT62" i="10" s="1"/>
  <c r="E803" i="10" s="1"/>
  <c r="BK48" i="10"/>
  <c r="BK62" i="10" s="1"/>
  <c r="E794" i="10" s="1"/>
  <c r="BB48" i="10"/>
  <c r="BB62" i="10" s="1"/>
  <c r="E785" i="10" s="1"/>
  <c r="AS48" i="10"/>
  <c r="AS62" i="10" s="1"/>
  <c r="E776" i="10" s="1"/>
  <c r="AJ48" i="10"/>
  <c r="AJ62" i="10" s="1"/>
  <c r="E767" i="10" s="1"/>
  <c r="Z48" i="10"/>
  <c r="Z62" i="10" s="1"/>
  <c r="E757" i="10" s="1"/>
  <c r="Q48" i="10"/>
  <c r="Q62" i="10" s="1"/>
  <c r="E748" i="10" s="1"/>
  <c r="H48" i="10"/>
  <c r="H62" i="10" s="1"/>
  <c r="E739" i="10" s="1"/>
  <c r="AW48" i="10"/>
  <c r="AW62" i="10" s="1"/>
  <c r="E780" i="10" s="1"/>
  <c r="M48" i="10"/>
  <c r="M62" i="10" s="1"/>
  <c r="E744" i="10" s="1"/>
  <c r="CB48" i="10"/>
  <c r="CB62" i="10" s="1"/>
  <c r="E811" i="10" s="1"/>
  <c r="BJ48" i="10"/>
  <c r="BJ62" i="10" s="1"/>
  <c r="E793" i="10" s="1"/>
  <c r="AH48" i="10"/>
  <c r="AH62" i="10" s="1"/>
  <c r="E765" i="10" s="1"/>
  <c r="BQ48" i="10"/>
  <c r="BQ62" i="10" s="1"/>
  <c r="E800" i="10" s="1"/>
  <c r="AF48" i="10"/>
  <c r="AF62" i="10" s="1"/>
  <c r="E763" i="10" s="1"/>
  <c r="BP48" i="10"/>
  <c r="BP62" i="10" s="1"/>
  <c r="E799" i="10" s="1"/>
  <c r="AN48" i="10"/>
  <c r="AN62" i="10" s="1"/>
  <c r="E771" i="10" s="1"/>
  <c r="CA48" i="10"/>
  <c r="CA62" i="10" s="1"/>
  <c r="E810" i="10" s="1"/>
  <c r="BR48" i="10"/>
  <c r="BR62" i="10" s="1"/>
  <c r="E801" i="10" s="1"/>
  <c r="BI48" i="10"/>
  <c r="BI62" i="10" s="1"/>
  <c r="E792" i="10" s="1"/>
  <c r="AZ48" i="10"/>
  <c r="AZ62" i="10" s="1"/>
  <c r="E783" i="10" s="1"/>
  <c r="AP48" i="10"/>
  <c r="AP62" i="10" s="1"/>
  <c r="E773" i="10" s="1"/>
  <c r="AG48" i="10"/>
  <c r="AG62" i="10" s="1"/>
  <c r="E764" i="10" s="1"/>
  <c r="X48" i="10"/>
  <c r="X62" i="10" s="1"/>
  <c r="E755" i="10" s="1"/>
  <c r="O48" i="10"/>
  <c r="O62" i="10" s="1"/>
  <c r="E746" i="10" s="1"/>
  <c r="F48" i="10"/>
  <c r="F62" i="10" s="1"/>
  <c r="E737" i="10" s="1"/>
  <c r="N48" i="10"/>
  <c r="N62" i="10" s="1"/>
  <c r="E745" i="10" s="1"/>
  <c r="BF48" i="10"/>
  <c r="BF62" i="10" s="1"/>
  <c r="E789" i="10" s="1"/>
  <c r="V48" i="10"/>
  <c r="V62" i="10" s="1"/>
  <c r="E753" i="10" s="1"/>
  <c r="BX48" i="10"/>
  <c r="BX62" i="10" s="1"/>
  <c r="E807" i="10" s="1"/>
  <c r="BN48" i="10"/>
  <c r="BN62" i="10" s="1"/>
  <c r="E797" i="10" s="1"/>
  <c r="BE48" i="10"/>
  <c r="BE62" i="10" s="1"/>
  <c r="E788" i="10" s="1"/>
  <c r="AV48" i="10"/>
  <c r="AV62" i="10" s="1"/>
  <c r="E779" i="10" s="1"/>
  <c r="AM48" i="10"/>
  <c r="AM62" i="10" s="1"/>
  <c r="E770" i="10" s="1"/>
  <c r="AD48" i="10"/>
  <c r="AD62" i="10" s="1"/>
  <c r="E761" i="10" s="1"/>
  <c r="U48" i="10"/>
  <c r="U62" i="10" s="1"/>
  <c r="E752" i="10" s="1"/>
  <c r="L48" i="10"/>
  <c r="L62" i="10" s="1"/>
  <c r="E743" i="10" s="1"/>
  <c r="AU48" i="10"/>
  <c r="AU62" i="10" s="1"/>
  <c r="E778" i="10" s="1"/>
  <c r="AC48" i="10"/>
  <c r="AC62" i="10" s="1"/>
  <c r="E760" i="10" s="1"/>
  <c r="J48" i="10"/>
  <c r="J62" i="10" s="1"/>
  <c r="E741" i="10" s="1"/>
  <c r="P48" i="10"/>
  <c r="P62" i="10" s="1"/>
  <c r="E747" i="10" s="1"/>
  <c r="BZ48" i="10"/>
  <c r="BZ62" i="10" s="1"/>
  <c r="E809" i="10" s="1"/>
  <c r="AX48" i="10"/>
  <c r="AX62" i="10" s="1"/>
  <c r="E781" i="10" s="1"/>
  <c r="W48" i="10"/>
  <c r="W62" i="10" s="1"/>
  <c r="E754" i="10" s="1"/>
  <c r="BV48" i="10"/>
  <c r="BV62" i="10" s="1"/>
  <c r="E805" i="10" s="1"/>
  <c r="BM48" i="10"/>
  <c r="BM62" i="10" s="1"/>
  <c r="E796" i="10" s="1"/>
  <c r="BD48" i="10"/>
  <c r="BD62" i="10" s="1"/>
  <c r="E787" i="10" s="1"/>
  <c r="AL48" i="10"/>
  <c r="AL62" i="10" s="1"/>
  <c r="E769" i="10" s="1"/>
  <c r="T48" i="10"/>
  <c r="T62" i="10" s="1"/>
  <c r="E751" i="10" s="1"/>
  <c r="BA48" i="10"/>
  <c r="BA62" i="10" s="1"/>
  <c r="E784" i="10" s="1"/>
  <c r="G48" i="10"/>
  <c r="G62" i="10" s="1"/>
  <c r="E738" i="10" s="1"/>
  <c r="AO48" i="10"/>
  <c r="AO62" i="10" s="1"/>
  <c r="E772" i="10" s="1"/>
  <c r="E48" i="10"/>
  <c r="E62" i="10" s="1"/>
  <c r="E736" i="10" s="1"/>
  <c r="BY48" i="10"/>
  <c r="BY62" i="10" s="1"/>
  <c r="E808" i="10" s="1"/>
  <c r="AE48" i="10"/>
  <c r="AE62" i="10" s="1"/>
  <c r="E762" i="10" s="1"/>
  <c r="D48" i="10"/>
  <c r="D62" i="10" s="1"/>
  <c r="E735" i="10" s="1"/>
  <c r="D465" i="10"/>
  <c r="J797" i="10"/>
  <c r="BN71" i="10"/>
  <c r="E766" i="10"/>
  <c r="BV71" i="10"/>
  <c r="E758" i="10"/>
  <c r="E750" i="10"/>
  <c r="BF52" i="10"/>
  <c r="BF67" i="10" s="1"/>
  <c r="E798" i="10"/>
  <c r="C62" i="10"/>
  <c r="N816" i="10"/>
  <c r="K612" i="10"/>
  <c r="C465" i="10"/>
  <c r="E742" i="10"/>
  <c r="K71" i="10"/>
  <c r="E790" i="10"/>
  <c r="E782" i="10"/>
  <c r="CA52" i="10"/>
  <c r="CA67" i="10" s="1"/>
  <c r="BR52" i="10"/>
  <c r="BR67" i="10" s="1"/>
  <c r="BI52" i="10"/>
  <c r="BI67" i="10" s="1"/>
  <c r="AZ52" i="10"/>
  <c r="AZ67" i="10" s="1"/>
  <c r="AR52" i="10"/>
  <c r="AR67" i="10" s="1"/>
  <c r="AJ52" i="10"/>
  <c r="AJ67" i="10" s="1"/>
  <c r="AB52" i="10"/>
  <c r="AB67" i="10" s="1"/>
  <c r="T52" i="10"/>
  <c r="T67" i="10" s="1"/>
  <c r="L52" i="10"/>
  <c r="L67" i="10" s="1"/>
  <c r="D52" i="10"/>
  <c r="D67" i="10" s="1"/>
  <c r="BZ52" i="10"/>
  <c r="BZ67" i="10" s="1"/>
  <c r="BQ52" i="10"/>
  <c r="BQ67" i="10" s="1"/>
  <c r="BH52" i="10"/>
  <c r="BH67" i="10" s="1"/>
  <c r="AY52" i="10"/>
  <c r="AY67" i="10" s="1"/>
  <c r="J782" i="10" s="1"/>
  <c r="AQ52" i="10"/>
  <c r="AQ67" i="10" s="1"/>
  <c r="J774" i="10" s="1"/>
  <c r="AI52" i="10"/>
  <c r="AI67" i="10" s="1"/>
  <c r="J766" i="10" s="1"/>
  <c r="AA52" i="10"/>
  <c r="AA67" i="10" s="1"/>
  <c r="J758" i="10" s="1"/>
  <c r="S52" i="10"/>
  <c r="S67" i="10" s="1"/>
  <c r="J750" i="10" s="1"/>
  <c r="K52" i="10"/>
  <c r="K67" i="10" s="1"/>
  <c r="J742" i="10" s="1"/>
  <c r="C52" i="10"/>
  <c r="BY52" i="10"/>
  <c r="BY67" i="10" s="1"/>
  <c r="BP52" i="10"/>
  <c r="BP67" i="10" s="1"/>
  <c r="BG52" i="10"/>
  <c r="BG67" i="10" s="1"/>
  <c r="J790" i="10" s="1"/>
  <c r="AX52" i="10"/>
  <c r="AX67" i="10" s="1"/>
  <c r="AP52" i="10"/>
  <c r="AP67" i="10" s="1"/>
  <c r="AH52" i="10"/>
  <c r="AH67" i="10" s="1"/>
  <c r="Z52" i="10"/>
  <c r="Z67" i="10" s="1"/>
  <c r="R52" i="10"/>
  <c r="R67" i="10" s="1"/>
  <c r="J52" i="10"/>
  <c r="J67" i="10" s="1"/>
  <c r="BW52" i="10"/>
  <c r="BW67" i="10" s="1"/>
  <c r="BD52" i="10"/>
  <c r="BD67" i="10" s="1"/>
  <c r="AN52" i="10"/>
  <c r="AN67" i="10" s="1"/>
  <c r="P52" i="10"/>
  <c r="P67" i="10" s="1"/>
  <c r="AM52" i="10"/>
  <c r="AM67" i="10" s="1"/>
  <c r="AK52" i="10"/>
  <c r="AK67" i="10" s="1"/>
  <c r="BX52" i="10"/>
  <c r="BX67" i="10" s="1"/>
  <c r="BO52" i="10"/>
  <c r="BO67" i="10" s="1"/>
  <c r="J798" i="10" s="1"/>
  <c r="BE52" i="10"/>
  <c r="BE67" i="10" s="1"/>
  <c r="AW52" i="10"/>
  <c r="AW67" i="10" s="1"/>
  <c r="AO52" i="10"/>
  <c r="AO67" i="10" s="1"/>
  <c r="AG52" i="10"/>
  <c r="AG67" i="10" s="1"/>
  <c r="Y52" i="10"/>
  <c r="Y67" i="10" s="1"/>
  <c r="Q52" i="10"/>
  <c r="Q67" i="10" s="1"/>
  <c r="I52" i="10"/>
  <c r="I67" i="10" s="1"/>
  <c r="AF52" i="10"/>
  <c r="AF67" i="10" s="1"/>
  <c r="AU52" i="10"/>
  <c r="AU67" i="10" s="1"/>
  <c r="O52" i="10"/>
  <c r="O67" i="10" s="1"/>
  <c r="CB52" i="10"/>
  <c r="CB67" i="10" s="1"/>
  <c r="AC52" i="10"/>
  <c r="AC67" i="10" s="1"/>
  <c r="BM52" i="10"/>
  <c r="BM67" i="10" s="1"/>
  <c r="AV52" i="10"/>
  <c r="AV67" i="10" s="1"/>
  <c r="X52" i="10"/>
  <c r="X67" i="10" s="1"/>
  <c r="H52" i="10"/>
  <c r="H67" i="10" s="1"/>
  <c r="BU52" i="10"/>
  <c r="BU67" i="10" s="1"/>
  <c r="BC52" i="10"/>
  <c r="BC67" i="10" s="1"/>
  <c r="AE52" i="10"/>
  <c r="AE67" i="10" s="1"/>
  <c r="G52" i="10"/>
  <c r="G67" i="10" s="1"/>
  <c r="BA52" i="10"/>
  <c r="BA67" i="10" s="1"/>
  <c r="M52" i="10"/>
  <c r="M67" i="10" s="1"/>
  <c r="BL52" i="10"/>
  <c r="BL67" i="10" s="1"/>
  <c r="W52" i="10"/>
  <c r="W67" i="10" s="1"/>
  <c r="BS52" i="10"/>
  <c r="BS67" i="10" s="1"/>
  <c r="AS52" i="10"/>
  <c r="AS67" i="10" s="1"/>
  <c r="E52" i="10"/>
  <c r="E67" i="10" s="1"/>
  <c r="CC52" i="10"/>
  <c r="CC67" i="10" s="1"/>
  <c r="BT52" i="10"/>
  <c r="BT67" i="10" s="1"/>
  <c r="BK52" i="10"/>
  <c r="BK67" i="10" s="1"/>
  <c r="BB52" i="10"/>
  <c r="BB67" i="10" s="1"/>
  <c r="AT52" i="10"/>
  <c r="AT67" i="10" s="1"/>
  <c r="AL52" i="10"/>
  <c r="AL67" i="10" s="1"/>
  <c r="AD52" i="10"/>
  <c r="AD67" i="10" s="1"/>
  <c r="V52" i="10"/>
  <c r="V67" i="10" s="1"/>
  <c r="N52" i="10"/>
  <c r="N67" i="10" s="1"/>
  <c r="F52" i="10"/>
  <c r="F67" i="10" s="1"/>
  <c r="BJ52" i="10"/>
  <c r="BJ67" i="10" s="1"/>
  <c r="U52" i="10"/>
  <c r="U67" i="10" s="1"/>
  <c r="E774" i="10"/>
  <c r="AQ71" i="10"/>
  <c r="AY71" i="10" l="1"/>
  <c r="CE48" i="10"/>
  <c r="J737" i="10"/>
  <c r="F71" i="10"/>
  <c r="J796" i="10"/>
  <c r="BM71" i="10"/>
  <c r="J770" i="10"/>
  <c r="AM71" i="10"/>
  <c r="J801" i="10"/>
  <c r="BR71" i="10"/>
  <c r="C559" i="10"/>
  <c r="C619" i="10"/>
  <c r="J812" i="10"/>
  <c r="CC71" i="10"/>
  <c r="J760" i="10"/>
  <c r="AC71" i="10"/>
  <c r="J764" i="10"/>
  <c r="AG71" i="10"/>
  <c r="J747" i="10"/>
  <c r="P71" i="10"/>
  <c r="J743" i="10"/>
  <c r="L71" i="10"/>
  <c r="J810" i="10"/>
  <c r="CA71" i="10"/>
  <c r="J753" i="10"/>
  <c r="V71" i="10"/>
  <c r="J762" i="10"/>
  <c r="AE71" i="10"/>
  <c r="J772" i="10"/>
  <c r="AO71" i="10"/>
  <c r="J781" i="10"/>
  <c r="AX71" i="10"/>
  <c r="J751" i="10"/>
  <c r="T71" i="10"/>
  <c r="C625" i="10"/>
  <c r="C544" i="10"/>
  <c r="J761" i="10"/>
  <c r="AD71" i="10"/>
  <c r="J776" i="10"/>
  <c r="AS71" i="10"/>
  <c r="J786" i="10"/>
  <c r="BC71" i="10"/>
  <c r="J746" i="10"/>
  <c r="O71" i="10"/>
  <c r="J780" i="10"/>
  <c r="AW71" i="10"/>
  <c r="J787" i="10"/>
  <c r="BD71" i="10"/>
  <c r="J759" i="10"/>
  <c r="AB71" i="10"/>
  <c r="AA71" i="10"/>
  <c r="J803" i="10"/>
  <c r="BT71" i="10"/>
  <c r="J756" i="10"/>
  <c r="Y71" i="10"/>
  <c r="J765" i="10"/>
  <c r="AH71" i="10"/>
  <c r="J735" i="10"/>
  <c r="D71" i="10"/>
  <c r="S71" i="10"/>
  <c r="J745" i="10"/>
  <c r="N71" i="10"/>
  <c r="J738" i="10"/>
  <c r="G71" i="10"/>
  <c r="J773" i="10"/>
  <c r="AP71" i="10"/>
  <c r="J736" i="10"/>
  <c r="E71" i="10"/>
  <c r="J811" i="10"/>
  <c r="CB71" i="10"/>
  <c r="J771" i="10"/>
  <c r="AN71" i="10"/>
  <c r="C708" i="10"/>
  <c r="C536" i="10"/>
  <c r="G536" i="10" s="1"/>
  <c r="J769" i="10"/>
  <c r="AL71" i="10"/>
  <c r="J802" i="10"/>
  <c r="BS71" i="10"/>
  <c r="J804" i="10"/>
  <c r="BU71" i="10"/>
  <c r="J778" i="10"/>
  <c r="AU71" i="10"/>
  <c r="J788" i="10"/>
  <c r="BE71" i="10"/>
  <c r="J806" i="10"/>
  <c r="BW71" i="10"/>
  <c r="J799" i="10"/>
  <c r="BP71" i="10"/>
  <c r="J767" i="10"/>
  <c r="AJ71" i="10"/>
  <c r="BG71" i="10"/>
  <c r="E734" i="10"/>
  <c r="E815" i="10" s="1"/>
  <c r="CE62" i="10"/>
  <c r="J784" i="10"/>
  <c r="BA71" i="10"/>
  <c r="J777" i="10"/>
  <c r="AT71" i="10"/>
  <c r="J754" i="10"/>
  <c r="W71" i="10"/>
  <c r="J739" i="10"/>
  <c r="H71" i="10"/>
  <c r="J763" i="10"/>
  <c r="AF71" i="10"/>
  <c r="J741" i="10"/>
  <c r="J71" i="10"/>
  <c r="J808" i="10"/>
  <c r="BY71" i="10"/>
  <c r="J791" i="10"/>
  <c r="BH71" i="10"/>
  <c r="J775" i="10"/>
  <c r="AR71" i="10"/>
  <c r="BO71" i="10"/>
  <c r="C567" i="10"/>
  <c r="C642" i="10"/>
  <c r="J752" i="10"/>
  <c r="U71" i="10"/>
  <c r="J785" i="10"/>
  <c r="BB71" i="10"/>
  <c r="J795" i="10"/>
  <c r="BL71" i="10"/>
  <c r="J755" i="10"/>
  <c r="X71" i="10"/>
  <c r="J740" i="10"/>
  <c r="I71" i="10"/>
  <c r="J807" i="10"/>
  <c r="BX71" i="10"/>
  <c r="J749" i="10"/>
  <c r="R71" i="10"/>
  <c r="CE52" i="10"/>
  <c r="C67" i="10"/>
  <c r="J800" i="10"/>
  <c r="BQ71" i="10"/>
  <c r="J783" i="10"/>
  <c r="AZ71" i="10"/>
  <c r="C676" i="10"/>
  <c r="C504" i="10"/>
  <c r="G504" i="10" s="1"/>
  <c r="AI71" i="10"/>
  <c r="J793" i="10"/>
  <c r="BJ71" i="10"/>
  <c r="J794" i="10"/>
  <c r="BK71" i="10"/>
  <c r="J744" i="10"/>
  <c r="M71" i="10"/>
  <c r="J779" i="10"/>
  <c r="AV71" i="10"/>
  <c r="J748" i="10"/>
  <c r="Q71" i="10"/>
  <c r="J768" i="10"/>
  <c r="AK71" i="10"/>
  <c r="J757" i="10"/>
  <c r="Z71" i="10"/>
  <c r="J809" i="10"/>
  <c r="BZ71" i="10"/>
  <c r="J792" i="10"/>
  <c r="BI71" i="10"/>
  <c r="J789" i="10"/>
  <c r="BF71" i="10"/>
  <c r="C670" i="10" l="1"/>
  <c r="C498" i="10"/>
  <c r="G498" i="10" s="1"/>
  <c r="C680" i="10"/>
  <c r="C508" i="10"/>
  <c r="G508" i="10" s="1"/>
  <c r="C681" i="10"/>
  <c r="C509" i="10"/>
  <c r="G509" i="10" s="1"/>
  <c r="C671" i="10"/>
  <c r="C499" i="10"/>
  <c r="G499" i="10" s="1"/>
  <c r="C689" i="10"/>
  <c r="C517" i="10"/>
  <c r="G517" i="10" s="1"/>
  <c r="C571" i="10"/>
  <c r="C646" i="10"/>
  <c r="C713" i="10"/>
  <c r="C541" i="10"/>
  <c r="C700" i="10"/>
  <c r="C528" i="10"/>
  <c r="G528" i="10" s="1"/>
  <c r="C711" i="10"/>
  <c r="C539" i="10"/>
  <c r="G539" i="10" s="1"/>
  <c r="C712" i="10"/>
  <c r="C540" i="10"/>
  <c r="G540" i="10" s="1"/>
  <c r="C693" i="10"/>
  <c r="C521" i="10"/>
  <c r="C633" i="10"/>
  <c r="C548" i="10"/>
  <c r="C685" i="10"/>
  <c r="C513" i="10"/>
  <c r="G513" i="10" s="1"/>
  <c r="C515" i="10"/>
  <c r="G515" i="10" s="1"/>
  <c r="C687" i="10"/>
  <c r="C698" i="10"/>
  <c r="C526" i="10"/>
  <c r="G526" i="10" s="1"/>
  <c r="C563" i="10"/>
  <c r="C626" i="10"/>
  <c r="C511" i="10"/>
  <c r="G511" i="10" s="1"/>
  <c r="C683" i="10"/>
  <c r="C637" i="10"/>
  <c r="C557" i="10"/>
  <c r="C560" i="10"/>
  <c r="C627" i="10"/>
  <c r="C699" i="10"/>
  <c r="C527" i="10"/>
  <c r="G527" i="10" s="1"/>
  <c r="C555" i="10"/>
  <c r="C617" i="10"/>
  <c r="C703" i="10"/>
  <c r="C531" i="10"/>
  <c r="J734" i="10"/>
  <c r="J815" i="10" s="1"/>
  <c r="CE67" i="10"/>
  <c r="CE71" i="10" s="1"/>
  <c r="C716" i="10" s="1"/>
  <c r="C552" i="10"/>
  <c r="C618" i="10"/>
  <c r="C497" i="10"/>
  <c r="G497" i="10" s="1"/>
  <c r="C669" i="10"/>
  <c r="C675" i="10"/>
  <c r="C503" i="10"/>
  <c r="G503" i="10" s="1"/>
  <c r="C701" i="10"/>
  <c r="C529" i="10"/>
  <c r="C707" i="10"/>
  <c r="C535" i="10"/>
  <c r="C691" i="10"/>
  <c r="C519" i="10"/>
  <c r="G519" i="10" s="1"/>
  <c r="C678" i="10"/>
  <c r="C506" i="10"/>
  <c r="G506" i="10" s="1"/>
  <c r="C709" i="10"/>
  <c r="C537" i="10"/>
  <c r="G537" i="10" s="1"/>
  <c r="C697" i="10"/>
  <c r="C525" i="10"/>
  <c r="C630" i="10"/>
  <c r="C546" i="10"/>
  <c r="C561" i="10"/>
  <c r="C621" i="10"/>
  <c r="C641" i="10"/>
  <c r="C566" i="10"/>
  <c r="C705" i="10"/>
  <c r="C533" i="10"/>
  <c r="G533" i="10" s="1"/>
  <c r="C672" i="10"/>
  <c r="C500" i="10"/>
  <c r="C624" i="10"/>
  <c r="C549" i="10"/>
  <c r="C710" i="10"/>
  <c r="C538" i="10"/>
  <c r="G538" i="10" s="1"/>
  <c r="C616" i="10"/>
  <c r="C543" i="10"/>
  <c r="C572" i="10"/>
  <c r="C647" i="10"/>
  <c r="C694" i="10"/>
  <c r="C522" i="10"/>
  <c r="C704" i="10"/>
  <c r="C532" i="10"/>
  <c r="C570" i="10"/>
  <c r="C645" i="10"/>
  <c r="C684" i="10"/>
  <c r="C512" i="10"/>
  <c r="C628" i="10"/>
  <c r="C545" i="10"/>
  <c r="C690" i="10"/>
  <c r="C518" i="10"/>
  <c r="C682" i="10"/>
  <c r="C510" i="10"/>
  <c r="G510" i="10" s="1"/>
  <c r="C614" i="10"/>
  <c r="C550" i="10"/>
  <c r="G544" i="10"/>
  <c r="H544" i="10" s="1"/>
  <c r="C644" i="10"/>
  <c r="C569" i="10"/>
  <c r="C632" i="10"/>
  <c r="C547" i="10"/>
  <c r="C551" i="10"/>
  <c r="C629" i="10"/>
  <c r="C702" i="10"/>
  <c r="C530" i="10"/>
  <c r="C635" i="10"/>
  <c r="C556" i="10"/>
  <c r="C636" i="10"/>
  <c r="C553" i="10"/>
  <c r="C673" i="10"/>
  <c r="C501" i="10"/>
  <c r="G501" i="10" s="1"/>
  <c r="C71" i="10"/>
  <c r="C643" i="10"/>
  <c r="C568" i="10"/>
  <c r="C639" i="10"/>
  <c r="C564" i="10"/>
  <c r="C622" i="10"/>
  <c r="C573" i="10"/>
  <c r="C679" i="10"/>
  <c r="C507" i="10"/>
  <c r="G507" i="10" s="1"/>
  <c r="C631" i="10"/>
  <c r="C542" i="10"/>
  <c r="C695" i="10"/>
  <c r="C523" i="10"/>
  <c r="G523" i="10" s="1"/>
  <c r="C706" i="10"/>
  <c r="C534" i="10"/>
  <c r="G534" i="10" s="1"/>
  <c r="C505" i="10"/>
  <c r="G505" i="10" s="1"/>
  <c r="C677" i="10"/>
  <c r="C574" i="10"/>
  <c r="C620" i="10"/>
  <c r="C638" i="10"/>
  <c r="C558" i="10"/>
  <c r="C562" i="10"/>
  <c r="C623" i="10"/>
  <c r="C674" i="10"/>
  <c r="C502" i="10"/>
  <c r="G502" i="10" s="1"/>
  <c r="C686" i="10"/>
  <c r="C514" i="10"/>
  <c r="E816" i="10"/>
  <c r="C428" i="10"/>
  <c r="C640" i="10"/>
  <c r="C565" i="10"/>
  <c r="C634" i="10"/>
  <c r="C554" i="10"/>
  <c r="C688" i="10"/>
  <c r="C516" i="10"/>
  <c r="G516" i="10" s="1"/>
  <c r="C696" i="10"/>
  <c r="C524" i="10"/>
  <c r="C692" i="10"/>
  <c r="C520" i="10"/>
  <c r="G520" i="10" s="1"/>
  <c r="G550" i="10" l="1"/>
  <c r="H550" i="10"/>
  <c r="G512" i="10"/>
  <c r="H512" i="10"/>
  <c r="G500" i="10"/>
  <c r="H500" i="10" s="1"/>
  <c r="G546" i="10"/>
  <c r="H546" i="10"/>
  <c r="C648" i="10"/>
  <c r="M716" i="10" s="1"/>
  <c r="Y816" i="10" s="1"/>
  <c r="D615" i="10"/>
  <c r="G524" i="10"/>
  <c r="H524" i="10" s="1"/>
  <c r="G525" i="10"/>
  <c r="H525" i="10" s="1"/>
  <c r="G535" i="10"/>
  <c r="H535" i="10" s="1"/>
  <c r="C441" i="10"/>
  <c r="G518" i="10"/>
  <c r="H518" i="10" s="1"/>
  <c r="G532" i="10"/>
  <c r="H532" i="10" s="1"/>
  <c r="G529" i="10"/>
  <c r="H529" i="10" s="1"/>
  <c r="J816" i="10"/>
  <c r="C433" i="10"/>
  <c r="G521" i="10"/>
  <c r="H521" i="10"/>
  <c r="G514" i="10"/>
  <c r="H514" i="10" s="1"/>
  <c r="G530" i="10"/>
  <c r="H530" i="10" s="1"/>
  <c r="H545" i="10"/>
  <c r="G545" i="10"/>
  <c r="G522" i="10"/>
  <c r="H522" i="10"/>
  <c r="G531" i="10"/>
  <c r="H531" i="10"/>
  <c r="C668" i="10"/>
  <c r="C715" i="10" s="1"/>
  <c r="C496" i="10"/>
  <c r="G496" i="10" s="1"/>
  <c r="D712" i="10" l="1"/>
  <c r="D704" i="10"/>
  <c r="D696" i="10"/>
  <c r="D688" i="10"/>
  <c r="D709" i="10"/>
  <c r="D701" i="10"/>
  <c r="D706" i="10"/>
  <c r="D698" i="10"/>
  <c r="D690" i="10"/>
  <c r="D711" i="10"/>
  <c r="D703" i="10"/>
  <c r="D695" i="10"/>
  <c r="D687" i="10"/>
  <c r="D708" i="10"/>
  <c r="D700" i="10"/>
  <c r="D692" i="10"/>
  <c r="D713" i="10"/>
  <c r="D705" i="10"/>
  <c r="D697" i="10"/>
  <c r="D710" i="10"/>
  <c r="D702" i="10"/>
  <c r="D694" i="10"/>
  <c r="D686" i="10"/>
  <c r="D707" i="10"/>
  <c r="D693" i="10"/>
  <c r="D676" i="10"/>
  <c r="D668" i="10"/>
  <c r="D628" i="10"/>
  <c r="D678" i="10"/>
  <c r="D670" i="10"/>
  <c r="D647" i="10"/>
  <c r="D646" i="10"/>
  <c r="D645" i="10"/>
  <c r="D629" i="10"/>
  <c r="D626" i="10"/>
  <c r="D621" i="10"/>
  <c r="D617" i="10"/>
  <c r="D689" i="10"/>
  <c r="D680" i="10"/>
  <c r="D672" i="10"/>
  <c r="D620" i="10"/>
  <c r="D616" i="10"/>
  <c r="D671" i="10"/>
  <c r="D638" i="10"/>
  <c r="D630" i="10"/>
  <c r="D622" i="10"/>
  <c r="D684" i="10"/>
  <c r="D679" i="10"/>
  <c r="D641" i="10"/>
  <c r="D633" i="10"/>
  <c r="D673" i="10"/>
  <c r="D644" i="10"/>
  <c r="D636" i="10"/>
  <c r="D625" i="10"/>
  <c r="D699" i="10"/>
  <c r="D681" i="10"/>
  <c r="D674" i="10"/>
  <c r="D639" i="10"/>
  <c r="D631" i="10"/>
  <c r="D627" i="10"/>
  <c r="D685" i="10"/>
  <c r="D682" i="10"/>
  <c r="D675" i="10"/>
  <c r="D642" i="10"/>
  <c r="D634" i="10"/>
  <c r="D624" i="10"/>
  <c r="D619" i="10"/>
  <c r="D716" i="10"/>
  <c r="D669" i="10"/>
  <c r="D637" i="10"/>
  <c r="D691" i="10"/>
  <c r="D683" i="10"/>
  <c r="D677" i="10"/>
  <c r="D640" i="10"/>
  <c r="D632" i="10"/>
  <c r="D623" i="10"/>
  <c r="D618" i="10"/>
  <c r="D643" i="10"/>
  <c r="D635" i="10"/>
  <c r="E612" i="10" l="1"/>
  <c r="D715" i="10"/>
  <c r="E623" i="10"/>
  <c r="E709" i="10" l="1"/>
  <c r="E701" i="10"/>
  <c r="E693" i="10"/>
  <c r="E706" i="10"/>
  <c r="E711" i="10"/>
  <c r="E703" i="10"/>
  <c r="E695" i="10"/>
  <c r="E687" i="10"/>
  <c r="E708" i="10"/>
  <c r="E700" i="10"/>
  <c r="E692" i="10"/>
  <c r="E713" i="10"/>
  <c r="E705" i="10"/>
  <c r="E697" i="10"/>
  <c r="E710" i="10"/>
  <c r="E702" i="10"/>
  <c r="E716" i="10"/>
  <c r="E707" i="10"/>
  <c r="E699" i="10"/>
  <c r="E691" i="10"/>
  <c r="E683" i="10"/>
  <c r="E681" i="10"/>
  <c r="E673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704" i="10"/>
  <c r="E686" i="10"/>
  <c r="E685" i="10"/>
  <c r="E684" i="10"/>
  <c r="E677" i="10"/>
  <c r="E669" i="10"/>
  <c r="E627" i="10"/>
  <c r="E712" i="10"/>
  <c r="E696" i="10"/>
  <c r="E688" i="10"/>
  <c r="E679" i="10"/>
  <c r="E672" i="10"/>
  <c r="E628" i="10"/>
  <c r="E690" i="10"/>
  <c r="E680" i="10"/>
  <c r="E625" i="10"/>
  <c r="E674" i="10"/>
  <c r="E647" i="10"/>
  <c r="E682" i="10"/>
  <c r="E698" i="10"/>
  <c r="E689" i="10"/>
  <c r="E668" i="10"/>
  <c r="E645" i="10"/>
  <c r="E629" i="10"/>
  <c r="E694" i="10"/>
  <c r="E676" i="10"/>
  <c r="E670" i="10"/>
  <c r="E626" i="10"/>
  <c r="E646" i="10"/>
  <c r="E671" i="10"/>
  <c r="E678" i="10"/>
  <c r="E715" i="10" l="1"/>
  <c r="F624" i="10"/>
  <c r="F706" i="10" l="1"/>
  <c r="F698" i="10"/>
  <c r="F690" i="10"/>
  <c r="F711" i="10"/>
  <c r="F703" i="10"/>
  <c r="F708" i="10"/>
  <c r="F700" i="10"/>
  <c r="F692" i="10"/>
  <c r="F684" i="10"/>
  <c r="F713" i="10"/>
  <c r="F705" i="10"/>
  <c r="F697" i="10"/>
  <c r="F689" i="10"/>
  <c r="F710" i="10"/>
  <c r="F702" i="10"/>
  <c r="F694" i="10"/>
  <c r="F716" i="10"/>
  <c r="F707" i="10"/>
  <c r="F699" i="10"/>
  <c r="F712" i="10"/>
  <c r="F704" i="10"/>
  <c r="F696" i="10"/>
  <c r="F688" i="10"/>
  <c r="F701" i="10"/>
  <c r="F691" i="10"/>
  <c r="F678" i="10"/>
  <c r="F670" i="10"/>
  <c r="F647" i="10"/>
  <c r="F646" i="10"/>
  <c r="F645" i="10"/>
  <c r="F629" i="10"/>
  <c r="F626" i="10"/>
  <c r="F680" i="10"/>
  <c r="F672" i="10"/>
  <c r="F683" i="10"/>
  <c r="F682" i="10"/>
  <c r="F674" i="10"/>
  <c r="F693" i="10"/>
  <c r="F641" i="10"/>
  <c r="F633" i="10"/>
  <c r="F625" i="10"/>
  <c r="F673" i="10"/>
  <c r="F644" i="10"/>
  <c r="F636" i="10"/>
  <c r="F709" i="10"/>
  <c r="F681" i="10"/>
  <c r="F639" i="10"/>
  <c r="F631" i="10"/>
  <c r="F627" i="10"/>
  <c r="F695" i="10"/>
  <c r="F687" i="10"/>
  <c r="F685" i="10"/>
  <c r="F675" i="10"/>
  <c r="F668" i="10"/>
  <c r="F642" i="10"/>
  <c r="F634" i="10"/>
  <c r="F676" i="10"/>
  <c r="F669" i="10"/>
  <c r="F637" i="10"/>
  <c r="F677" i="10"/>
  <c r="F640" i="10"/>
  <c r="F632" i="10"/>
  <c r="F686" i="10"/>
  <c r="F671" i="10"/>
  <c r="F643" i="10"/>
  <c r="F635" i="10"/>
  <c r="F630" i="10"/>
  <c r="F628" i="10"/>
  <c r="F679" i="10"/>
  <c r="F638" i="10"/>
  <c r="F715" i="10" l="1"/>
  <c r="G625" i="10"/>
  <c r="G711" i="10" l="1"/>
  <c r="G703" i="10"/>
  <c r="G695" i="10"/>
  <c r="G687" i="10"/>
  <c r="G708" i="10"/>
  <c r="G700" i="10"/>
  <c r="G713" i="10"/>
  <c r="G705" i="10"/>
  <c r="G697" i="10"/>
  <c r="G689" i="10"/>
  <c r="G710" i="10"/>
  <c r="G702" i="10"/>
  <c r="G694" i="10"/>
  <c r="G686" i="10"/>
  <c r="G716" i="10"/>
  <c r="G707" i="10"/>
  <c r="G699" i="10"/>
  <c r="G712" i="10"/>
  <c r="G704" i="10"/>
  <c r="G709" i="10"/>
  <c r="G701" i="10"/>
  <c r="G693" i="10"/>
  <c r="G685" i="10"/>
  <c r="G688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96" i="10"/>
  <c r="G677" i="10"/>
  <c r="G669" i="10"/>
  <c r="G627" i="10"/>
  <c r="G698" i="10"/>
  <c r="G679" i="10"/>
  <c r="G671" i="10"/>
  <c r="G690" i="10"/>
  <c r="G684" i="10"/>
  <c r="G680" i="10"/>
  <c r="G673" i="10"/>
  <c r="G681" i="10"/>
  <c r="G674" i="10"/>
  <c r="G647" i="10"/>
  <c r="G692" i="10"/>
  <c r="G682" i="10"/>
  <c r="G668" i="10"/>
  <c r="G676" i="10"/>
  <c r="G645" i="10"/>
  <c r="G629" i="10"/>
  <c r="G706" i="10"/>
  <c r="G691" i="10"/>
  <c r="G683" i="10"/>
  <c r="G670" i="10"/>
  <c r="G626" i="10"/>
  <c r="G678" i="10"/>
  <c r="G646" i="10"/>
  <c r="G628" i="10"/>
  <c r="H628" i="10" s="1"/>
  <c r="G672" i="10"/>
  <c r="H708" i="10" l="1"/>
  <c r="H700" i="10"/>
  <c r="H692" i="10"/>
  <c r="H713" i="10"/>
  <c r="H705" i="10"/>
  <c r="H710" i="10"/>
  <c r="H702" i="10"/>
  <c r="H694" i="10"/>
  <c r="H686" i="10"/>
  <c r="H716" i="10"/>
  <c r="H707" i="10"/>
  <c r="H699" i="10"/>
  <c r="H691" i="10"/>
  <c r="H712" i="10"/>
  <c r="H704" i="10"/>
  <c r="H696" i="10"/>
  <c r="H709" i="10"/>
  <c r="H701" i="10"/>
  <c r="H706" i="10"/>
  <c r="H698" i="10"/>
  <c r="H690" i="10"/>
  <c r="H682" i="10"/>
  <c r="H680" i="10"/>
  <c r="H672" i="10"/>
  <c r="H711" i="10"/>
  <c r="H689" i="10"/>
  <c r="H685" i="10"/>
  <c r="H684" i="10"/>
  <c r="H683" i="10"/>
  <c r="H674" i="10"/>
  <c r="H676" i="10"/>
  <c r="H668" i="10"/>
  <c r="H681" i="10"/>
  <c r="H647" i="10"/>
  <c r="H644" i="10"/>
  <c r="H636" i="10"/>
  <c r="H639" i="10"/>
  <c r="H631" i="10"/>
  <c r="H695" i="10"/>
  <c r="H687" i="10"/>
  <c r="H675" i="10"/>
  <c r="H645" i="10"/>
  <c r="H642" i="10"/>
  <c r="H634" i="10"/>
  <c r="H629" i="10"/>
  <c r="H669" i="10"/>
  <c r="H637" i="10"/>
  <c r="H677" i="10"/>
  <c r="H670" i="10"/>
  <c r="H640" i="10"/>
  <c r="H632" i="10"/>
  <c r="H678" i="10"/>
  <c r="H671" i="10"/>
  <c r="H646" i="10"/>
  <c r="H643" i="10"/>
  <c r="H635" i="10"/>
  <c r="H697" i="10"/>
  <c r="H679" i="10"/>
  <c r="H638" i="10"/>
  <c r="H630" i="10"/>
  <c r="H633" i="10"/>
  <c r="H673" i="10"/>
  <c r="H703" i="10"/>
  <c r="H641" i="10"/>
  <c r="H693" i="10"/>
  <c r="H688" i="10"/>
  <c r="G715" i="10"/>
  <c r="H715" i="10" l="1"/>
  <c r="I629" i="10"/>
  <c r="I713" i="10" l="1"/>
  <c r="I705" i="10"/>
  <c r="I697" i="10"/>
  <c r="I689" i="10"/>
  <c r="I710" i="10"/>
  <c r="I702" i="10"/>
  <c r="I716" i="10"/>
  <c r="I707" i="10"/>
  <c r="I699" i="10"/>
  <c r="I691" i="10"/>
  <c r="I683" i="10"/>
  <c r="I712" i="10"/>
  <c r="I704" i="10"/>
  <c r="I696" i="10"/>
  <c r="I688" i="10"/>
  <c r="I709" i="10"/>
  <c r="I701" i="10"/>
  <c r="I693" i="10"/>
  <c r="I706" i="10"/>
  <c r="I698" i="10"/>
  <c r="I711" i="10"/>
  <c r="I703" i="10"/>
  <c r="I695" i="10"/>
  <c r="I687" i="10"/>
  <c r="I677" i="10"/>
  <c r="I669" i="10"/>
  <c r="I694" i="10"/>
  <c r="I692" i="10"/>
  <c r="I686" i="10"/>
  <c r="I682" i="10"/>
  <c r="I679" i="10"/>
  <c r="I671" i="10"/>
  <c r="I690" i="10"/>
  <c r="I681" i="10"/>
  <c r="I673" i="10"/>
  <c r="I674" i="10"/>
  <c r="I639" i="10"/>
  <c r="I631" i="10"/>
  <c r="I675" i="10"/>
  <c r="I668" i="10"/>
  <c r="I645" i="10"/>
  <c r="I642" i="10"/>
  <c r="I634" i="10"/>
  <c r="I700" i="10"/>
  <c r="I685" i="10"/>
  <c r="I676" i="10"/>
  <c r="I637" i="10"/>
  <c r="I708" i="10"/>
  <c r="I670" i="10"/>
  <c r="I640" i="10"/>
  <c r="I632" i="10"/>
  <c r="I678" i="10"/>
  <c r="I646" i="10"/>
  <c r="I643" i="10"/>
  <c r="I635" i="10"/>
  <c r="I638" i="10"/>
  <c r="I630" i="10"/>
  <c r="I672" i="10"/>
  <c r="I641" i="10"/>
  <c r="I633" i="10"/>
  <c r="I684" i="10"/>
  <c r="I644" i="10"/>
  <c r="I680" i="10"/>
  <c r="I636" i="10"/>
  <c r="I647" i="10"/>
  <c r="I715" i="10" l="1"/>
  <c r="J630" i="10"/>
  <c r="J710" i="10" l="1"/>
  <c r="J702" i="10"/>
  <c r="J694" i="10"/>
  <c r="J686" i="10"/>
  <c r="J716" i="10"/>
  <c r="J707" i="10"/>
  <c r="J699" i="10"/>
  <c r="J712" i="10"/>
  <c r="J704" i="10"/>
  <c r="J696" i="10"/>
  <c r="J688" i="10"/>
  <c r="J709" i="10"/>
  <c r="J701" i="10"/>
  <c r="J693" i="10"/>
  <c r="J706" i="10"/>
  <c r="J698" i="10"/>
  <c r="J711" i="10"/>
  <c r="J703" i="10"/>
  <c r="J708" i="10"/>
  <c r="J700" i="10"/>
  <c r="J692" i="10"/>
  <c r="J684" i="10"/>
  <c r="J685" i="10"/>
  <c r="J674" i="10"/>
  <c r="J705" i="10"/>
  <c r="J676" i="10"/>
  <c r="J668" i="10"/>
  <c r="J687" i="10"/>
  <c r="J678" i="10"/>
  <c r="J670" i="10"/>
  <c r="J647" i="10"/>
  <c r="J646" i="10"/>
  <c r="J645" i="10"/>
  <c r="J675" i="10"/>
  <c r="J642" i="10"/>
  <c r="J634" i="10"/>
  <c r="J695" i="10"/>
  <c r="J682" i="10"/>
  <c r="J637" i="10"/>
  <c r="J669" i="10"/>
  <c r="J640" i="10"/>
  <c r="J632" i="10"/>
  <c r="J689" i="10"/>
  <c r="J677" i="10"/>
  <c r="J643" i="10"/>
  <c r="J635" i="10"/>
  <c r="J691" i="10"/>
  <c r="J683" i="10"/>
  <c r="J671" i="10"/>
  <c r="J638" i="10"/>
  <c r="J697" i="10"/>
  <c r="J679" i="10"/>
  <c r="J672" i="10"/>
  <c r="J641" i="10"/>
  <c r="J633" i="10"/>
  <c r="J680" i="10"/>
  <c r="J673" i="10"/>
  <c r="J644" i="10"/>
  <c r="J636" i="10"/>
  <c r="J631" i="10"/>
  <c r="J713" i="10"/>
  <c r="J681" i="10"/>
  <c r="J639" i="10"/>
  <c r="J690" i="10"/>
  <c r="L647" i="10" l="1"/>
  <c r="J715" i="10"/>
  <c r="K644" i="10"/>
  <c r="K716" i="10" l="1"/>
  <c r="K707" i="10"/>
  <c r="K699" i="10"/>
  <c r="K691" i="10"/>
  <c r="K712" i="10"/>
  <c r="K704" i="10"/>
  <c r="K709" i="10"/>
  <c r="K701" i="10"/>
  <c r="K693" i="10"/>
  <c r="K685" i="10"/>
  <c r="K706" i="10"/>
  <c r="K698" i="10"/>
  <c r="K690" i="10"/>
  <c r="K711" i="10"/>
  <c r="K703" i="10"/>
  <c r="K695" i="10"/>
  <c r="K708" i="10"/>
  <c r="K700" i="10"/>
  <c r="K713" i="10"/>
  <c r="K705" i="10"/>
  <c r="K697" i="10"/>
  <c r="K689" i="10"/>
  <c r="K684" i="10"/>
  <c r="K683" i="10"/>
  <c r="K682" i="10"/>
  <c r="K679" i="10"/>
  <c r="K671" i="10"/>
  <c r="K681" i="10"/>
  <c r="K673" i="10"/>
  <c r="K675" i="10"/>
  <c r="K702" i="10"/>
  <c r="K668" i="10"/>
  <c r="K710" i="10"/>
  <c r="K692" i="10"/>
  <c r="K687" i="10"/>
  <c r="K676" i="10"/>
  <c r="K669" i="10"/>
  <c r="K677" i="10"/>
  <c r="K670" i="10"/>
  <c r="K678" i="10"/>
  <c r="K694" i="10"/>
  <c r="K672" i="10"/>
  <c r="K686" i="10"/>
  <c r="K680" i="10"/>
  <c r="K688" i="10"/>
  <c r="K674" i="10"/>
  <c r="K696" i="10"/>
  <c r="L712" i="10"/>
  <c r="M712" i="10" s="1"/>
  <c r="Y778" i="10" s="1"/>
  <c r="L704" i="10"/>
  <c r="L696" i="10"/>
  <c r="L688" i="10"/>
  <c r="L709" i="10"/>
  <c r="L701" i="10"/>
  <c r="L706" i="10"/>
  <c r="M706" i="10" s="1"/>
  <c r="Y772" i="10" s="1"/>
  <c r="L698" i="10"/>
  <c r="M698" i="10" s="1"/>
  <c r="Y764" i="10" s="1"/>
  <c r="L690" i="10"/>
  <c r="M690" i="10" s="1"/>
  <c r="Y756" i="10" s="1"/>
  <c r="L682" i="10"/>
  <c r="M682" i="10" s="1"/>
  <c r="Y748" i="10" s="1"/>
  <c r="L711" i="10"/>
  <c r="L703" i="10"/>
  <c r="L695" i="10"/>
  <c r="L687" i="10"/>
  <c r="M687" i="10" s="1"/>
  <c r="Y753" i="10" s="1"/>
  <c r="L708" i="10"/>
  <c r="M708" i="10" s="1"/>
  <c r="Y774" i="10" s="1"/>
  <c r="L700" i="10"/>
  <c r="M700" i="10" s="1"/>
  <c r="Y766" i="10" s="1"/>
  <c r="L692" i="10"/>
  <c r="M692" i="10" s="1"/>
  <c r="Y758" i="10" s="1"/>
  <c r="L713" i="10"/>
  <c r="M713" i="10" s="1"/>
  <c r="Y779" i="10" s="1"/>
  <c r="L705" i="10"/>
  <c r="L697" i="10"/>
  <c r="M697" i="10" s="1"/>
  <c r="Y763" i="10" s="1"/>
  <c r="L710" i="10"/>
  <c r="M710" i="10" s="1"/>
  <c r="Y776" i="10" s="1"/>
  <c r="L702" i="10"/>
  <c r="M702" i="10" s="1"/>
  <c r="Y768" i="10" s="1"/>
  <c r="L694" i="10"/>
  <c r="M694" i="10" s="1"/>
  <c r="Y760" i="10" s="1"/>
  <c r="L686" i="10"/>
  <c r="M686" i="10" s="1"/>
  <c r="Y752" i="10" s="1"/>
  <c r="L689" i="10"/>
  <c r="L676" i="10"/>
  <c r="M676" i="10" s="1"/>
  <c r="Y742" i="10" s="1"/>
  <c r="L668" i="10"/>
  <c r="L699" i="10"/>
  <c r="M699" i="10" s="1"/>
  <c r="Y765" i="10" s="1"/>
  <c r="L678" i="10"/>
  <c r="L670" i="10"/>
  <c r="M670" i="10" s="1"/>
  <c r="Y736" i="10" s="1"/>
  <c r="L716" i="10"/>
  <c r="L680" i="10"/>
  <c r="M680" i="10" s="1"/>
  <c r="Y746" i="10" s="1"/>
  <c r="L672" i="10"/>
  <c r="M672" i="10" s="1"/>
  <c r="Y738" i="10" s="1"/>
  <c r="L669" i="10"/>
  <c r="M669" i="10" s="1"/>
  <c r="Y735" i="10" s="1"/>
  <c r="L685" i="10"/>
  <c r="M685" i="10" s="1"/>
  <c r="Y751" i="10" s="1"/>
  <c r="L677" i="10"/>
  <c r="L691" i="10"/>
  <c r="M691" i="10" s="1"/>
  <c r="Y757" i="10" s="1"/>
  <c r="L683" i="10"/>
  <c r="L671" i="10"/>
  <c r="M671" i="10" s="1"/>
  <c r="Y737" i="10" s="1"/>
  <c r="L707" i="10"/>
  <c r="M707" i="10" s="1"/>
  <c r="Y773" i="10" s="1"/>
  <c r="L679" i="10"/>
  <c r="M679" i="10" s="1"/>
  <c r="Y745" i="10" s="1"/>
  <c r="L673" i="10"/>
  <c r="M673" i="10" s="1"/>
  <c r="Y739" i="10" s="1"/>
  <c r="L693" i="10"/>
  <c r="M693" i="10" s="1"/>
  <c r="Y759" i="10" s="1"/>
  <c r="L684" i="10"/>
  <c r="M684" i="10" s="1"/>
  <c r="Y750" i="10" s="1"/>
  <c r="L681" i="10"/>
  <c r="M681" i="10" s="1"/>
  <c r="Y747" i="10" s="1"/>
  <c r="L674" i="10"/>
  <c r="L675" i="10"/>
  <c r="M675" i="10" s="1"/>
  <c r="Y741" i="10" s="1"/>
  <c r="M689" i="10" l="1"/>
  <c r="Y755" i="10" s="1"/>
  <c r="M674" i="10"/>
  <c r="Y740" i="10" s="1"/>
  <c r="M677" i="10"/>
  <c r="Y743" i="10" s="1"/>
  <c r="M705" i="10"/>
  <c r="Y771" i="10" s="1"/>
  <c r="M701" i="10"/>
  <c r="Y767" i="10" s="1"/>
  <c r="M678" i="10"/>
  <c r="Y744" i="10" s="1"/>
  <c r="M695" i="10"/>
  <c r="Y761" i="10" s="1"/>
  <c r="M709" i="10"/>
  <c r="Y775" i="10" s="1"/>
  <c r="M703" i="10"/>
  <c r="Y769" i="10" s="1"/>
  <c r="M688" i="10"/>
  <c r="Y754" i="10" s="1"/>
  <c r="K715" i="10"/>
  <c r="M683" i="10"/>
  <c r="Y749" i="10" s="1"/>
  <c r="L715" i="10"/>
  <c r="M668" i="10"/>
  <c r="M711" i="10"/>
  <c r="Y777" i="10" s="1"/>
  <c r="M696" i="10"/>
  <c r="Y762" i="10" s="1"/>
  <c r="M704" i="10"/>
  <c r="Y770" i="10" s="1"/>
  <c r="M715" i="10" l="1"/>
  <c r="Y734" i="10"/>
  <c r="Y815" i="10" s="1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C448" i="1" s="1"/>
  <c r="D221" i="1"/>
  <c r="B444" i="1" s="1"/>
  <c r="D5" i="7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I186" i="9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/>
  <c r="S75" i="1"/>
  <c r="E90" i="9" s="1"/>
  <c r="K75" i="1"/>
  <c r="J75" i="1"/>
  <c r="E75" i="1"/>
  <c r="E26" i="9"/>
  <c r="CE73" i="1"/>
  <c r="CE74" i="1"/>
  <c r="I377" i="9" s="1"/>
  <c r="C75" i="1"/>
  <c r="C26" i="9" s="1"/>
  <c r="CE80" i="1"/>
  <c r="CE78" i="1"/>
  <c r="I382" i="9" s="1"/>
  <c r="CE69" i="1"/>
  <c r="I371" i="9" s="1"/>
  <c r="D361" i="1"/>
  <c r="C112" i="8" s="1"/>
  <c r="D372" i="1"/>
  <c r="C125" i="8" s="1"/>
  <c r="D260" i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C85" i="8" s="1"/>
  <c r="D229" i="1"/>
  <c r="D236" i="1"/>
  <c r="D240" i="1"/>
  <c r="B447" i="1" s="1"/>
  <c r="E209" i="1"/>
  <c r="E210" i="1"/>
  <c r="E211" i="1"/>
  <c r="F26" i="6" s="1"/>
  <c r="E212" i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E196" i="1"/>
  <c r="C469" i="1" s="1"/>
  <c r="E197" i="1"/>
  <c r="E198" i="1"/>
  <c r="E199" i="1"/>
  <c r="C472" i="1" s="1"/>
  <c r="E200" i="1"/>
  <c r="C473" i="1" s="1"/>
  <c r="E201" i="1"/>
  <c r="F13" i="6" s="1"/>
  <c r="E202" i="1"/>
  <c r="C474" i="1" s="1"/>
  <c r="E203" i="1"/>
  <c r="C475" i="1" s="1"/>
  <c r="D204" i="1"/>
  <c r="E16" i="6" s="1"/>
  <c r="B204" i="1"/>
  <c r="D190" i="1"/>
  <c r="D437" i="1" s="1"/>
  <c r="D186" i="1"/>
  <c r="D181" i="1"/>
  <c r="D435" i="1" s="1"/>
  <c r="D177" i="1"/>
  <c r="C20" i="5" s="1"/>
  <c r="E154" i="1"/>
  <c r="E153" i="1"/>
  <c r="E152" i="1"/>
  <c r="D28" i="4" s="1"/>
  <c r="E151" i="1"/>
  <c r="C28" i="4" s="1"/>
  <c r="E150" i="1"/>
  <c r="E148" i="1"/>
  <c r="E147" i="1"/>
  <c r="G19" i="4" s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W48" i="1"/>
  <c r="W62" i="1" s="1"/>
  <c r="AS48" i="1"/>
  <c r="AS62" i="1" s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C470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C431" i="1"/>
  <c r="C432" i="1"/>
  <c r="C434" i="1"/>
  <c r="B438" i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5" i="6"/>
  <c r="D15" i="6"/>
  <c r="E14" i="6"/>
  <c r="D14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I363" i="9"/>
  <c r="AB48" i="1"/>
  <c r="AB62" i="1" s="1"/>
  <c r="X48" i="1"/>
  <c r="X62" i="1" s="1"/>
  <c r="T48" i="1"/>
  <c r="T62" i="1" s="1"/>
  <c r="P48" i="1"/>
  <c r="P62" i="1" s="1"/>
  <c r="L48" i="1"/>
  <c r="L62" i="1" s="1"/>
  <c r="H48" i="1"/>
  <c r="H62" i="1" s="1"/>
  <c r="D48" i="1"/>
  <c r="D62" i="1" s="1"/>
  <c r="D330" i="1"/>
  <c r="C86" i="8" s="1"/>
  <c r="D436" i="1"/>
  <c r="C34" i="5"/>
  <c r="C16" i="8"/>
  <c r="G122" i="9"/>
  <c r="F90" i="9"/>
  <c r="C218" i="9"/>
  <c r="D366" i="9"/>
  <c r="CE64" i="1"/>
  <c r="F612" i="1" s="1"/>
  <c r="D368" i="9"/>
  <c r="C276" i="9"/>
  <c r="CE70" i="1"/>
  <c r="C458" i="1" s="1"/>
  <c r="CE76" i="1"/>
  <c r="I380" i="9" s="1"/>
  <c r="CE77" i="1"/>
  <c r="CF77" i="1" s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F24" i="6"/>
  <c r="C204" i="9"/>
  <c r="BZ48" i="1"/>
  <c r="BZ62" i="1" s="1"/>
  <c r="G48" i="1"/>
  <c r="G62" i="1" s="1"/>
  <c r="AC48" i="1"/>
  <c r="AC62" i="1" s="1"/>
  <c r="H108" i="9" s="1"/>
  <c r="AU48" i="1"/>
  <c r="AU62" i="1" s="1"/>
  <c r="BS48" i="1"/>
  <c r="BS62" i="1" s="1"/>
  <c r="M48" i="1"/>
  <c r="M62" i="1" s="1"/>
  <c r="AE48" i="1"/>
  <c r="AE62" i="1" s="1"/>
  <c r="BC48" i="1"/>
  <c r="BC62" i="1" s="1"/>
  <c r="F236" i="9" s="1"/>
  <c r="O48" i="1"/>
  <c r="O62" i="1" s="1"/>
  <c r="AM48" i="1"/>
  <c r="AM62" i="1" s="1"/>
  <c r="BI48" i="1"/>
  <c r="BI62" i="1" s="1"/>
  <c r="E268" i="9" s="1"/>
  <c r="C427" i="1"/>
  <c r="CD71" i="1"/>
  <c r="E373" i="9" s="1"/>
  <c r="BQ48" i="1"/>
  <c r="BQ62" i="1" s="1"/>
  <c r="F300" i="9" s="1"/>
  <c r="BA48" i="1"/>
  <c r="BA62" i="1" s="1"/>
  <c r="AK48" i="1"/>
  <c r="AK62" i="1" s="1"/>
  <c r="U48" i="1"/>
  <c r="U62" i="1" s="1"/>
  <c r="E48" i="1"/>
  <c r="E62" i="1" s="1"/>
  <c r="BU48" i="1"/>
  <c r="BU62" i="1" s="1"/>
  <c r="C332" i="9" s="1"/>
  <c r="BM48" i="1"/>
  <c r="BM62" i="1" s="1"/>
  <c r="BE48" i="1"/>
  <c r="BE62" i="1" s="1"/>
  <c r="AW48" i="1"/>
  <c r="AW62" i="1" s="1"/>
  <c r="AO48" i="1"/>
  <c r="AO62" i="1" s="1"/>
  <c r="AG48" i="1"/>
  <c r="AG62" i="1" s="1"/>
  <c r="Y48" i="1"/>
  <c r="Y62" i="1" s="1"/>
  <c r="Q48" i="1"/>
  <c r="Q62" i="1" s="1"/>
  <c r="I48" i="1"/>
  <c r="I62" i="1" s="1"/>
  <c r="CC48" i="1"/>
  <c r="CC62" i="1" s="1"/>
  <c r="BW48" i="1"/>
  <c r="BW62" i="1" s="1"/>
  <c r="BO48" i="1"/>
  <c r="BO62" i="1" s="1"/>
  <c r="D300" i="9" s="1"/>
  <c r="BG48" i="1"/>
  <c r="BG62" i="1" s="1"/>
  <c r="C268" i="9" s="1"/>
  <c r="AY48" i="1"/>
  <c r="AY62" i="1" s="1"/>
  <c r="AQ48" i="1"/>
  <c r="AQ62" i="1" s="1"/>
  <c r="AI48" i="1"/>
  <c r="AI62" i="1" s="1"/>
  <c r="AA48" i="1"/>
  <c r="AA62" i="1" s="1"/>
  <c r="F108" i="9" s="1"/>
  <c r="S48" i="1"/>
  <c r="S62" i="1" s="1"/>
  <c r="K48" i="1"/>
  <c r="K62" i="1" s="1"/>
  <c r="C615" i="1"/>
  <c r="C48" i="1"/>
  <c r="C62" i="1" s="1"/>
  <c r="CB48" i="1"/>
  <c r="CB62" i="1" s="1"/>
  <c r="C364" i="9" s="1"/>
  <c r="E372" i="9"/>
  <c r="H12" i="9"/>
  <c r="I44" i="9"/>
  <c r="E44" i="9"/>
  <c r="CA48" i="1"/>
  <c r="CA62" i="1" s="1"/>
  <c r="BY48" i="1"/>
  <c r="BY62" i="1" s="1"/>
  <c r="BX48" i="1"/>
  <c r="BX62" i="1" s="1"/>
  <c r="BV48" i="1"/>
  <c r="BV62" i="1" s="1"/>
  <c r="BT48" i="1"/>
  <c r="BT62" i="1" s="1"/>
  <c r="BR48" i="1"/>
  <c r="BR62" i="1" s="1"/>
  <c r="BP48" i="1"/>
  <c r="BP62" i="1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BB48" i="1"/>
  <c r="BB62" i="1" s="1"/>
  <c r="AZ48" i="1"/>
  <c r="AZ62" i="1" s="1"/>
  <c r="AX48" i="1"/>
  <c r="AX62" i="1" s="1"/>
  <c r="AV48" i="1"/>
  <c r="AV62" i="1" s="1"/>
  <c r="AT48" i="1"/>
  <c r="AT62" i="1" s="1"/>
  <c r="AR48" i="1"/>
  <c r="AR62" i="1" s="1"/>
  <c r="AP48" i="1"/>
  <c r="AP62" i="1" s="1"/>
  <c r="AN48" i="1"/>
  <c r="AN62" i="1" s="1"/>
  <c r="AL48" i="1"/>
  <c r="AL62" i="1" s="1"/>
  <c r="AJ48" i="1"/>
  <c r="AJ62" i="1" s="1"/>
  <c r="AH48" i="1"/>
  <c r="AH62" i="1" s="1"/>
  <c r="AF48" i="1"/>
  <c r="AF62" i="1" s="1"/>
  <c r="AD48" i="1"/>
  <c r="AD62" i="1" s="1"/>
  <c r="Z48" i="1"/>
  <c r="Z62" i="1" s="1"/>
  <c r="V48" i="1"/>
  <c r="V62" i="1" s="1"/>
  <c r="R48" i="1"/>
  <c r="R62" i="1" s="1"/>
  <c r="N48" i="1"/>
  <c r="N62" i="1" s="1"/>
  <c r="J48" i="1"/>
  <c r="J62" i="1" s="1"/>
  <c r="F48" i="1"/>
  <c r="F62" i="1" s="1"/>
  <c r="C575" i="1"/>
  <c r="D428" i="1"/>
  <c r="G10" i="4"/>
  <c r="F10" i="4"/>
  <c r="G612" i="1"/>
  <c r="F499" i="1"/>
  <c r="F517" i="1"/>
  <c r="H505" i="1"/>
  <c r="H515" i="1"/>
  <c r="H517" i="1"/>
  <c r="H501" i="1"/>
  <c r="F501" i="1"/>
  <c r="F497" i="1"/>
  <c r="H497" i="1"/>
  <c r="H499" i="1"/>
  <c r="H511" i="1"/>
  <c r="C417" i="1" l="1"/>
  <c r="G28" i="4"/>
  <c r="I381" i="9"/>
  <c r="F15" i="6"/>
  <c r="E19" i="4"/>
  <c r="F12" i="6"/>
  <c r="B10" i="4"/>
  <c r="I612" i="1"/>
  <c r="D463" i="1"/>
  <c r="B440" i="1"/>
  <c r="F8" i="6"/>
  <c r="C429" i="1"/>
  <c r="H300" i="9"/>
  <c r="C440" i="1"/>
  <c r="C12" i="9"/>
  <c r="I372" i="9"/>
  <c r="E140" i="9"/>
  <c r="C464" i="1"/>
  <c r="D186" i="9"/>
  <c r="I90" i="9"/>
  <c r="C430" i="1"/>
  <c r="I366" i="9"/>
  <c r="C236" i="9"/>
  <c r="C76" i="9"/>
  <c r="CE48" i="1"/>
  <c r="H140" i="9"/>
  <c r="H236" i="9"/>
  <c r="E300" i="9"/>
  <c r="C44" i="9"/>
  <c r="D44" i="9"/>
  <c r="D140" i="9"/>
  <c r="D236" i="9"/>
  <c r="F204" i="9"/>
  <c r="CE62" i="1"/>
  <c r="G12" i="9"/>
  <c r="H268" i="9"/>
  <c r="G76" i="9"/>
  <c r="I332" i="9"/>
  <c r="D76" i="9"/>
  <c r="I172" i="9"/>
  <c r="G236" i="9"/>
  <c r="F332" i="9"/>
  <c r="I268" i="9"/>
  <c r="F76" i="9"/>
  <c r="E108" i="9"/>
  <c r="E172" i="9"/>
  <c r="D268" i="9"/>
  <c r="BT71" i="1"/>
  <c r="C640" i="1" s="1"/>
  <c r="I300" i="9"/>
  <c r="H332" i="9"/>
  <c r="D172" i="9"/>
  <c r="C140" i="9"/>
  <c r="G108" i="9"/>
  <c r="E76" i="9"/>
  <c r="I12" i="9"/>
  <c r="I140" i="9"/>
  <c r="F172" i="9"/>
  <c r="CF76" i="1"/>
  <c r="BG52" i="1" s="1"/>
  <c r="BG67" i="1" s="1"/>
  <c r="BG71" i="1" s="1"/>
  <c r="AC52" i="1"/>
  <c r="AC67" i="1" s="1"/>
  <c r="AC71" i="1" s="1"/>
  <c r="BU52" i="1"/>
  <c r="BU67" i="1" s="1"/>
  <c r="BU71" i="1" s="1"/>
  <c r="C641" i="1" s="1"/>
  <c r="AG52" i="1"/>
  <c r="AG67" i="1" s="1"/>
  <c r="E145" i="9" s="1"/>
  <c r="BT52" i="1"/>
  <c r="BT67" i="1" s="1"/>
  <c r="I305" i="9" s="1"/>
  <c r="D612" i="1"/>
  <c r="P52" i="1"/>
  <c r="P67" i="1" s="1"/>
  <c r="BK52" i="1"/>
  <c r="BK67" i="1" s="1"/>
  <c r="BK71" i="1" s="1"/>
  <c r="C635" i="1" s="1"/>
  <c r="C27" i="5"/>
  <c r="C141" i="8"/>
  <c r="C119" i="8"/>
  <c r="B465" i="1"/>
  <c r="D368" i="1"/>
  <c r="C120" i="8" s="1"/>
  <c r="B476" i="1"/>
  <c r="C33" i="8"/>
  <c r="I362" i="9"/>
  <c r="G273" i="9"/>
  <c r="C341" i="9"/>
  <c r="F140" i="9"/>
  <c r="D12" i="9"/>
  <c r="I108" i="9"/>
  <c r="D204" i="9"/>
  <c r="F268" i="9"/>
  <c r="G332" i="9"/>
  <c r="C300" i="9"/>
  <c r="H76" i="9"/>
  <c r="G172" i="9"/>
  <c r="I236" i="9"/>
  <c r="D332" i="9"/>
  <c r="H204" i="9"/>
  <c r="G44" i="9"/>
  <c r="C172" i="9"/>
  <c r="E236" i="9"/>
  <c r="G300" i="9"/>
  <c r="F44" i="9"/>
  <c r="H44" i="9"/>
  <c r="B446" i="1"/>
  <c r="D242" i="1"/>
  <c r="F12" i="9"/>
  <c r="G140" i="9"/>
  <c r="E332" i="9"/>
  <c r="E12" i="9"/>
  <c r="C418" i="1"/>
  <c r="D438" i="1"/>
  <c r="C108" i="9"/>
  <c r="F14" i="6"/>
  <c r="C471" i="1"/>
  <c r="F10" i="6"/>
  <c r="D339" i="1"/>
  <c r="D26" i="9"/>
  <c r="CE75" i="1"/>
  <c r="AY71" i="1"/>
  <c r="G204" i="9"/>
  <c r="D108" i="9"/>
  <c r="E204" i="9"/>
  <c r="F7" i="6"/>
  <c r="E204" i="1"/>
  <c r="C468" i="1"/>
  <c r="I383" i="9"/>
  <c r="D22" i="7"/>
  <c r="C40" i="5"/>
  <c r="I76" i="9"/>
  <c r="C420" i="1"/>
  <c r="B28" i="4"/>
  <c r="F186" i="9"/>
  <c r="I204" i="9"/>
  <c r="H172" i="9"/>
  <c r="BD52" i="1"/>
  <c r="BD67" i="1" s="1"/>
  <c r="BD71" i="1" s="1"/>
  <c r="G245" i="9" s="1"/>
  <c r="AM52" i="1"/>
  <c r="AM67" i="1" s="1"/>
  <c r="AM71" i="1" s="1"/>
  <c r="BF52" i="1"/>
  <c r="BF67" i="1" s="1"/>
  <c r="BF71" i="1" s="1"/>
  <c r="BQ52" i="1"/>
  <c r="BQ67" i="1" s="1"/>
  <c r="BQ71" i="1" s="1"/>
  <c r="F309" i="9" s="1"/>
  <c r="F52" i="1"/>
  <c r="F67" i="1" s="1"/>
  <c r="F71" i="1" s="1"/>
  <c r="BY52" i="1"/>
  <c r="BY67" i="1" s="1"/>
  <c r="BY71" i="1" s="1"/>
  <c r="AY52" i="1"/>
  <c r="AY67" i="1" s="1"/>
  <c r="BM52" i="1"/>
  <c r="BM67" i="1" s="1"/>
  <c r="BM71" i="1" s="1"/>
  <c r="CB52" i="1"/>
  <c r="CB67" i="1" s="1"/>
  <c r="CB71" i="1" s="1"/>
  <c r="AW52" i="1"/>
  <c r="AW67" i="1" s="1"/>
  <c r="AW71" i="1" s="1"/>
  <c r="G213" i="9" s="1"/>
  <c r="T52" i="1"/>
  <c r="T67" i="1" s="1"/>
  <c r="T71" i="1" s="1"/>
  <c r="F85" i="9" s="1"/>
  <c r="BN52" i="1"/>
  <c r="BN67" i="1" s="1"/>
  <c r="BN71" i="1" s="1"/>
  <c r="M52" i="1"/>
  <c r="M67" i="1" s="1"/>
  <c r="M71" i="1" s="1"/>
  <c r="AK52" i="1"/>
  <c r="AK67" i="1" s="1"/>
  <c r="AK71" i="1" s="1"/>
  <c r="C530" i="1" s="1"/>
  <c r="G530" i="1" s="1"/>
  <c r="BV52" i="1"/>
  <c r="BV67" i="1" s="1"/>
  <c r="BV71" i="1" s="1"/>
  <c r="D52" i="1"/>
  <c r="D67" i="1" s="1"/>
  <c r="D71" i="1" s="1"/>
  <c r="AA52" i="1"/>
  <c r="AA67" i="1" s="1"/>
  <c r="AA71" i="1" s="1"/>
  <c r="BE52" i="1"/>
  <c r="BE67" i="1" s="1"/>
  <c r="BE71" i="1" s="1"/>
  <c r="C614" i="1" s="1"/>
  <c r="D615" i="1" s="1"/>
  <c r="AX52" i="1"/>
  <c r="AX67" i="1" s="1"/>
  <c r="AX71" i="1" s="1"/>
  <c r="G52" i="1"/>
  <c r="G67" i="1" s="1"/>
  <c r="G71" i="1" s="1"/>
  <c r="BR52" i="1"/>
  <c r="BR67" i="1" s="1"/>
  <c r="BR71" i="1" s="1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434" i="1"/>
  <c r="D292" i="1"/>
  <c r="C58" i="9"/>
  <c r="BS52" i="1" l="1"/>
  <c r="BS67" i="1" s="1"/>
  <c r="H305" i="9" s="1"/>
  <c r="Z52" i="1"/>
  <c r="Z67" i="1" s="1"/>
  <c r="Z71" i="1" s="1"/>
  <c r="E117" i="9" s="1"/>
  <c r="AQ52" i="1"/>
  <c r="AQ67" i="1" s="1"/>
  <c r="C638" i="1"/>
  <c r="I277" i="9"/>
  <c r="C558" i="1"/>
  <c r="C618" i="1"/>
  <c r="C277" i="9"/>
  <c r="C552" i="1"/>
  <c r="F21" i="9"/>
  <c r="C671" i="1"/>
  <c r="C499" i="1"/>
  <c r="G499" i="1" s="1"/>
  <c r="C702" i="1"/>
  <c r="E113" i="9"/>
  <c r="N52" i="1"/>
  <c r="N67" i="1" s="1"/>
  <c r="BX52" i="1"/>
  <c r="BX67" i="1" s="1"/>
  <c r="BX71" i="1" s="1"/>
  <c r="F341" i="9" s="1"/>
  <c r="AN52" i="1"/>
  <c r="AN67" i="1" s="1"/>
  <c r="CC52" i="1"/>
  <c r="CC67" i="1" s="1"/>
  <c r="BS71" i="1"/>
  <c r="I149" i="9"/>
  <c r="AP52" i="1"/>
  <c r="AP67" i="1" s="1"/>
  <c r="I52" i="1"/>
  <c r="I67" i="1" s="1"/>
  <c r="BP52" i="1"/>
  <c r="BP67" i="1" s="1"/>
  <c r="AZ52" i="1"/>
  <c r="AZ67" i="1" s="1"/>
  <c r="I49" i="9"/>
  <c r="P71" i="1"/>
  <c r="C337" i="9"/>
  <c r="AO52" i="1"/>
  <c r="AO67" i="1" s="1"/>
  <c r="Q52" i="1"/>
  <c r="Q67" i="1" s="1"/>
  <c r="AV52" i="1"/>
  <c r="AV67" i="1" s="1"/>
  <c r="AD52" i="1"/>
  <c r="AD67" i="1" s="1"/>
  <c r="E52" i="1"/>
  <c r="E67" i="1" s="1"/>
  <c r="AG71" i="1"/>
  <c r="K52" i="1"/>
  <c r="K67" i="1" s="1"/>
  <c r="BO52" i="1"/>
  <c r="BO67" i="1" s="1"/>
  <c r="O52" i="1"/>
  <c r="O67" i="1" s="1"/>
  <c r="AH52" i="1"/>
  <c r="AH67" i="1" s="1"/>
  <c r="AB52" i="1"/>
  <c r="AB67" i="1" s="1"/>
  <c r="AJ52" i="1"/>
  <c r="AJ67" i="1" s="1"/>
  <c r="AJ71" i="1" s="1"/>
  <c r="H149" i="9" s="1"/>
  <c r="C631" i="1"/>
  <c r="C623" i="1"/>
  <c r="CA52" i="1"/>
  <c r="CA67" i="1" s="1"/>
  <c r="Y52" i="1"/>
  <c r="Y67" i="1" s="1"/>
  <c r="Y71" i="1" s="1"/>
  <c r="X52" i="1"/>
  <c r="X67" i="1" s="1"/>
  <c r="X71" i="1" s="1"/>
  <c r="BH52" i="1"/>
  <c r="BH67" i="1" s="1"/>
  <c r="BL52" i="1"/>
  <c r="BL67" i="1" s="1"/>
  <c r="J52" i="1"/>
  <c r="J67" i="1" s="1"/>
  <c r="C566" i="1"/>
  <c r="G277" i="9"/>
  <c r="V52" i="1"/>
  <c r="V67" i="1" s="1"/>
  <c r="AS52" i="1"/>
  <c r="AS67" i="1" s="1"/>
  <c r="AS71" i="1" s="1"/>
  <c r="BJ52" i="1"/>
  <c r="BJ67" i="1" s="1"/>
  <c r="C52" i="1"/>
  <c r="C67" i="1" s="1"/>
  <c r="AL52" i="1"/>
  <c r="AL67" i="1" s="1"/>
  <c r="AL71" i="1" s="1"/>
  <c r="C181" i="9" s="1"/>
  <c r="C542" i="1"/>
  <c r="C562" i="1"/>
  <c r="C556" i="1"/>
  <c r="C526" i="1"/>
  <c r="G526" i="1" s="1"/>
  <c r="I309" i="9"/>
  <c r="C529" i="1"/>
  <c r="G529" i="1" s="1"/>
  <c r="C701" i="1"/>
  <c r="H245" i="9"/>
  <c r="C550" i="1"/>
  <c r="G550" i="1" s="1"/>
  <c r="I364" i="9"/>
  <c r="C428" i="1"/>
  <c r="D49" i="9"/>
  <c r="C565" i="1"/>
  <c r="C549" i="1"/>
  <c r="C624" i="1"/>
  <c r="C513" i="1"/>
  <c r="G513" i="1" s="1"/>
  <c r="C685" i="1"/>
  <c r="C532" i="1"/>
  <c r="G532" i="1" s="1"/>
  <c r="D181" i="9"/>
  <c r="C704" i="1"/>
  <c r="C683" i="1"/>
  <c r="C519" i="1"/>
  <c r="G519" i="1" s="1"/>
  <c r="C691" i="1"/>
  <c r="R52" i="1"/>
  <c r="R67" i="1" s="1"/>
  <c r="R71" i="1" s="1"/>
  <c r="D85" i="9" s="1"/>
  <c r="BI52" i="1"/>
  <c r="BI67" i="1" s="1"/>
  <c r="BI71" i="1" s="1"/>
  <c r="BC52" i="1"/>
  <c r="BC67" i="1" s="1"/>
  <c r="BC71" i="1" s="1"/>
  <c r="BZ52" i="1"/>
  <c r="BZ67" i="1" s="1"/>
  <c r="BZ71" i="1" s="1"/>
  <c r="H341" i="9" s="1"/>
  <c r="S52" i="1"/>
  <c r="S67" i="1" s="1"/>
  <c r="S71" i="1" s="1"/>
  <c r="E85" i="9" s="1"/>
  <c r="U52" i="1"/>
  <c r="U67" i="1" s="1"/>
  <c r="U71" i="1" s="1"/>
  <c r="G85" i="9" s="1"/>
  <c r="BB52" i="1"/>
  <c r="BB67" i="1" s="1"/>
  <c r="BB71" i="1" s="1"/>
  <c r="AF52" i="1"/>
  <c r="AF67" i="1" s="1"/>
  <c r="AF71" i="1" s="1"/>
  <c r="C525" i="1" s="1"/>
  <c r="G525" i="1" s="1"/>
  <c r="AT52" i="1"/>
  <c r="AT67" i="1" s="1"/>
  <c r="AT71" i="1" s="1"/>
  <c r="AU52" i="1"/>
  <c r="AU67" i="1" s="1"/>
  <c r="AU71" i="1" s="1"/>
  <c r="L52" i="1"/>
  <c r="L67" i="1" s="1"/>
  <c r="L71" i="1" s="1"/>
  <c r="H52" i="1"/>
  <c r="H67" i="1" s="1"/>
  <c r="H71" i="1" s="1"/>
  <c r="W52" i="1"/>
  <c r="W67" i="1" s="1"/>
  <c r="W71" i="1" s="1"/>
  <c r="C516" i="1" s="1"/>
  <c r="G516" i="1" s="1"/>
  <c r="AR52" i="1"/>
  <c r="AR67" i="1" s="1"/>
  <c r="AI52" i="1"/>
  <c r="AI67" i="1" s="1"/>
  <c r="AI71" i="1" s="1"/>
  <c r="AE52" i="1"/>
  <c r="AE67" i="1" s="1"/>
  <c r="AE71" i="1" s="1"/>
  <c r="C524" i="1" s="1"/>
  <c r="G524" i="1" s="1"/>
  <c r="BA52" i="1"/>
  <c r="BA67" i="1" s="1"/>
  <c r="BA71" i="1" s="1"/>
  <c r="C546" i="1" s="1"/>
  <c r="G546" i="1" s="1"/>
  <c r="BW52" i="1"/>
  <c r="BW67" i="1" s="1"/>
  <c r="BW71" i="1" s="1"/>
  <c r="D113" i="9"/>
  <c r="H113" i="9"/>
  <c r="H145" i="9"/>
  <c r="C209" i="9"/>
  <c r="C273" i="9"/>
  <c r="D373" i="1"/>
  <c r="C126" i="8" s="1"/>
  <c r="G17" i="9"/>
  <c r="I273" i="9"/>
  <c r="D672" i="1"/>
  <c r="D687" i="1"/>
  <c r="D684" i="1"/>
  <c r="D629" i="1"/>
  <c r="D710" i="1"/>
  <c r="D644" i="1"/>
  <c r="D632" i="1"/>
  <c r="D671" i="1"/>
  <c r="D626" i="1"/>
  <c r="D692" i="1"/>
  <c r="D642" i="1"/>
  <c r="D620" i="1"/>
  <c r="D668" i="1"/>
  <c r="D645" i="1"/>
  <c r="D617" i="1"/>
  <c r="D634" i="1"/>
  <c r="D641" i="1"/>
  <c r="D622" i="1"/>
  <c r="D674" i="1"/>
  <c r="D669" i="1"/>
  <c r="D680" i="1"/>
  <c r="D704" i="1"/>
  <c r="D697" i="1"/>
  <c r="D638" i="1"/>
  <c r="D633" i="1"/>
  <c r="D700" i="1"/>
  <c r="D716" i="1"/>
  <c r="D691" i="1"/>
  <c r="D643" i="1"/>
  <c r="D639" i="1"/>
  <c r="D685" i="1"/>
  <c r="D703" i="1"/>
  <c r="D646" i="1"/>
  <c r="D623" i="1"/>
  <c r="D709" i="1"/>
  <c r="D673" i="1"/>
  <c r="D619" i="1"/>
  <c r="D628" i="1"/>
  <c r="D690" i="1"/>
  <c r="D670" i="1"/>
  <c r="D708" i="1"/>
  <c r="D686" i="1"/>
  <c r="D636" i="1"/>
  <c r="D677" i="1"/>
  <c r="D695" i="1"/>
  <c r="D705" i="1"/>
  <c r="D707" i="1"/>
  <c r="D627" i="1"/>
  <c r="D688" i="1"/>
  <c r="D699" i="1"/>
  <c r="D702" i="1"/>
  <c r="D640" i="1"/>
  <c r="D683" i="1"/>
  <c r="D711" i="1"/>
  <c r="D637" i="1"/>
  <c r="D621" i="1"/>
  <c r="D679" i="1"/>
  <c r="D675" i="1"/>
  <c r="D713" i="1"/>
  <c r="D689" i="1"/>
  <c r="D624" i="1"/>
  <c r="D631" i="1"/>
  <c r="D694" i="1"/>
  <c r="D712" i="1"/>
  <c r="D693" i="1"/>
  <c r="D630" i="1"/>
  <c r="D698" i="1"/>
  <c r="D701" i="1"/>
  <c r="D625" i="1"/>
  <c r="D706" i="1"/>
  <c r="D647" i="1"/>
  <c r="D678" i="1"/>
  <c r="D618" i="1"/>
  <c r="D682" i="1"/>
  <c r="D616" i="1"/>
  <c r="D696" i="1"/>
  <c r="D681" i="1"/>
  <c r="D676" i="1"/>
  <c r="D635" i="1"/>
  <c r="D27" i="7"/>
  <c r="B448" i="1"/>
  <c r="C497" i="1"/>
  <c r="G497" i="1" s="1"/>
  <c r="C669" i="1"/>
  <c r="D21" i="9"/>
  <c r="F544" i="1"/>
  <c r="H536" i="1"/>
  <c r="F536" i="1"/>
  <c r="F528" i="1"/>
  <c r="H528" i="1"/>
  <c r="F520" i="1"/>
  <c r="H520" i="1"/>
  <c r="D341" i="1"/>
  <c r="C481" i="1" s="1"/>
  <c r="C50" i="8"/>
  <c r="H209" i="9"/>
  <c r="D337" i="9"/>
  <c r="F81" i="9"/>
  <c r="I209" i="9"/>
  <c r="I241" i="9"/>
  <c r="C522" i="1"/>
  <c r="G522" i="1" s="1"/>
  <c r="C694" i="1"/>
  <c r="H117" i="9"/>
  <c r="I378" i="9"/>
  <c r="K612" i="1"/>
  <c r="C465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F32" i="6"/>
  <c r="C478" i="1"/>
  <c r="C305" i="9"/>
  <c r="C102" i="8"/>
  <c r="C482" i="1"/>
  <c r="H498" i="1"/>
  <c r="F498" i="1"/>
  <c r="C501" i="1"/>
  <c r="G501" i="1" s="1"/>
  <c r="H21" i="9"/>
  <c r="C673" i="1"/>
  <c r="H241" i="9"/>
  <c r="I145" i="9"/>
  <c r="G209" i="9"/>
  <c r="G337" i="9"/>
  <c r="D177" i="9"/>
  <c r="C476" i="1"/>
  <c r="F16" i="6"/>
  <c r="C672" i="1"/>
  <c r="C500" i="1"/>
  <c r="G500" i="1" s="1"/>
  <c r="G21" i="9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F516" i="1"/>
  <c r="H516" i="1"/>
  <c r="D17" i="9"/>
  <c r="F305" i="9"/>
  <c r="C622" i="1"/>
  <c r="C373" i="9"/>
  <c r="C573" i="1"/>
  <c r="F540" i="1"/>
  <c r="H540" i="1"/>
  <c r="F532" i="1"/>
  <c r="F524" i="1"/>
  <c r="F550" i="1"/>
  <c r="G305" i="9"/>
  <c r="F113" i="9"/>
  <c r="F49" i="9"/>
  <c r="C369" i="9"/>
  <c r="F17" i="9"/>
  <c r="G241" i="9"/>
  <c r="I213" i="9"/>
  <c r="C625" i="1"/>
  <c r="C544" i="1"/>
  <c r="G544" i="1" s="1"/>
  <c r="C568" i="1"/>
  <c r="C643" i="1"/>
  <c r="E341" i="9"/>
  <c r="C506" i="1"/>
  <c r="G506" i="1" s="1"/>
  <c r="F53" i="9"/>
  <c r="C678" i="1"/>
  <c r="C703" i="1" l="1"/>
  <c r="C688" i="1"/>
  <c r="C177" i="9"/>
  <c r="C697" i="1"/>
  <c r="C696" i="1"/>
  <c r="C531" i="1"/>
  <c r="G531" i="1" s="1"/>
  <c r="I85" i="9"/>
  <c r="H177" i="9"/>
  <c r="AQ71" i="1"/>
  <c r="C514" i="1"/>
  <c r="G514" i="1" s="1"/>
  <c r="H524" i="1"/>
  <c r="C633" i="1"/>
  <c r="C548" i="1"/>
  <c r="F245" i="9"/>
  <c r="C646" i="1"/>
  <c r="C630" i="1"/>
  <c r="H273" i="9"/>
  <c r="BL71" i="1"/>
  <c r="AB71" i="1"/>
  <c r="G113" i="9"/>
  <c r="F209" i="9"/>
  <c r="AV71" i="1"/>
  <c r="D369" i="9"/>
  <c r="CC71" i="1"/>
  <c r="BJ71" i="1"/>
  <c r="F273" i="9"/>
  <c r="C113" i="9"/>
  <c r="C571" i="1"/>
  <c r="D245" i="9"/>
  <c r="C71" i="1"/>
  <c r="C17" i="9"/>
  <c r="BH71" i="1"/>
  <c r="D273" i="9"/>
  <c r="F145" i="9"/>
  <c r="AH71" i="1"/>
  <c r="C81" i="9"/>
  <c r="Q71" i="1"/>
  <c r="AZ71" i="1"/>
  <c r="C241" i="9"/>
  <c r="E177" i="9"/>
  <c r="AN71" i="1"/>
  <c r="C677" i="1"/>
  <c r="E53" i="9"/>
  <c r="C505" i="1"/>
  <c r="G505" i="1" s="1"/>
  <c r="C712" i="1"/>
  <c r="E213" i="9"/>
  <c r="C540" i="1"/>
  <c r="G540" i="1" s="1"/>
  <c r="E277" i="9"/>
  <c r="C554" i="1"/>
  <c r="C634" i="1"/>
  <c r="C511" i="1"/>
  <c r="G511" i="1" s="1"/>
  <c r="D149" i="9"/>
  <c r="C710" i="1"/>
  <c r="C538" i="1"/>
  <c r="G538" i="1" s="1"/>
  <c r="C213" i="9"/>
  <c r="D117" i="9"/>
  <c r="C518" i="1"/>
  <c r="G518" i="1" s="1"/>
  <c r="C690" i="1"/>
  <c r="D305" i="9"/>
  <c r="BO71" i="1"/>
  <c r="I17" i="9"/>
  <c r="I71" i="1"/>
  <c r="G49" i="9"/>
  <c r="N71" i="1"/>
  <c r="O71" i="1"/>
  <c r="H49" i="9"/>
  <c r="C684" i="1"/>
  <c r="H81" i="9"/>
  <c r="V71" i="1"/>
  <c r="I337" i="9"/>
  <c r="CA71" i="1"/>
  <c r="K71" i="1"/>
  <c r="AP71" i="1"/>
  <c r="G177" i="9"/>
  <c r="BP71" i="1"/>
  <c r="E305" i="9"/>
  <c r="D391" i="1"/>
  <c r="D393" i="1" s="1"/>
  <c r="F337" i="9"/>
  <c r="C644" i="1"/>
  <c r="C512" i="1"/>
  <c r="G512" i="1" s="1"/>
  <c r="C698" i="1"/>
  <c r="E149" i="9"/>
  <c r="F177" i="9"/>
  <c r="AO71" i="1"/>
  <c r="C569" i="1"/>
  <c r="E71" i="1"/>
  <c r="E17" i="9"/>
  <c r="C117" i="9"/>
  <c r="C517" i="1"/>
  <c r="G517" i="1" s="1"/>
  <c r="C689" i="1"/>
  <c r="CE67" i="1"/>
  <c r="CE71" i="1" s="1"/>
  <c r="AR71" i="1"/>
  <c r="C149" i="9"/>
  <c r="C686" i="1"/>
  <c r="J71" i="1"/>
  <c r="C49" i="9"/>
  <c r="I113" i="9"/>
  <c r="AD71" i="1"/>
  <c r="I53" i="9"/>
  <c r="C681" i="1"/>
  <c r="C509" i="1"/>
  <c r="G509" i="1" s="1"/>
  <c r="C639" i="1"/>
  <c r="C564" i="1"/>
  <c r="H309" i="9"/>
  <c r="H550" i="1"/>
  <c r="H532" i="1"/>
  <c r="C145" i="9"/>
  <c r="H17" i="9"/>
  <c r="D145" i="9"/>
  <c r="H337" i="9"/>
  <c r="G145" i="9"/>
  <c r="E49" i="9"/>
  <c r="E241" i="9"/>
  <c r="F241" i="9"/>
  <c r="E337" i="9"/>
  <c r="I177" i="9"/>
  <c r="E209" i="9"/>
  <c r="G81" i="9"/>
  <c r="E273" i="9"/>
  <c r="CE52" i="1"/>
  <c r="D241" i="9"/>
  <c r="I81" i="9"/>
  <c r="D209" i="9"/>
  <c r="E81" i="9"/>
  <c r="D81" i="9"/>
  <c r="D715" i="1"/>
  <c r="H544" i="1"/>
  <c r="F522" i="1"/>
  <c r="H522" i="1" s="1"/>
  <c r="F510" i="1"/>
  <c r="H510" i="1"/>
  <c r="F513" i="1"/>
  <c r="H513" i="1"/>
  <c r="C142" i="8"/>
  <c r="F538" i="1"/>
  <c r="H538" i="1"/>
  <c r="F496" i="1"/>
  <c r="H496" i="1"/>
  <c r="F534" i="1"/>
  <c r="H534" i="1"/>
  <c r="H502" i="1"/>
  <c r="F502" i="1"/>
  <c r="H504" i="1"/>
  <c r="F504" i="1"/>
  <c r="F530" i="1"/>
  <c r="H530" i="1" s="1"/>
  <c r="F512" i="1"/>
  <c r="F526" i="1"/>
  <c r="H526" i="1"/>
  <c r="F503" i="1"/>
  <c r="H503" i="1"/>
  <c r="H508" i="1"/>
  <c r="F508" i="1"/>
  <c r="F514" i="1"/>
  <c r="H514" i="1" s="1"/>
  <c r="H507" i="1"/>
  <c r="F507" i="1"/>
  <c r="F518" i="1"/>
  <c r="H518" i="1" s="1"/>
  <c r="H546" i="1"/>
  <c r="F546" i="1"/>
  <c r="F506" i="1"/>
  <c r="H506" i="1"/>
  <c r="H500" i="1"/>
  <c r="F500" i="1"/>
  <c r="F509" i="1"/>
  <c r="H509" i="1"/>
  <c r="H512" i="1" l="1"/>
  <c r="C708" i="1"/>
  <c r="C536" i="1"/>
  <c r="G536" i="1" s="1"/>
  <c r="H181" i="9"/>
  <c r="C527" i="1"/>
  <c r="G527" i="1" s="1"/>
  <c r="F149" i="9"/>
  <c r="C699" i="1"/>
  <c r="C496" i="1"/>
  <c r="G496" i="1" s="1"/>
  <c r="C21" i="9"/>
  <c r="C668" i="1"/>
  <c r="C620" i="1"/>
  <c r="C574" i="1"/>
  <c r="D373" i="9"/>
  <c r="C557" i="1"/>
  <c r="C637" i="1"/>
  <c r="H277" i="9"/>
  <c r="D53" i="9"/>
  <c r="C676" i="1"/>
  <c r="C504" i="1"/>
  <c r="G504" i="1" s="1"/>
  <c r="F181" i="9"/>
  <c r="C706" i="1"/>
  <c r="C534" i="1"/>
  <c r="G534" i="1" s="1"/>
  <c r="C541" i="1"/>
  <c r="C713" i="1"/>
  <c r="F213" i="9"/>
  <c r="C433" i="1"/>
  <c r="C441" i="1" s="1"/>
  <c r="H53" i="9"/>
  <c r="C680" i="1"/>
  <c r="C508" i="1"/>
  <c r="G508" i="1" s="1"/>
  <c r="C628" i="1"/>
  <c r="C245" i="9"/>
  <c r="C545" i="1"/>
  <c r="G545" i="1" s="1"/>
  <c r="I369" i="9"/>
  <c r="C503" i="1"/>
  <c r="G503" i="1" s="1"/>
  <c r="C53" i="9"/>
  <c r="C675" i="1"/>
  <c r="C572" i="1"/>
  <c r="I341" i="9"/>
  <c r="C647" i="1"/>
  <c r="C627" i="1"/>
  <c r="C560" i="1"/>
  <c r="D309" i="9"/>
  <c r="C674" i="1"/>
  <c r="I21" i="9"/>
  <c r="C502" i="1"/>
  <c r="G502" i="1" s="1"/>
  <c r="C498" i="1"/>
  <c r="G498" i="1" s="1"/>
  <c r="C670" i="1"/>
  <c r="E21" i="9"/>
  <c r="C621" i="1"/>
  <c r="C561" i="1"/>
  <c r="E309" i="9"/>
  <c r="G53" i="9"/>
  <c r="C507" i="1"/>
  <c r="G507" i="1" s="1"/>
  <c r="C679" i="1"/>
  <c r="C682" i="1"/>
  <c r="C85" i="9"/>
  <c r="C510" i="1"/>
  <c r="G510" i="1" s="1"/>
  <c r="C553" i="1"/>
  <c r="C636" i="1"/>
  <c r="D277" i="9"/>
  <c r="F277" i="9"/>
  <c r="C555" i="1"/>
  <c r="C617" i="1"/>
  <c r="C515" i="1"/>
  <c r="G515" i="1" s="1"/>
  <c r="H85" i="9"/>
  <c r="C687" i="1"/>
  <c r="G117" i="9"/>
  <c r="C693" i="1"/>
  <c r="C521" i="1"/>
  <c r="G521" i="1" s="1"/>
  <c r="I373" i="9"/>
  <c r="C716" i="1"/>
  <c r="C695" i="1"/>
  <c r="C523" i="1"/>
  <c r="G523" i="1" s="1"/>
  <c r="I117" i="9"/>
  <c r="C709" i="1"/>
  <c r="I181" i="9"/>
  <c r="C537" i="1"/>
  <c r="G537" i="1" s="1"/>
  <c r="C535" i="1"/>
  <c r="G535" i="1" s="1"/>
  <c r="C707" i="1"/>
  <c r="G181" i="9"/>
  <c r="C533" i="1"/>
  <c r="G533" i="1" s="1"/>
  <c r="C705" i="1"/>
  <c r="E181" i="9"/>
  <c r="F545" i="1"/>
  <c r="F525" i="1"/>
  <c r="H525" i="1" s="1"/>
  <c r="F529" i="1"/>
  <c r="H529" i="1" s="1"/>
  <c r="C146" i="8"/>
  <c r="D396" i="1"/>
  <c r="C151" i="8" s="1"/>
  <c r="F521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 s="1"/>
  <c r="H521" i="1" l="1"/>
  <c r="H545" i="1"/>
  <c r="E612" i="1"/>
  <c r="E623" i="1"/>
  <c r="C648" i="1"/>
  <c r="M716" i="1" s="1"/>
  <c r="C715" i="1"/>
  <c r="H535" i="1"/>
  <c r="E716" i="1" l="1"/>
  <c r="E693" i="1"/>
  <c r="E707" i="1"/>
  <c r="E643" i="1"/>
  <c r="E688" i="1"/>
  <c r="E675" i="1"/>
  <c r="E697" i="1"/>
  <c r="E639" i="1"/>
  <c r="E689" i="1"/>
  <c r="E647" i="1"/>
  <c r="E706" i="1"/>
  <c r="E713" i="1"/>
  <c r="E684" i="1"/>
  <c r="E709" i="1"/>
  <c r="E637" i="1"/>
  <c r="E669" i="1"/>
  <c r="E625" i="1"/>
  <c r="E673" i="1"/>
  <c r="E691" i="1"/>
  <c r="E624" i="1"/>
  <c r="E711" i="1"/>
  <c r="E629" i="1"/>
  <c r="E627" i="1"/>
  <c r="E683" i="1"/>
  <c r="E634" i="1"/>
  <c r="E692" i="1"/>
  <c r="E645" i="1"/>
  <c r="E628" i="1"/>
  <c r="E671" i="1"/>
  <c r="E672" i="1"/>
  <c r="E696" i="1"/>
  <c r="E670" i="1"/>
  <c r="E668" i="1"/>
  <c r="E630" i="1"/>
  <c r="E674" i="1"/>
  <c r="E694" i="1"/>
  <c r="E705" i="1"/>
  <c r="E686" i="1"/>
  <c r="E646" i="1"/>
  <c r="E704" i="1"/>
  <c r="E708" i="1"/>
  <c r="E633" i="1"/>
  <c r="E681" i="1"/>
  <c r="E638" i="1"/>
  <c r="E677" i="1"/>
  <c r="E626" i="1"/>
  <c r="E687" i="1"/>
  <c r="E710" i="1"/>
  <c r="E640" i="1"/>
  <c r="E631" i="1"/>
  <c r="E682" i="1"/>
  <c r="E703" i="1"/>
  <c r="E700" i="1"/>
  <c r="E702" i="1"/>
  <c r="E679" i="1"/>
  <c r="E701" i="1"/>
  <c r="E676" i="1"/>
  <c r="E678" i="1"/>
  <c r="E641" i="1"/>
  <c r="E644" i="1"/>
  <c r="E642" i="1"/>
  <c r="E685" i="1"/>
  <c r="E695" i="1"/>
  <c r="E712" i="1"/>
  <c r="E698" i="1"/>
  <c r="E635" i="1"/>
  <c r="E690" i="1"/>
  <c r="E632" i="1"/>
  <c r="E699" i="1"/>
  <c r="E680" i="1"/>
  <c r="E636" i="1"/>
  <c r="F624" i="1" l="1"/>
  <c r="E715" i="1"/>
  <c r="F711" i="1" l="1"/>
  <c r="F625" i="1"/>
  <c r="F638" i="1"/>
  <c r="F709" i="1"/>
  <c r="F706" i="1"/>
  <c r="F680" i="1"/>
  <c r="F694" i="1"/>
  <c r="F708" i="1"/>
  <c r="F637" i="1"/>
  <c r="F687" i="1"/>
  <c r="F646" i="1"/>
  <c r="F688" i="1"/>
  <c r="F645" i="1"/>
  <c r="F631" i="1"/>
  <c r="F626" i="1"/>
  <c r="F669" i="1"/>
  <c r="F716" i="1"/>
  <c r="F695" i="1"/>
  <c r="F670" i="1"/>
  <c r="F671" i="1"/>
  <c r="F635" i="1"/>
  <c r="F636" i="1"/>
  <c r="F634" i="1"/>
  <c r="F685" i="1"/>
  <c r="F672" i="1"/>
  <c r="F705" i="1"/>
  <c r="F689" i="1"/>
  <c r="F632" i="1"/>
  <c r="F676" i="1"/>
  <c r="F712" i="1"/>
  <c r="F704" i="1"/>
  <c r="F628" i="1"/>
  <c r="F633" i="1"/>
  <c r="F692" i="1"/>
  <c r="F679" i="1"/>
  <c r="F647" i="1"/>
  <c r="F627" i="1"/>
  <c r="F640" i="1"/>
  <c r="F681" i="1"/>
  <c r="F713" i="1"/>
  <c r="F675" i="1"/>
  <c r="F696" i="1"/>
  <c r="F686" i="1"/>
  <c r="F682" i="1"/>
  <c r="F707" i="1"/>
  <c r="F697" i="1"/>
  <c r="F703" i="1"/>
  <c r="F629" i="1"/>
  <c r="F690" i="1"/>
  <c r="F678" i="1"/>
  <c r="F644" i="1"/>
  <c r="F691" i="1"/>
  <c r="F693" i="1"/>
  <c r="F677" i="1"/>
  <c r="F630" i="1"/>
  <c r="F639" i="1"/>
  <c r="F700" i="1"/>
  <c r="F699" i="1"/>
  <c r="F642" i="1"/>
  <c r="F698" i="1"/>
  <c r="F668" i="1"/>
  <c r="F641" i="1"/>
  <c r="F674" i="1"/>
  <c r="F701" i="1"/>
  <c r="F643" i="1"/>
  <c r="F673" i="1"/>
  <c r="F702" i="1"/>
  <c r="F683" i="1"/>
  <c r="F710" i="1"/>
  <c r="F684" i="1"/>
  <c r="G625" i="1" l="1"/>
  <c r="F715" i="1"/>
  <c r="G702" i="1" l="1"/>
  <c r="G642" i="1"/>
  <c r="G695" i="1"/>
  <c r="G638" i="1"/>
  <c r="G712" i="1"/>
  <c r="G708" i="1"/>
  <c r="G706" i="1"/>
  <c r="G701" i="1"/>
  <c r="G709" i="1"/>
  <c r="G645" i="1"/>
  <c r="G707" i="1"/>
  <c r="G669" i="1"/>
  <c r="G680" i="1"/>
  <c r="G647" i="1"/>
  <c r="G682" i="1"/>
  <c r="G627" i="1"/>
  <c r="G703" i="1"/>
  <c r="G672" i="1"/>
  <c r="G700" i="1"/>
  <c r="G716" i="1"/>
  <c r="G704" i="1"/>
  <c r="G690" i="1"/>
  <c r="G629" i="1"/>
  <c r="G630" i="1"/>
  <c r="G693" i="1"/>
  <c r="G676" i="1"/>
  <c r="G637" i="1"/>
  <c r="G677" i="1"/>
  <c r="G697" i="1"/>
  <c r="G675" i="1"/>
  <c r="G644" i="1"/>
  <c r="G636" i="1"/>
  <c r="G626" i="1"/>
  <c r="G673" i="1"/>
  <c r="G687" i="1"/>
  <c r="G640" i="1"/>
  <c r="G691" i="1"/>
  <c r="G639" i="1"/>
  <c r="G689" i="1"/>
  <c r="G685" i="1"/>
  <c r="G705" i="1"/>
  <c r="G684" i="1"/>
  <c r="G679" i="1"/>
  <c r="G681" i="1"/>
  <c r="G628" i="1"/>
  <c r="G692" i="1"/>
  <c r="G699" i="1"/>
  <c r="G678" i="1"/>
  <c r="G646" i="1"/>
  <c r="G696" i="1"/>
  <c r="G668" i="1"/>
  <c r="G698" i="1"/>
  <c r="G674" i="1"/>
  <c r="G683" i="1"/>
  <c r="G688" i="1"/>
  <c r="G694" i="1"/>
  <c r="G633" i="1"/>
  <c r="G632" i="1"/>
  <c r="G641" i="1"/>
  <c r="G631" i="1"/>
  <c r="G671" i="1"/>
  <c r="G713" i="1"/>
  <c r="G634" i="1"/>
  <c r="G686" i="1"/>
  <c r="G635" i="1"/>
  <c r="G710" i="1"/>
  <c r="G670" i="1"/>
  <c r="G711" i="1"/>
  <c r="G643" i="1"/>
  <c r="G715" i="1" l="1"/>
  <c r="H628" i="1"/>
  <c r="H710" i="1" l="1"/>
  <c r="H676" i="1"/>
  <c r="H674" i="1"/>
  <c r="H679" i="1"/>
  <c r="H713" i="1"/>
  <c r="H702" i="1"/>
  <c r="H645" i="1"/>
  <c r="H688" i="1"/>
  <c r="H642" i="1"/>
  <c r="H646" i="1"/>
  <c r="H692" i="1"/>
  <c r="H693" i="1"/>
  <c r="H671" i="1"/>
  <c r="H707" i="1"/>
  <c r="H690" i="1"/>
  <c r="H683" i="1"/>
  <c r="H681" i="1"/>
  <c r="H695" i="1"/>
  <c r="H675" i="1"/>
  <c r="H637" i="1"/>
  <c r="H687" i="1"/>
  <c r="H711" i="1"/>
  <c r="H712" i="1"/>
  <c r="H691" i="1"/>
  <c r="H631" i="1"/>
  <c r="H696" i="1"/>
  <c r="H641" i="1"/>
  <c r="H709" i="1"/>
  <c r="H670" i="1"/>
  <c r="H705" i="1"/>
  <c r="H708" i="1"/>
  <c r="H677" i="1"/>
  <c r="H686" i="1"/>
  <c r="H636" i="1"/>
  <c r="H684" i="1"/>
  <c r="H632" i="1"/>
  <c r="H694" i="1"/>
  <c r="H644" i="1"/>
  <c r="H630" i="1"/>
  <c r="H685" i="1"/>
  <c r="H668" i="1"/>
  <c r="H698" i="1"/>
  <c r="H680" i="1"/>
  <c r="H638" i="1"/>
  <c r="H673" i="1"/>
  <c r="H701" i="1"/>
  <c r="H689" i="1"/>
  <c r="H699" i="1"/>
  <c r="H634" i="1"/>
  <c r="H640" i="1"/>
  <c r="H700" i="1"/>
  <c r="H647" i="1"/>
  <c r="H678" i="1"/>
  <c r="H629" i="1"/>
  <c r="H706" i="1"/>
  <c r="H633" i="1"/>
  <c r="H682" i="1"/>
  <c r="H643" i="1"/>
  <c r="H639" i="1"/>
  <c r="H697" i="1"/>
  <c r="H635" i="1"/>
  <c r="H672" i="1"/>
  <c r="H704" i="1"/>
  <c r="H669" i="1"/>
  <c r="H703" i="1"/>
  <c r="H716" i="1"/>
  <c r="H715" i="1" l="1"/>
  <c r="I629" i="1"/>
  <c r="I674" i="1" l="1"/>
  <c r="I670" i="1"/>
  <c r="I677" i="1"/>
  <c r="I676" i="1"/>
  <c r="I690" i="1"/>
  <c r="I679" i="1"/>
  <c r="I716" i="1"/>
  <c r="I682" i="1"/>
  <c r="I686" i="1"/>
  <c r="I642" i="1"/>
  <c r="I644" i="1"/>
  <c r="I701" i="1"/>
  <c r="I703" i="1"/>
  <c r="I709" i="1"/>
  <c r="I669" i="1"/>
  <c r="I712" i="1"/>
  <c r="I684" i="1"/>
  <c r="I637" i="1"/>
  <c r="I700" i="1"/>
  <c r="I631" i="1"/>
  <c r="I687" i="1"/>
  <c r="I705" i="1"/>
  <c r="I640" i="1"/>
  <c r="I708" i="1"/>
  <c r="I636" i="1"/>
  <c r="I707" i="1"/>
  <c r="I632" i="1"/>
  <c r="I692" i="1"/>
  <c r="I675" i="1"/>
  <c r="I713" i="1"/>
  <c r="I695" i="1"/>
  <c r="I702" i="1"/>
  <c r="I688" i="1"/>
  <c r="I704" i="1"/>
  <c r="I672" i="1"/>
  <c r="I641" i="1"/>
  <c r="I643" i="1"/>
  <c r="I694" i="1"/>
  <c r="I638" i="1"/>
  <c r="I711" i="1"/>
  <c r="I691" i="1"/>
  <c r="I697" i="1"/>
  <c r="I635" i="1"/>
  <c r="I681" i="1"/>
  <c r="I706" i="1"/>
  <c r="I683" i="1"/>
  <c r="I680" i="1"/>
  <c r="I645" i="1"/>
  <c r="I647" i="1"/>
  <c r="I671" i="1"/>
  <c r="I693" i="1"/>
  <c r="I639" i="1"/>
  <c r="I685" i="1"/>
  <c r="I699" i="1"/>
  <c r="I630" i="1"/>
  <c r="I696" i="1"/>
  <c r="I673" i="1"/>
  <c r="I668" i="1"/>
  <c r="I710" i="1"/>
  <c r="I689" i="1"/>
  <c r="I634" i="1"/>
  <c r="I698" i="1"/>
  <c r="I633" i="1"/>
  <c r="I678" i="1"/>
  <c r="I646" i="1"/>
  <c r="I715" i="1" l="1"/>
  <c r="J630" i="1"/>
  <c r="J711" i="1" l="1"/>
  <c r="J636" i="1"/>
  <c r="J712" i="1"/>
  <c r="J706" i="1"/>
  <c r="J682" i="1"/>
  <c r="J675" i="1"/>
  <c r="J635" i="1"/>
  <c r="J695" i="1"/>
  <c r="J671" i="1"/>
  <c r="J679" i="1"/>
  <c r="J694" i="1"/>
  <c r="J677" i="1"/>
  <c r="J641" i="1"/>
  <c r="J669" i="1"/>
  <c r="J701" i="1"/>
  <c r="J713" i="1"/>
  <c r="J700" i="1"/>
  <c r="J643" i="1"/>
  <c r="J639" i="1"/>
  <c r="J637" i="1"/>
  <c r="J688" i="1"/>
  <c r="J710" i="1"/>
  <c r="J685" i="1"/>
  <c r="J697" i="1"/>
  <c r="J690" i="1"/>
  <c r="J691" i="1"/>
  <c r="J680" i="1"/>
  <c r="J693" i="1"/>
  <c r="J681" i="1"/>
  <c r="J634" i="1"/>
  <c r="J678" i="1"/>
  <c r="J668" i="1"/>
  <c r="J631" i="1"/>
  <c r="J674" i="1"/>
  <c r="J705" i="1"/>
  <c r="J687" i="1"/>
  <c r="J645" i="1"/>
  <c r="J632" i="1"/>
  <c r="J703" i="1"/>
  <c r="J692" i="1"/>
  <c r="J689" i="1"/>
  <c r="J686" i="1"/>
  <c r="J673" i="1"/>
  <c r="J704" i="1"/>
  <c r="J716" i="1"/>
  <c r="J702" i="1"/>
  <c r="J676" i="1"/>
  <c r="J683" i="1"/>
  <c r="J644" i="1"/>
  <c r="J709" i="1"/>
  <c r="J646" i="1"/>
  <c r="J642" i="1"/>
  <c r="J699" i="1"/>
  <c r="J698" i="1"/>
  <c r="J707" i="1"/>
  <c r="J672" i="1"/>
  <c r="J647" i="1"/>
  <c r="J633" i="1"/>
  <c r="J670" i="1"/>
  <c r="J684" i="1"/>
  <c r="J708" i="1"/>
  <c r="J696" i="1"/>
  <c r="J638" i="1"/>
  <c r="J640" i="1"/>
  <c r="L647" i="1" l="1"/>
  <c r="J715" i="1"/>
  <c r="K644" i="1"/>
  <c r="L690" i="1" l="1"/>
  <c r="L713" i="1"/>
  <c r="L682" i="1"/>
  <c r="L685" i="1"/>
  <c r="L706" i="1"/>
  <c r="L699" i="1"/>
  <c r="L694" i="1"/>
  <c r="L670" i="1"/>
  <c r="L679" i="1"/>
  <c r="L692" i="1"/>
  <c r="L696" i="1"/>
  <c r="L680" i="1"/>
  <c r="L702" i="1"/>
  <c r="L697" i="1"/>
  <c r="L703" i="1"/>
  <c r="L678" i="1"/>
  <c r="L698" i="1"/>
  <c r="L677" i="1"/>
  <c r="L676" i="1"/>
  <c r="L688" i="1"/>
  <c r="L671" i="1"/>
  <c r="L711" i="1"/>
  <c r="L710" i="1"/>
  <c r="L716" i="1"/>
  <c r="L709" i="1"/>
  <c r="L672" i="1"/>
  <c r="L681" i="1"/>
  <c r="L712" i="1"/>
  <c r="L673" i="1"/>
  <c r="L669" i="1"/>
  <c r="L684" i="1"/>
  <c r="L693" i="1"/>
  <c r="L704" i="1"/>
  <c r="L687" i="1"/>
  <c r="L691" i="1"/>
  <c r="L668" i="1"/>
  <c r="L695" i="1"/>
  <c r="L705" i="1"/>
  <c r="L689" i="1"/>
  <c r="L674" i="1"/>
  <c r="L701" i="1"/>
  <c r="L700" i="1"/>
  <c r="L675" i="1"/>
  <c r="L708" i="1"/>
  <c r="L686" i="1"/>
  <c r="L707" i="1"/>
  <c r="L683" i="1"/>
  <c r="K670" i="1"/>
  <c r="M670" i="1" s="1"/>
  <c r="K677" i="1"/>
  <c r="M677" i="1" s="1"/>
  <c r="K703" i="1"/>
  <c r="K690" i="1"/>
  <c r="M690" i="1" s="1"/>
  <c r="K683" i="1"/>
  <c r="K688" i="1"/>
  <c r="M688" i="1" s="1"/>
  <c r="K686" i="1"/>
  <c r="M686" i="1" s="1"/>
  <c r="K705" i="1"/>
  <c r="K693" i="1"/>
  <c r="M693" i="1" s="1"/>
  <c r="K691" i="1"/>
  <c r="M691" i="1" s="1"/>
  <c r="K671" i="1"/>
  <c r="K674" i="1"/>
  <c r="K692" i="1"/>
  <c r="M692" i="1" s="1"/>
  <c r="K708" i="1"/>
  <c r="M708" i="1" s="1"/>
  <c r="K711" i="1"/>
  <c r="M711" i="1" s="1"/>
  <c r="K689" i="1"/>
  <c r="M689" i="1" s="1"/>
  <c r="K696" i="1"/>
  <c r="M696" i="1" s="1"/>
  <c r="K676" i="1"/>
  <c r="M676" i="1" s="1"/>
  <c r="K712" i="1"/>
  <c r="M712" i="1" s="1"/>
  <c r="K684" i="1"/>
  <c r="K698" i="1"/>
  <c r="M698" i="1" s="1"/>
  <c r="K669" i="1"/>
  <c r="K681" i="1"/>
  <c r="M681" i="1" s="1"/>
  <c r="K685" i="1"/>
  <c r="M685" i="1" s="1"/>
  <c r="K706" i="1"/>
  <c r="M706" i="1" s="1"/>
  <c r="K668" i="1"/>
  <c r="K697" i="1"/>
  <c r="K678" i="1"/>
  <c r="K694" i="1"/>
  <c r="K702" i="1"/>
  <c r="M702" i="1" s="1"/>
  <c r="K709" i="1"/>
  <c r="M709" i="1" s="1"/>
  <c r="K704" i="1"/>
  <c r="M704" i="1" s="1"/>
  <c r="K682" i="1"/>
  <c r="M682" i="1" s="1"/>
  <c r="K710" i="1"/>
  <c r="K699" i="1"/>
  <c r="K707" i="1"/>
  <c r="K695" i="1"/>
  <c r="K687" i="1"/>
  <c r="M687" i="1" s="1"/>
  <c r="K675" i="1"/>
  <c r="M675" i="1" s="1"/>
  <c r="K700" i="1"/>
  <c r="M700" i="1" s="1"/>
  <c r="K680" i="1"/>
  <c r="M680" i="1" s="1"/>
  <c r="K672" i="1"/>
  <c r="M672" i="1" s="1"/>
  <c r="K679" i="1"/>
  <c r="M679" i="1" s="1"/>
  <c r="K713" i="1"/>
  <c r="M713" i="1" s="1"/>
  <c r="K673" i="1"/>
  <c r="K716" i="1"/>
  <c r="K701" i="1"/>
  <c r="M701" i="1" s="1"/>
  <c r="M673" i="1" l="1"/>
  <c r="M683" i="1"/>
  <c r="M694" i="1"/>
  <c r="M684" i="1"/>
  <c r="E87" i="9" s="1"/>
  <c r="M695" i="1"/>
  <c r="I119" i="9" s="1"/>
  <c r="M671" i="1"/>
  <c r="F23" i="9" s="1"/>
  <c r="M703" i="1"/>
  <c r="M710" i="1"/>
  <c r="C215" i="9" s="1"/>
  <c r="C151" i="9"/>
  <c r="E23" i="9"/>
  <c r="F183" i="9"/>
  <c r="G119" i="9"/>
  <c r="G151" i="9"/>
  <c r="D183" i="9"/>
  <c r="F87" i="9"/>
  <c r="C119" i="9"/>
  <c r="M705" i="1"/>
  <c r="C87" i="9"/>
  <c r="G87" i="9"/>
  <c r="I151" i="9"/>
  <c r="M669" i="1"/>
  <c r="H183" i="9"/>
  <c r="I87" i="9"/>
  <c r="I183" i="9"/>
  <c r="E151" i="9"/>
  <c r="F119" i="9"/>
  <c r="D87" i="9"/>
  <c r="L715" i="1"/>
  <c r="C55" i="9"/>
  <c r="H23" i="9"/>
  <c r="M707" i="1"/>
  <c r="M678" i="1"/>
  <c r="M674" i="1"/>
  <c r="D119" i="9"/>
  <c r="H151" i="9"/>
  <c r="I55" i="9"/>
  <c r="H87" i="9"/>
  <c r="F215" i="9"/>
  <c r="M699" i="1"/>
  <c r="M697" i="1"/>
  <c r="E215" i="9"/>
  <c r="C183" i="9"/>
  <c r="H55" i="9"/>
  <c r="D215" i="9"/>
  <c r="H119" i="9"/>
  <c r="G55" i="9"/>
  <c r="G23" i="9"/>
  <c r="K715" i="1"/>
  <c r="M668" i="1"/>
  <c r="D55" i="9"/>
  <c r="E119" i="9"/>
  <c r="E55" i="9"/>
  <c r="M715" i="1" l="1"/>
  <c r="C23" i="9"/>
  <c r="I23" i="9"/>
  <c r="D23" i="9"/>
  <c r="D151" i="9"/>
  <c r="G183" i="9"/>
  <c r="F55" i="9"/>
  <c r="F151" i="9"/>
  <c r="E183" i="9"/>
</calcChain>
</file>

<file path=xl/sharedStrings.xml><?xml version="1.0" encoding="utf-8"?>
<sst xmlns="http://schemas.openxmlformats.org/spreadsheetml/2006/main" count="4682" uniqueCount="1286">
  <si>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</si>
  <si>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</si>
  <si>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</si>
  <si>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</si>
  <si>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</si>
  <si>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</si>
  <si>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</si>
  <si>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</si>
  <si>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</si>
  <si>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</si>
  <si>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</si>
  <si>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</si>
  <si>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</si>
  <si>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</si>
  <si>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</si>
  <si>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</si>
  <si>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</si>
  <si>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</si>
  <si>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</si>
  <si>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</si>
  <si>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</si>
  <si>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</si>
  <si>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</si>
  <si>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</si>
  <si>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</si>
  <si>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</si>
  <si>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</si>
  <si>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</si>
  <si>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</si>
  <si>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</si>
  <si>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</si>
  <si>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</si>
  <si>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</si>
  <si>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</si>
  <si>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</si>
  <si>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</si>
  <si>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</si>
  <si>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</si>
  <si>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</si>
  <si>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</si>
  <si>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</si>
  <si>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</si>
  <si>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</si>
  <si>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</si>
  <si>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</si>
  <si>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</si>
  <si>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</si>
  <si>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</si>
  <si>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</si>
  <si>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</si>
  <si>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</si>
  <si>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</si>
  <si>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</si>
  <si>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</si>
  <si>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</si>
  <si>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</si>
  <si>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</si>
  <si>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</si>
  <si>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</si>
  <si>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</si>
  <si>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</si>
  <si>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</si>
  <si>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</si>
  <si>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</si>
  <si>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</si>
  <si>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</si>
  <si>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</si>
  <si>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</si>
  <si>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</si>
  <si>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</si>
  <si>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</si>
  <si>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</si>
  <si>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</si>
  <si>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</si>
  <si>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</si>
  <si>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</si>
  <si>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</si>
  <si>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</si>
  <si>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</si>
  <si>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</si>
  <si>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</si>
  <si>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</si>
  <si>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</si>
  <si>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</si>
  <si>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</si>
  <si>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</si>
  <si>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</si>
  <si>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</si>
  <si>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</si>
  <si>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</si>
  <si>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</si>
  <si>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</si>
  <si>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</si>
  <si>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</si>
  <si>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</si>
  <si>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</si>
  <si>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</si>
  <si>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</si>
  <si>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</si>
  <si>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</si>
  <si>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</si>
  <si>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</si>
  <si>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</si>
  <si>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</si>
  <si>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</si>
  <si>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</si>
  <si>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</si>
  <si>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</si>
  <si>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</si>
  <si>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</si>
  <si>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</si>
  <si>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</si>
  <si>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</si>
  <si>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</si>
  <si>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</si>
  <si>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</si>
  <si>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</si>
  <si>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</si>
  <si>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</si>
  <si>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</si>
  <si>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</si>
  <si>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</si>
  <si>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</si>
  <si>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</si>
  <si>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</si>
  <si>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</si>
  <si>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</si>
  <si>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</si>
  <si>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</si>
  <si>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</si>
  <si>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</si>
  <si>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</si>
  <si>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</si>
  <si>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</si>
  <si>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</si>
  <si>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</si>
  <si>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</si>
  <si>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</si>
  <si>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</si>
  <si>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</si>
  <si>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</si>
  <si>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</si>
  <si>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</si>
  <si>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</si>
  <si>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</si>
  <si>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</si>
  <si>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</si>
  <si>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</si>
  <si>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</si>
  <si>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</si>
  <si>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</si>
  <si>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</si>
  <si>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</si>
  <si>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</si>
  <si>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</si>
  <si>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</si>
  <si>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</si>
  <si>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</si>
  <si>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</si>
  <si>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</si>
  <si>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</si>
  <si>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</si>
  <si>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</si>
  <si>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</si>
  <si>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</si>
  <si>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</si>
  <si>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</si>
  <si>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</si>
  <si>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</si>
  <si>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</si>
  <si>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</si>
  <si>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</si>
  <si>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</si>
  <si>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</si>
  <si>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</si>
  <si>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</si>
  <si>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</si>
  <si>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</si>
  <si>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</si>
  <si>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</si>
  <si>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</si>
  <si>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</si>
  <si>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</si>
  <si>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</si>
  <si>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</si>
  <si>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</si>
  <si>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</si>
  <si>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</si>
  <si>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</si>
  <si>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</si>
  <si>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</si>
  <si>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</si>
  <si>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</si>
  <si>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</si>
  <si>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</si>
  <si>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</si>
  <si>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</si>
  <si>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</si>
  <si>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</si>
  <si>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</si>
  <si>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</si>
  <si>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</si>
  <si>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</si>
  <si>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</si>
  <si>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</si>
  <si>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</si>
  <si>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</si>
  <si>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</si>
  <si>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</si>
  <si>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</si>
  <si>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</si>
  <si>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</si>
  <si>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</si>
  <si>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</si>
  <si>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</si>
  <si>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</si>
  <si>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</si>
  <si>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</si>
  <si>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</si>
  <si>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</si>
  <si>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</si>
  <si>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</si>
  <si>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</si>
  <si>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</si>
  <si>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</si>
  <si>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</si>
  <si>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</si>
  <si>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</si>
  <si>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</si>
  <si>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</si>
  <si>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</si>
  <si>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</si>
  <si>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</si>
  <si>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</si>
  <si>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</si>
  <si>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</si>
  <si>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</si>
  <si>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</si>
  <si>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</si>
  <si>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</si>
  <si>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</si>
  <si>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</si>
  <si>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</si>
  <si>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</si>
  <si>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</si>
  <si>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</si>
  <si>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</si>
  <si>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</si>
  <si>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</si>
  <si>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</si>
  <si>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</si>
  <si>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</si>
  <si>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</si>
  <si>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</si>
  <si>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</si>
  <si>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</si>
  <si>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</si>
  <si>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</si>
  <si>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</si>
  <si>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</si>
  <si>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</si>
  <si>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</si>
  <si>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</si>
  <si>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</si>
  <si>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</si>
  <si>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</si>
  <si>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</si>
  <si>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</si>
  <si>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</si>
  <si>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</si>
  <si>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</si>
  <si>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</si>
  <si>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</si>
  <si>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</si>
  <si>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</si>
  <si>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</si>
  <si>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</si>
  <si>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</si>
  <si>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</si>
  <si>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</si>
  <si>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</si>
  <si>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</si>
  <si>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</si>
  <si>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</si>
  <si>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</si>
  <si>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</si>
  <si>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</si>
  <si>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</si>
  <si>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</si>
  <si>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</si>
  <si>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</si>
  <si>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</si>
  <si>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</si>
  <si>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</si>
  <si>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</si>
  <si>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</si>
  <si>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</si>
  <si>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</si>
  <si>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</si>
  <si>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</si>
  <si>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</si>
  <si>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</si>
  <si>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</si>
  <si>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</si>
  <si>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</si>
  <si>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</si>
  <si>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</si>
  <si>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</si>
  <si>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</si>
  <si>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</si>
  <si>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</si>
  <si>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</si>
  <si>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</si>
  <si>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</si>
  <si>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</si>
  <si>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</si>
  <si>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</si>
  <si>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</si>
  <si>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</si>
  <si>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</si>
  <si>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</si>
  <si>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</si>
  <si>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</si>
  <si>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</si>
  <si>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</si>
  <si>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</si>
  <si>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</si>
  <si>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</si>
  <si>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</si>
  <si>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</si>
  <si>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</si>
  <si>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</si>
  <si>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</si>
  <si>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</si>
  <si>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</si>
  <si>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</si>
  <si>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</si>
  <si>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</si>
  <si>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</si>
  <si>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</si>
  <si>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</si>
  <si>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</si>
  <si>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</si>
  <si>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</si>
  <si>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</si>
  <si>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</si>
  <si>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</si>
  <si>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</si>
  <si>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</si>
  <si>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</si>
  <si>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</si>
  <si>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</si>
  <si>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</si>
  <si>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</si>
  <si>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</si>
  <si>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</si>
  <si>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</si>
  <si>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</si>
  <si>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</si>
  <si>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</si>
  <si>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</si>
  <si>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</si>
  <si>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</si>
  <si>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</si>
  <si>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</si>
  <si>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</si>
  <si>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</si>
  <si>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</si>
  <si>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</si>
  <si>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</si>
  <si>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</si>
  <si>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</si>
  <si>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</si>
  <si>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</si>
  <si>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</si>
  <si>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</si>
  <si>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</si>
  <si>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</si>
  <si>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</si>
  <si>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</si>
  <si>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</si>
  <si>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</si>
  <si>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</si>
  <si>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</si>
  <si>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</si>
  <si>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</si>
  <si>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</si>
  <si>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</si>
  <si>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</si>
  <si>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</si>
  <si>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</si>
  <si>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</si>
  <si>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</si>
  <si>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</si>
  <si>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</si>
  <si>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</si>
  <si>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</si>
  <si>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</si>
  <si>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</si>
  <si>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</si>
  <si>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</si>
  <si>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</si>
  <si>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</si>
  <si>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</si>
  <si>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</si>
  <si>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</si>
  <si>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</si>
  <si>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</si>
  <si>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</si>
  <si>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</si>
  <si>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</si>
  <si>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</si>
  <si>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</si>
  <si>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</si>
  <si>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</si>
  <si>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</si>
  <si>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</si>
  <si>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</si>
  <si>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</si>
  <si>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</si>
  <si>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</si>
  <si>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</si>
  <si>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</si>
  <si>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</si>
  <si>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</si>
  <si>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</si>
  <si>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</si>
  <si>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</si>
  <si>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</si>
  <si>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</si>
  <si>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</si>
  <si>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</si>
  <si>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</si>
  <si>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</si>
  <si>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</si>
  <si>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</si>
  <si>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</si>
  <si>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</si>
  <si>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</si>
  <si>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</si>
  <si>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</si>
  <si>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</si>
  <si>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</si>
  <si>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</si>
  <si>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</si>
  <si>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</si>
  <si>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</si>
  <si>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</si>
  <si>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</si>
  <si>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</si>
  <si>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</si>
  <si>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</si>
  <si>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</si>
  <si>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</si>
  <si>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</si>
  <si>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</si>
  <si>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</si>
  <si>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</si>
  <si>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</si>
  <si>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</si>
  <si>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</si>
  <si>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</si>
  <si>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</si>
  <si>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</si>
  <si>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</si>
  <si>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</si>
  <si>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</si>
  <si>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</si>
  <si>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</si>
  <si>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</si>
  <si>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</si>
  <si>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</si>
  <si>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</si>
  <si>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</si>
  <si>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</si>
  <si>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</si>
  <si>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</si>
  <si>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</si>
  <si>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</si>
  <si>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</si>
  <si>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</si>
  <si>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</si>
  <si>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</si>
  <si>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</si>
  <si>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</si>
  <si>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</si>
  <si>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</si>
  <si>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</si>
  <si>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</si>
  <si>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</si>
  <si>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</si>
  <si>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</si>
  <si>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</si>
  <si>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</si>
  <si>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</si>
  <si>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</si>
  <si>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</si>
  <si>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</si>
  <si>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</si>
  <si>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</si>
  <si>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</si>
  <si>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</si>
  <si>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</si>
  <si>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</si>
  <si>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</si>
  <si>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</si>
  <si>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</si>
  <si>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</si>
  <si>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</si>
  <si>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</si>
  <si>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</si>
  <si>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</si>
  <si>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</si>
  <si>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</si>
  <si>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</si>
  <si>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</si>
  <si>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</si>
  <si>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</si>
  <si>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</si>
  <si>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</si>
  <si>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</si>
  <si>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</si>
  <si>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</si>
  <si>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</si>
  <si>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</si>
  <si>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</si>
  <si>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</si>
  <si>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</si>
  <si>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</si>
  <si>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</si>
  <si>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</si>
  <si>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</si>
  <si>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</si>
  <si>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</si>
  <si>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</si>
  <si>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</si>
  <si>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</si>
  <si>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</si>
  <si>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</si>
  <si>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</si>
  <si>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</si>
  <si>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</si>
  <si>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</si>
  <si>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</si>
  <si>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</si>
  <si>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</si>
  <si>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</si>
  <si>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</si>
  <si>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</si>
  <si>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</si>
  <si>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</si>
  <si>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</si>
  <si>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</si>
  <si>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</si>
  <si>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</si>
  <si>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</si>
  <si>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</si>
  <si>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</si>
  <si>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</si>
  <si>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</si>
  <si>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</si>
  <si>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</si>
  <si>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</si>
  <si>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</si>
  <si>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</si>
  <si>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</si>
  <si>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</si>
  <si>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</si>
  <si>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</si>
  <si>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</si>
  <si>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</si>
  <si>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</si>
  <si>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</si>
  <si>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</si>
  <si>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</si>
  <si>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</si>
  <si>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</si>
  <si>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</si>
  <si>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</si>
  <si>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</si>
  <si>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</si>
  <si>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</si>
  <si>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</si>
  <si>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</si>
  <si>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</si>
  <si>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</si>
  <si>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</si>
  <si>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</si>
  <si>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</si>
  <si>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</si>
  <si>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</si>
  <si>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</si>
  <si>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</si>
  <si>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</si>
  <si>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</si>
  <si>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</si>
  <si>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</si>
  <si>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</si>
  <si>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</si>
  <si>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</si>
  <si>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</si>
  <si>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</si>
  <si>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</si>
  <si>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</si>
  <si>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</si>
  <si>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</si>
  <si>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</si>
  <si>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</si>
  <si>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</si>
  <si>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</si>
  <si>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</si>
  <si>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</si>
  <si>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</si>
  <si>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</si>
  <si>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</si>
  <si>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</si>
  <si>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</si>
  <si>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</si>
  <si>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</si>
  <si>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</si>
  <si>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</si>
  <si>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</si>
  <si>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</si>
  <si>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</si>
  <si>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</si>
  <si>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</si>
  <si>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</si>
  <si>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</si>
  <si>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</si>
  <si>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</si>
  <si>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</si>
  <si>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</si>
  <si>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</si>
  <si>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</si>
  <si>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</si>
  <si>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</si>
  <si>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</si>
  <si>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</si>
  <si>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</si>
  <si>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</si>
  <si>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</si>
  <si>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</si>
  <si>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</si>
  <si>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</si>
  <si>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</si>
  <si>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</si>
  <si>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</si>
  <si>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</si>
  <si>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</si>
  <si>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</si>
  <si>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</si>
  <si>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</si>
  <si>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</si>
  <si>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</si>
  <si>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</si>
  <si>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</si>
  <si>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</si>
  <si>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</si>
  <si>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</si>
  <si>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</si>
  <si>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</si>
  <si>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</si>
  <si>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</si>
  <si>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</si>
  <si>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</si>
  <si>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</si>
  <si>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</si>
  <si>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</si>
  <si>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</si>
  <si>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</si>
  <si>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</si>
  <si>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</si>
  <si>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</si>
  <si>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</si>
  <si>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</si>
  <si>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</si>
  <si>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</si>
  <si>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</si>
  <si>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</si>
  <si>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</si>
  <si>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</si>
  <si>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</si>
  <si>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</si>
  <si>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</si>
  <si>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</si>
  <si>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</si>
  <si>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</si>
  <si>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</si>
  <si>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</si>
  <si>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</si>
  <si>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</si>
  <si>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</si>
  <si>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</si>
  <si>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</si>
  <si>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</si>
  <si>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</si>
  <si>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</si>
  <si>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</si>
  <si>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</si>
  <si>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</si>
  <si>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</si>
  <si>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</si>
  <si>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</si>
  <si>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</si>
  <si>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</si>
  <si>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</si>
  <si>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</si>
  <si>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</si>
  <si>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</si>
  <si>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</si>
  <si>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</si>
  <si>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</si>
  <si>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</si>
  <si>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</si>
  <si>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</si>
  <si>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</si>
  <si>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</si>
  <si>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</si>
  <si>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</si>
  <si>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</si>
  <si>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</si>
  <si>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</si>
  <si>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</si>
  <si>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</si>
  <si>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</si>
  <si>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</si>
  <si>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</si>
  <si>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</si>
  <si>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</si>
  <si>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</si>
  <si>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</si>
  <si>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</si>
  <si>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</si>
  <si>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</si>
  <si>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</si>
  <si>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</si>
  <si>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</si>
  <si>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</si>
  <si>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</si>
  <si>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</si>
  <si>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</si>
  <si>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</si>
  <si>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</si>
  <si>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</si>
  <si>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</si>
  <si>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</si>
  <si>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</si>
  <si>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</si>
  <si>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</si>
  <si>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</si>
  <si>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</si>
  <si>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</si>
  <si>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</si>
  <si>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</si>
  <si>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</si>
  <si>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</si>
  <si>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</si>
  <si>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</si>
  <si>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</si>
  <si>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</si>
  <si>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</si>
  <si>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</si>
  <si>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</si>
  <si>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</si>
  <si>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</si>
  <si>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</si>
  <si>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</si>
  <si>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</si>
  <si>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</si>
  <si>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</si>
  <si>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</si>
  <si>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</si>
  <si>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</si>
  <si>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</si>
  <si>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</si>
  <si>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</si>
  <si>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</si>
  <si>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</si>
  <si>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</si>
  <si>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</si>
  <si>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</si>
  <si>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</si>
  <si>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</si>
  <si>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</si>
  <si>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</si>
  <si>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</si>
  <si>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</si>
  <si>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</si>
  <si>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</si>
  <si>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</si>
  <si>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</si>
  <si>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</si>
  <si>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</si>
  <si>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</si>
  <si>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</si>
  <si>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</si>
  <si>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</si>
  <si>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</si>
  <si>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</si>
  <si>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</si>
  <si>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</si>
  <si>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</si>
  <si>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</si>
  <si>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</si>
  <si>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</si>
  <si>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</si>
  <si>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</si>
  <si>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</si>
  <si>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</si>
  <si>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</si>
  <si>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</si>
  <si>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</si>
  <si>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</si>
  <si>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</si>
  <si>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</si>
  <si>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</si>
  <si>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</si>
  <si>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</si>
  <si>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</si>
  <si>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</si>
  <si>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</si>
  <si>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</si>
  <si>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</si>
  <si>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</si>
  <si>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</si>
  <si>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</si>
  <si>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</si>
  <si>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</si>
  <si>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</si>
  <si>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</si>
  <si>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</si>
  <si>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</si>
  <si>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</si>
  <si>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</si>
  <si>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</si>
  <si>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</si>
  <si>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</si>
  <si>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</si>
  <si>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</si>
  <si>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</si>
  <si>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</si>
  <si>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</si>
  <si>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</si>
  <si>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</si>
  <si>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</si>
  <si>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</si>
  <si>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</si>
  <si>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</si>
  <si>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</si>
  <si>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</si>
  <si>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</si>
  <si>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</si>
  <si>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</si>
  <si>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</si>
  <si>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</si>
  <si>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</si>
  <si>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</si>
  <si>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</si>
  <si>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</si>
  <si>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</si>
  <si>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</si>
  <si>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</si>
  <si>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</si>
  <si>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</si>
  <si>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</si>
  <si>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</si>
  <si>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</si>
  <si>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</si>
  <si>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</si>
  <si>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</si>
  <si>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</si>
  <si>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</si>
  <si>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</si>
  <si>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</si>
  <si>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</si>
  <si>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</si>
  <si>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</si>
  <si>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</si>
  <si>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</si>
  <si>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</si>
  <si>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</si>
  <si>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</si>
  <si>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</si>
  <si>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</si>
  <si>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</si>
  <si>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</si>
  <si>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</si>
  <si>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</si>
  <si>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</si>
  <si>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</si>
  <si>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</si>
  <si>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</si>
  <si>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</si>
  <si>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</si>
  <si>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</si>
  <si>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</si>
  <si>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</si>
  <si>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</si>
  <si>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</si>
  <si>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</si>
  <si>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</si>
  <si>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</si>
  <si>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</si>
  <si>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</si>
  <si>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</si>
  <si>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</si>
  <si>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</si>
  <si>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</si>
  <si>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</si>
  <si>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</si>
  <si>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</si>
  <si>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</si>
  <si>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</si>
  <si>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</si>
  <si>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</si>
  <si>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</si>
  <si>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</si>
  <si>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</si>
  <si>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</si>
  <si>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</si>
  <si>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</si>
  <si>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</si>
  <si>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</si>
  <si>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</si>
  <si>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</si>
  <si>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</si>
  <si>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</si>
  <si>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</si>
  <si>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</si>
  <si>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</si>
  <si>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</si>
  <si>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</si>
  <si>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</si>
  <si>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</si>
  <si>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</si>
  <si>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</si>
  <si>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</si>
  <si>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</si>
  <si>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</si>
  <si>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</si>
  <si>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</si>
  <si>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</si>
  <si>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</si>
  <si>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</si>
  <si>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</si>
  <si>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</si>
  <si>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</si>
  <si>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</si>
  <si>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</si>
  <si>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</si>
  <si>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</si>
  <si>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</si>
  <si>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</si>
  <si>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</si>
  <si>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</si>
  <si>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</si>
  <si>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</si>
  <si>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</si>
  <si>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</si>
  <si>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</si>
  <si>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</si>
  <si>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</si>
  <si>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</si>
  <si>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</si>
  <si>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</si>
  <si>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</si>
  <si>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</si>
  <si>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</si>
  <si>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</si>
  <si>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</si>
  <si>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</si>
  <si>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</si>
  <si>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</si>
  <si>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</si>
  <si>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</si>
  <si>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</si>
  <si>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</si>
  <si>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</si>
  <si>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</si>
  <si>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</si>
  <si>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</si>
  <si>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</si>
  <si>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</si>
  <si>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</si>
  <si>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</si>
  <si>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</si>
  <si>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</si>
  <si>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</si>
  <si>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</si>
  <si>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</si>
  <si>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</si>
  <si>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</si>
  <si>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</si>
  <si>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</si>
  <si>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</si>
  <si>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</si>
  <si>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</si>
  <si>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</si>
  <si>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</si>
  <si>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</si>
  <si>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</si>
  <si>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</si>
  <si>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</si>
  <si>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</si>
  <si>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</si>
  <si>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</si>
  <si>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</si>
  <si>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</si>
  <si>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</si>
  <si>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</si>
  <si>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</si>
  <si>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</si>
  <si>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</si>
  <si>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</si>
  <si>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</si>
  <si>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</si>
  <si>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</si>
  <si>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</si>
  <si>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</si>
  <si>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</si>
  <si>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</si>
  <si>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</si>
  <si>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</si>
  <si>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</si>
  <si>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</si>
  <si>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</si>
  <si>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</si>
  <si>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</si>
  <si>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</si>
  <si>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</si>
  <si>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</si>
  <si>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</si>
  <si>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</si>
  <si>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</si>
  <si>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</si>
  <si>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</si>
  <si>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</si>
  <si>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</si>
  <si>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</si>
  <si>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</si>
  <si>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</si>
  <si>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</si>
  <si>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</si>
  <si>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</si>
  <si>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</si>
  <si>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</si>
  <si>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</si>
  <si>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</si>
  <si>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</si>
  <si>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</si>
  <si>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</si>
  <si>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</si>
  <si>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</si>
  <si>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</si>
  <si>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</si>
  <si>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</si>
  <si>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</si>
  <si>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</si>
  <si>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</si>
  <si>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</si>
  <si>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</si>
  <si>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</si>
  <si>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</si>
  <si>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</si>
  <si>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</si>
  <si>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</si>
  <si>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</si>
  <si>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</si>
  <si>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</si>
  <si>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</si>
  <si>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</si>
  <si>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</si>
  <si>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</si>
  <si>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</si>
  <si>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</si>
  <si>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</si>
  <si>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</si>
  <si>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</si>
  <si>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</si>
  <si>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</si>
  <si>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</si>
  <si>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</si>
  <si>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</si>
  <si>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</si>
  <si>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</si>
  <si>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</si>
  <si>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</si>
  <si>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</si>
  <si>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</si>
  <si>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</si>
  <si>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</si>
  <si>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</si>
  <si>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</si>
  <si>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</si>
  <si>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</si>
  <si>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</si>
  <si>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</si>
  <si>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</si>
  <si>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</si>
  <si>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</si>
  <si>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</si>
  <si>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</si>
  <si>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</si>
  <si>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</si>
  <si>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</si>
  <si>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</si>
  <si>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</si>
  <si>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</si>
  <si>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</si>
  <si>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</si>
  <si>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</si>
  <si>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</si>
  <si>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</si>
  <si>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</si>
  <si>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</si>
  <si>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</si>
  <si>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</si>
  <si>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</si>
  <si>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</si>
  <si>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</si>
  <si>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</si>
  <si>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</si>
  <si>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</si>
  <si>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</si>
  <si>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</si>
  <si>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</si>
  <si>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</si>
  <si>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</si>
  <si>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</si>
  <si>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</si>
  <si>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</si>
  <si>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</si>
  <si>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</si>
  <si>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</si>
  <si>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</si>
  <si>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</si>
  <si>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</si>
  <si>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</si>
  <si>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</si>
  <si>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</si>
  <si>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</si>
  <si>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</si>
  <si>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</si>
  <si>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</si>
  <si>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</si>
  <si>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</si>
  <si>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</si>
  <si>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</si>
  <si>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</si>
  <si>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</si>
  <si>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</si>
  <si>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</si>
  <si>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</si>
  <si>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</si>
  <si>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</si>
  <si>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</si>
  <si>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</si>
  <si>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</si>
  <si>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</si>
  <si>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</si>
  <si>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</si>
  <si>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</si>
  <si>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</si>
  <si>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</si>
  <si>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</si>
  <si>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</si>
  <si>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</si>
  <si>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</si>
  <si>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</si>
  <si>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</si>
  <si>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</si>
  <si>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</si>
  <si>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</si>
  <si>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</si>
  <si>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</si>
  <si>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</si>
  <si>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</si>
  <si>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</si>
  <si>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</si>
  <si>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</si>
  <si>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</si>
  <si>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</si>
  <si>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</si>
  <si>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</si>
  <si>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</si>
  <si>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</si>
  <si>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</si>
  <si>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</si>
  <si>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</si>
  <si>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</si>
  <si>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</si>
  <si>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</si>
  <si>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</si>
  <si>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</si>
  <si>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</si>
  <si>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</si>
  <si>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</si>
  <si>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</si>
  <si>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</si>
  <si>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</si>
  <si>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</si>
  <si>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</si>
  <si>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</si>
  <si>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</si>
  <si>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</si>
  <si>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</si>
  <si>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</si>
  <si>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</si>
  <si>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</si>
  <si>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</si>
  <si>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</si>
  <si>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</si>
  <si>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</si>
  <si>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</si>
  <si>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</si>
  <si>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</si>
  <si>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</si>
  <si>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</si>
  <si>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</si>
  <si>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</si>
  <si>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</si>
  <si>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</si>
  <si>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</si>
  <si>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</si>
  <si>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</si>
  <si>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</si>
  <si>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</si>
  <si>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</si>
  <si>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</si>
  <si>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</si>
  <si>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</si>
  <si>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</si>
  <si>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</si>
  <si>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</si>
  <si>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</si>
  <si>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</si>
  <si>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</si>
  <si>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</si>
  <si>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</si>
  <si>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</si>
  <si>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</si>
  <si>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</si>
  <si>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</si>
  <si>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</si>
  <si>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</si>
  <si>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</si>
  <si>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</si>
  <si>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</si>
  <si>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</si>
  <si>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</si>
  <si>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</si>
  <si>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</si>
  <si>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</si>
  <si>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</si>
  <si>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</si>
  <si>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</si>
  <si>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</si>
  <si>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</si>
  <si>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</si>
  <si>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</si>
  <si>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</si>
  <si>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</si>
  <si>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</si>
  <si>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</si>
  <si>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</si>
  <si>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</si>
  <si>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</si>
  <si>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Spokane</t>
  </si>
  <si>
    <t>Helen Andrus</t>
  </si>
  <si>
    <t>X</t>
  </si>
  <si>
    <t>157</t>
  </si>
  <si>
    <t>St. Luke's Rehabilitation Institute</t>
  </si>
  <si>
    <t>711 S Cowley Street</t>
  </si>
  <si>
    <t>Spokane, WA 99202</t>
  </si>
  <si>
    <t>Elaine Couture</t>
  </si>
  <si>
    <t>Ron Wells</t>
  </si>
  <si>
    <t>509-473-6000</t>
  </si>
  <si>
    <t>509-473-6978</t>
  </si>
  <si>
    <t xml:space="preserve">          Radiology experienced an increase in volume and utilization mix change.</t>
  </si>
  <si>
    <t xml:space="preserve">          RVU's were reported in 2016, whereas visits were reported in 2017.</t>
  </si>
  <si>
    <t>Elaine Couture, CEO</t>
  </si>
  <si>
    <t>Signature of Chief Financial Officer</t>
  </si>
  <si>
    <t>Helen Andrus, CFO</t>
  </si>
  <si>
    <t>Mary Selecky</t>
  </si>
  <si>
    <t xml:space="preserve">          Laboratory experienced an increase in volume and utilization mix change.</t>
  </si>
  <si>
    <t xml:space="preserve">         Speech Therapy experienced a decrease in volume, utilization mix change, and CPT code changes.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</si>
</sst>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5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37" fontId="7" fillId="0" borderId="0"/>
    <xf numFmtId="9" fontId="2" fillId="0" borderId="0" applyFont="0" applyFill="0" applyBorder="0" applyAlignment="0" applyProtection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0" fontId="6" fillId="0" borderId="0"/>
    <xf numFmtId="37" fontId="15" fillId="0" borderId="0"/>
    <xf numFmtId="0" fontId="1" fillId="0" borderId="0"/>
  </cellStyleXfs>
  <cellXfs count="290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7" fontId="4" fillId="2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>
      <alignment horizontal="left"/>
    </xf>
    <xf numFmtId="37" fontId="4" fillId="2" borderId="0" xfId="0" applyFont="1" applyFill="1" applyAlignment="1" applyProtection="1">
      <alignment horizontal="center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/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4" fillId="7" borderId="0" xfId="0" applyFont="1" applyFill="1" applyProtection="1"/>
    <xf numFmtId="37" fontId="4" fillId="7" borderId="0" xfId="0" quotePrefix="1" applyFont="1" applyFill="1" applyAlignment="1" applyProtection="1">
      <alignment horizontal="left"/>
    </xf>
    <xf numFmtId="38" fontId="4" fillId="7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49" fontId="10" fillId="4" borderId="1" xfId="0" applyNumberFormat="1" applyFont="1" applyFill="1" applyBorder="1" applyAlignment="1" applyProtection="1">
      <alignment horizontal="left"/>
      <protection locked="0"/>
    </xf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8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37" fontId="4" fillId="2" borderId="0" xfId="0" applyFont="1" applyFill="1" applyAlignment="1" applyProtection="1">
      <alignment horizontal="right"/>
    </xf>
    <xf numFmtId="37" fontId="4" fillId="0" borderId="0" xfId="0" applyFont="1" applyAlignment="1" applyProtection="1">
      <alignment horizontal="right"/>
    </xf>
    <xf numFmtId="4" fontId="4" fillId="2" borderId="0" xfId="0" applyNumberFormat="1" applyFont="1" applyFill="1" applyAlignment="1" applyProtection="1">
      <alignment horizontal="right"/>
    </xf>
    <xf numFmtId="39" fontId="4" fillId="2" borderId="0" xfId="0" applyNumberFormat="1" applyFont="1" applyFill="1" applyAlignment="1" applyProtection="1">
      <alignment horizontal="right"/>
    </xf>
    <xf numFmtId="37" fontId="4" fillId="0" borderId="0" xfId="0" quotePrefix="1" applyFont="1" applyAlignment="1" applyProtection="1">
      <alignment horizontal="right"/>
    </xf>
    <xf numFmtId="2" fontId="4" fillId="0" borderId="0" xfId="0" applyNumberFormat="1" applyFont="1" applyAlignment="1" applyProtection="1">
      <alignment horizontal="right"/>
    </xf>
    <xf numFmtId="49" fontId="10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/>
    <xf numFmtId="38" fontId="4" fillId="8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0" fontId="16" fillId="0" borderId="0" xfId="24" applyFont="1" applyFill="1" applyProtection="1"/>
    <xf numFmtId="0" fontId="16" fillId="0" borderId="0" xfId="24" applyFont="1" applyProtection="1"/>
    <xf numFmtId="37" fontId="10" fillId="3" borderId="0" xfId="0" applyFont="1" applyFill="1" applyAlignment="1" applyProtection="1">
      <alignment horizontal="center" vertical="center"/>
    </xf>
    <xf numFmtId="37" fontId="16" fillId="0" borderId="0" xfId="0" applyFont="1" applyFill="1" applyProtection="1">
      <protection locked="0"/>
    </xf>
  </cellXfs>
  <cellStyles count="25">
    <cellStyle name="Comma" xfId="1" builtinId="3"/>
    <cellStyle name="Hyperlink" xfId="2" builtinId="8"/>
    <cellStyle name="Normal" xfId="0" builtinId="0"/>
    <cellStyle name="Normal 10 2 3" xfId="4"/>
    <cellStyle name="Normal 11" xfId="16"/>
    <cellStyle name="Normal 158" xfId="15"/>
    <cellStyle name="Normal 163" xfId="21"/>
    <cellStyle name="Normal 168" xfId="13"/>
    <cellStyle name="Normal 170" xfId="14"/>
    <cellStyle name="Normal 175" xfId="6"/>
    <cellStyle name="Normal 2" xfId="23"/>
    <cellStyle name="Normal 213" xfId="20"/>
    <cellStyle name="Normal 220" xfId="7"/>
    <cellStyle name="Normal 240" xfId="8"/>
    <cellStyle name="Normal 277" xfId="9"/>
    <cellStyle name="Normal 288" xfId="10"/>
    <cellStyle name="Normal 326" xfId="11"/>
    <cellStyle name="Normal 346" xfId="12"/>
    <cellStyle name="Normal 4" xfId="24"/>
    <cellStyle name="Normal 420" xfId="17"/>
    <cellStyle name="Normal 428" xfId="18"/>
    <cellStyle name="Normal 448" xfId="19"/>
    <cellStyle name="Normal 6" xfId="22"/>
    <cellStyle name="Percent" xfId="3" builtinId="5"/>
    <cellStyle name="Percent 39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8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1231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1232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1257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1227</v>
      </c>
      <c r="C10" s="236"/>
    </row>
    <row r="11" spans="1:6" ht="12.75" customHeight="1" x14ac:dyDescent="0.25">
      <c r="A11" s="198" t="s">
        <v>1230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1259</v>
      </c>
      <c r="C16" s="236"/>
      <c r="F16" s="283" t="s">
        <v>1258</v>
      </c>
    </row>
    <row r="17" spans="1:6" ht="12.75" customHeight="1" x14ac:dyDescent="0.25">
      <c r="A17" s="180" t="s">
        <v>1229</v>
      </c>
      <c r="C17" s="283" t="s">
        <v>1258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1233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1253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1234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1235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1236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1237</v>
      </c>
      <c r="C36" s="236"/>
    </row>
    <row r="37" spans="1:83" ht="12.6" customHeight="1" x14ac:dyDescent="0.25">
      <c r="A37" s="199" t="s">
        <v>1228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1193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7504595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2006934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17206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165204</v>
      </c>
      <c r="AC48" s="195">
        <f>ROUND(((B48/CE61)*AC61),0)</f>
        <v>109301</v>
      </c>
      <c r="AD48" s="195">
        <f>ROUND(((B48/CE61)*AD61),0)</f>
        <v>0</v>
      </c>
      <c r="AE48" s="195">
        <f>ROUND(((B48/CE61)*AE61),0)</f>
        <v>549460</v>
      </c>
      <c r="AF48" s="195">
        <f>ROUND(((B48/CE61)*AF61),0)</f>
        <v>51166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1758290</v>
      </c>
      <c r="AK48" s="195">
        <f>ROUND(((B48/CE61)*AK61),0)</f>
        <v>318746</v>
      </c>
      <c r="AL48" s="195">
        <f>ROUND(((B48/CE61)*AL61),0)</f>
        <v>126367</v>
      </c>
      <c r="AM48" s="195">
        <f>ROUND(((B48/CE61)*AM61),0)</f>
        <v>46996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575523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35821</v>
      </c>
      <c r="AX48" s="195">
        <f>ROUND(((B48/CE61)*AX61),0)</f>
        <v>0</v>
      </c>
      <c r="AY48" s="195">
        <f>ROUND(((B48/CE61)*AY61),0)</f>
        <v>249424</v>
      </c>
      <c r="AZ48" s="195">
        <f>ROUND(((B48/CE61)*AZ61),0)</f>
        <v>0</v>
      </c>
      <c r="BA48" s="195">
        <f>ROUND(((B48/CE61)*BA61),0)</f>
        <v>8259</v>
      </c>
      <c r="BB48" s="195">
        <f>ROUND(((B48/CE61)*BB61),0)</f>
        <v>138579</v>
      </c>
      <c r="BC48" s="195">
        <f>ROUND(((B48/CE61)*BC61),0)</f>
        <v>14503</v>
      </c>
      <c r="BD48" s="195">
        <f>ROUND(((B48/CE61)*BD61),0)</f>
        <v>0</v>
      </c>
      <c r="BE48" s="195">
        <f>ROUND(((B48/CE61)*BE61),0)</f>
        <v>202605</v>
      </c>
      <c r="BF48" s="195">
        <f>ROUND(((B48/CE61)*BF61),0)</f>
        <v>125261</v>
      </c>
      <c r="BG48" s="195">
        <f>ROUND(((B48/CE61)*BG61),0)</f>
        <v>15302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74994</v>
      </c>
      <c r="BL48" s="195">
        <f>ROUND(((B48/CE61)*BL61),0)</f>
        <v>208705</v>
      </c>
      <c r="BM48" s="195">
        <f>ROUND(((B48/CE61)*BM61),0)</f>
        <v>0</v>
      </c>
      <c r="BN48" s="195">
        <f>ROUND(((B48/CE61)*BN61),0)</f>
        <v>223729</v>
      </c>
      <c r="BO48" s="195">
        <f>ROUND(((B48/CE61)*BO61),0)</f>
        <v>0</v>
      </c>
      <c r="BP48" s="195">
        <f>ROUND(((B48/CE61)*BP61),0)</f>
        <v>12341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13941</v>
      </c>
      <c r="BU48" s="195">
        <f>ROUND(((B48/CE61)*BU61),0)</f>
        <v>0</v>
      </c>
      <c r="BV48" s="195">
        <f>ROUND(((B48/CE61)*BV61),0)</f>
        <v>104931</v>
      </c>
      <c r="BW48" s="195">
        <f>ROUND(((B48/CE61)*BW61),0)</f>
        <v>95065</v>
      </c>
      <c r="BX48" s="195">
        <f>ROUND(((B48/CE61)*BX61),0)</f>
        <v>214150</v>
      </c>
      <c r="BY48" s="195">
        <f>ROUND(((B48/CE61)*BY61),0)</f>
        <v>34545</v>
      </c>
      <c r="BZ48" s="195">
        <f>ROUND(((B48/CE61)*BZ61),0)</f>
        <v>0</v>
      </c>
      <c r="CA48" s="195">
        <f>ROUND(((B48/CE61)*CA61),0)</f>
        <v>703</v>
      </c>
      <c r="CB48" s="195">
        <f>ROUND(((B48/CE61)*CB61),0)</f>
        <v>1261</v>
      </c>
      <c r="CC48" s="195">
        <f>ROUND(((B48/CE61)*CC61),0)</f>
        <v>5281</v>
      </c>
      <c r="CD48" s="195"/>
      <c r="CE48" s="195">
        <f>SUM(C48:CD48)</f>
        <v>7504593</v>
      </c>
    </row>
    <row r="49" spans="1:84" ht="12.6" customHeight="1" x14ac:dyDescent="0.25">
      <c r="A49" s="175" t="s">
        <v>206</v>
      </c>
      <c r="B49" s="195">
        <f>B47+B48</f>
        <v>7504595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1164777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220921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6474</v>
      </c>
      <c r="AC52" s="195">
        <f>ROUND((B52/(CE76+CF76)*AC76),0)</f>
        <v>3430</v>
      </c>
      <c r="AD52" s="195">
        <f>ROUND((B52/(CE76+CF76)*AD76),0)</f>
        <v>0</v>
      </c>
      <c r="AE52" s="195">
        <f>ROUND((B52/(CE76+CF76)*AE76),0)</f>
        <v>60668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118261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172424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21658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27985</v>
      </c>
      <c r="AZ52" s="195">
        <f>ROUND((B52/(CE76+CF76)*AZ76),0)</f>
        <v>10566</v>
      </c>
      <c r="BA52" s="195">
        <f>ROUND((B52/(CE76+CF76)*BA76),0)</f>
        <v>6352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331813</v>
      </c>
      <c r="BF52" s="195">
        <f>ROUND((B52/(CE76+CF76)*BF76),0)</f>
        <v>3173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90233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8452</v>
      </c>
      <c r="BW52" s="195">
        <f>ROUND((B52/(CE76+CF76)*BW76),0)</f>
        <v>57391</v>
      </c>
      <c r="BX52" s="195">
        <f>ROUND((B52/(CE76+CF76)*BX76),0)</f>
        <v>9157</v>
      </c>
      <c r="BY52" s="195">
        <f>ROUND((B52/(CE76+CF76)*BY76),0)</f>
        <v>13493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2327</v>
      </c>
      <c r="CD52" s="195"/>
      <c r="CE52" s="195">
        <f>SUM(C52:CD52)</f>
        <v>1164778</v>
      </c>
    </row>
    <row r="53" spans="1:84" ht="12.6" customHeight="1" x14ac:dyDescent="0.25">
      <c r="A53" s="175" t="s">
        <v>206</v>
      </c>
      <c r="B53" s="195">
        <f>B51+B52</f>
        <v>1164777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1193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1211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>
        <v>20305</v>
      </c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>
        <v>95016</v>
      </c>
      <c r="V59" s="185"/>
      <c r="W59" s="185">
        <v>44</v>
      </c>
      <c r="X59" s="185">
        <v>152</v>
      </c>
      <c r="Y59" s="185">
        <v>292</v>
      </c>
      <c r="Z59" s="185"/>
      <c r="AA59" s="185">
        <v>6</v>
      </c>
      <c r="AB59" s="248"/>
      <c r="AC59" s="185">
        <v>8580</v>
      </c>
      <c r="AD59" s="185"/>
      <c r="AE59" s="185">
        <v>104843</v>
      </c>
      <c r="AF59" s="185">
        <v>11149</v>
      </c>
      <c r="AG59" s="185"/>
      <c r="AH59" s="185"/>
      <c r="AI59" s="185"/>
      <c r="AJ59" s="185">
        <v>60733</v>
      </c>
      <c r="AK59" s="185">
        <v>103353</v>
      </c>
      <c r="AL59" s="185">
        <v>20496</v>
      </c>
      <c r="AM59" s="185">
        <v>16131</v>
      </c>
      <c r="AN59" s="185"/>
      <c r="AO59" s="185"/>
      <c r="AP59" s="185">
        <v>46622</v>
      </c>
      <c r="AQ59" s="185"/>
      <c r="AR59" s="185"/>
      <c r="AS59" s="185"/>
      <c r="AT59" s="185"/>
      <c r="AU59" s="185"/>
      <c r="AV59" s="248"/>
      <c r="AW59" s="248"/>
      <c r="AX59" s="248"/>
      <c r="AY59" s="185">
        <v>61071</v>
      </c>
      <c r="AZ59" s="185"/>
      <c r="BA59" s="248"/>
      <c r="BB59" s="248"/>
      <c r="BC59" s="248"/>
      <c r="BD59" s="248"/>
      <c r="BE59" s="185">
        <v>190169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/>
      <c r="F60" s="223"/>
      <c r="G60" s="187">
        <v>134.94999999999999</v>
      </c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>
        <v>1.92</v>
      </c>
      <c r="T60" s="221"/>
      <c r="U60" s="221"/>
      <c r="V60" s="221"/>
      <c r="W60" s="221"/>
      <c r="X60" s="221"/>
      <c r="Y60" s="221"/>
      <c r="Z60" s="221"/>
      <c r="AA60" s="221"/>
      <c r="AB60" s="221">
        <v>7.1</v>
      </c>
      <c r="AC60" s="221">
        <v>6.19</v>
      </c>
      <c r="AD60" s="221"/>
      <c r="AE60" s="221">
        <v>36.9</v>
      </c>
      <c r="AF60" s="221">
        <v>2.15</v>
      </c>
      <c r="AG60" s="221"/>
      <c r="AH60" s="221"/>
      <c r="AI60" s="221"/>
      <c r="AJ60" s="221">
        <v>68.03</v>
      </c>
      <c r="AK60" s="221">
        <v>18.97</v>
      </c>
      <c r="AL60" s="221">
        <v>6.93</v>
      </c>
      <c r="AM60" s="221">
        <v>3.53</v>
      </c>
      <c r="AN60" s="221"/>
      <c r="AO60" s="221"/>
      <c r="AP60" s="221">
        <v>30.57</v>
      </c>
      <c r="AQ60" s="221"/>
      <c r="AR60" s="221"/>
      <c r="AS60" s="221"/>
      <c r="AT60" s="221"/>
      <c r="AU60" s="221"/>
      <c r="AV60" s="221"/>
      <c r="AW60" s="221">
        <v>1.1000000000000001</v>
      </c>
      <c r="AX60" s="221"/>
      <c r="AY60" s="221">
        <v>25.3</v>
      </c>
      <c r="AZ60" s="221"/>
      <c r="BA60" s="221">
        <v>0.98</v>
      </c>
      <c r="BB60" s="221">
        <v>7.57</v>
      </c>
      <c r="BC60" s="221">
        <v>1.54</v>
      </c>
      <c r="BD60" s="221"/>
      <c r="BE60" s="221">
        <v>16.2</v>
      </c>
      <c r="BF60" s="221">
        <v>15.67</v>
      </c>
      <c r="BG60" s="221">
        <v>1.63</v>
      </c>
      <c r="BH60" s="221"/>
      <c r="BI60" s="221"/>
      <c r="BJ60" s="221"/>
      <c r="BK60" s="221">
        <v>5.38</v>
      </c>
      <c r="BL60" s="221">
        <v>23.53</v>
      </c>
      <c r="BM60" s="221"/>
      <c r="BN60" s="221">
        <v>8.9</v>
      </c>
      <c r="BO60" s="221"/>
      <c r="BP60" s="221">
        <v>0.79</v>
      </c>
      <c r="BQ60" s="221"/>
      <c r="BR60" s="221"/>
      <c r="BS60" s="221"/>
      <c r="BT60" s="221">
        <v>0.94</v>
      </c>
      <c r="BU60" s="221"/>
      <c r="BV60" s="221">
        <v>8.08</v>
      </c>
      <c r="BW60" s="221">
        <v>6.63</v>
      </c>
      <c r="BX60" s="221">
        <v>10.15</v>
      </c>
      <c r="BY60" s="221">
        <v>2.0099999999999998</v>
      </c>
      <c r="BZ60" s="221"/>
      <c r="CA60" s="221">
        <v>0.05</v>
      </c>
      <c r="CB60" s="221">
        <v>7.0000000000000007E-2</v>
      </c>
      <c r="CC60" s="221">
        <v>0.41</v>
      </c>
      <c r="CD60" s="249" t="s">
        <v>221</v>
      </c>
      <c r="CE60" s="251">
        <f t="shared" ref="CE60:CE70" si="0">SUM(C60:CD60)</f>
        <v>454.17000000000007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>
        <v>8549060</v>
      </c>
      <c r="H61" s="184"/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>
        <v>73295</v>
      </c>
      <c r="T61" s="185"/>
      <c r="U61" s="185"/>
      <c r="V61" s="185"/>
      <c r="W61" s="185"/>
      <c r="X61" s="185"/>
      <c r="Y61" s="185"/>
      <c r="Z61" s="185"/>
      <c r="AA61" s="185"/>
      <c r="AB61" s="185">
        <v>703729</v>
      </c>
      <c r="AC61" s="185">
        <v>465598</v>
      </c>
      <c r="AD61" s="185"/>
      <c r="AE61" s="185">
        <v>2340570</v>
      </c>
      <c r="AF61" s="185">
        <v>217957</v>
      </c>
      <c r="AG61" s="185"/>
      <c r="AH61" s="185"/>
      <c r="AI61" s="185"/>
      <c r="AJ61" s="185">
        <v>7489897</v>
      </c>
      <c r="AK61" s="185">
        <v>1357783</v>
      </c>
      <c r="AL61" s="185">
        <v>538293</v>
      </c>
      <c r="AM61" s="185">
        <v>200191</v>
      </c>
      <c r="AN61" s="185"/>
      <c r="AO61" s="185"/>
      <c r="AP61" s="185">
        <v>2451591</v>
      </c>
      <c r="AQ61" s="185"/>
      <c r="AR61" s="185"/>
      <c r="AS61" s="185"/>
      <c r="AT61" s="185"/>
      <c r="AU61" s="185"/>
      <c r="AV61" s="185"/>
      <c r="AW61" s="185">
        <v>152587</v>
      </c>
      <c r="AX61" s="185"/>
      <c r="AY61" s="185">
        <v>1062487</v>
      </c>
      <c r="AZ61" s="185"/>
      <c r="BA61" s="185">
        <v>35183</v>
      </c>
      <c r="BB61" s="185">
        <v>590315</v>
      </c>
      <c r="BC61" s="185">
        <v>61780</v>
      </c>
      <c r="BD61" s="185"/>
      <c r="BE61" s="185">
        <v>863050</v>
      </c>
      <c r="BF61" s="185">
        <v>533583</v>
      </c>
      <c r="BG61" s="185">
        <v>65181</v>
      </c>
      <c r="BH61" s="185"/>
      <c r="BI61" s="185"/>
      <c r="BJ61" s="185"/>
      <c r="BK61" s="185">
        <v>319458</v>
      </c>
      <c r="BL61" s="185">
        <v>889035</v>
      </c>
      <c r="BM61" s="185"/>
      <c r="BN61" s="185">
        <v>953031</v>
      </c>
      <c r="BO61" s="185"/>
      <c r="BP61" s="185">
        <v>52571</v>
      </c>
      <c r="BQ61" s="185"/>
      <c r="BR61" s="185"/>
      <c r="BS61" s="185"/>
      <c r="BT61" s="185">
        <v>59384</v>
      </c>
      <c r="BU61" s="185"/>
      <c r="BV61" s="185">
        <v>446979</v>
      </c>
      <c r="BW61" s="185">
        <v>404953</v>
      </c>
      <c r="BX61" s="185">
        <v>912228</v>
      </c>
      <c r="BY61" s="185">
        <v>147153</v>
      </c>
      <c r="BZ61" s="185"/>
      <c r="CA61" s="185">
        <v>2995</v>
      </c>
      <c r="CB61" s="185">
        <v>5372</v>
      </c>
      <c r="CC61" s="185">
        <v>22495</v>
      </c>
      <c r="CD61" s="249" t="s">
        <v>221</v>
      </c>
      <c r="CE61" s="195">
        <f t="shared" si="0"/>
        <v>31967784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2006934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17206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165204</v>
      </c>
      <c r="AC62" s="195">
        <f t="shared" si="1"/>
        <v>109301</v>
      </c>
      <c r="AD62" s="195">
        <f t="shared" si="1"/>
        <v>0</v>
      </c>
      <c r="AE62" s="195">
        <f t="shared" si="1"/>
        <v>549460</v>
      </c>
      <c r="AF62" s="195">
        <f t="shared" si="1"/>
        <v>51166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1758290</v>
      </c>
      <c r="AK62" s="195">
        <f t="shared" si="1"/>
        <v>318746</v>
      </c>
      <c r="AL62" s="195">
        <f t="shared" si="1"/>
        <v>126367</v>
      </c>
      <c r="AM62" s="195">
        <f t="shared" si="1"/>
        <v>46996</v>
      </c>
      <c r="AN62" s="195">
        <f t="shared" si="1"/>
        <v>0</v>
      </c>
      <c r="AO62" s="195">
        <f t="shared" si="1"/>
        <v>0</v>
      </c>
      <c r="AP62" s="195">
        <f t="shared" si="1"/>
        <v>575523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35821</v>
      </c>
      <c r="AX62" s="195">
        <f t="shared" si="1"/>
        <v>0</v>
      </c>
      <c r="AY62" s="195">
        <f>ROUND(AY47+AY48,0)</f>
        <v>249424</v>
      </c>
      <c r="AZ62" s="195">
        <f>ROUND(AZ47+AZ48,0)</f>
        <v>0</v>
      </c>
      <c r="BA62" s="195">
        <f>ROUND(BA47+BA48,0)</f>
        <v>8259</v>
      </c>
      <c r="BB62" s="195">
        <f t="shared" si="1"/>
        <v>138579</v>
      </c>
      <c r="BC62" s="195">
        <f t="shared" si="1"/>
        <v>14503</v>
      </c>
      <c r="BD62" s="195">
        <f t="shared" si="1"/>
        <v>0</v>
      </c>
      <c r="BE62" s="195">
        <f t="shared" si="1"/>
        <v>202605</v>
      </c>
      <c r="BF62" s="195">
        <f t="shared" si="1"/>
        <v>125261</v>
      </c>
      <c r="BG62" s="195">
        <f t="shared" si="1"/>
        <v>15302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74994</v>
      </c>
      <c r="BL62" s="195">
        <f t="shared" si="1"/>
        <v>208705</v>
      </c>
      <c r="BM62" s="195">
        <f t="shared" si="1"/>
        <v>0</v>
      </c>
      <c r="BN62" s="195">
        <f t="shared" si="1"/>
        <v>223729</v>
      </c>
      <c r="BO62" s="195">
        <f t="shared" ref="BO62:CC62" si="2">ROUND(BO47+BO48,0)</f>
        <v>0</v>
      </c>
      <c r="BP62" s="195">
        <f t="shared" si="2"/>
        <v>12341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13941</v>
      </c>
      <c r="BU62" s="195">
        <f t="shared" si="2"/>
        <v>0</v>
      </c>
      <c r="BV62" s="195">
        <f t="shared" si="2"/>
        <v>104931</v>
      </c>
      <c r="BW62" s="195">
        <f t="shared" si="2"/>
        <v>95065</v>
      </c>
      <c r="BX62" s="195">
        <f t="shared" si="2"/>
        <v>214150</v>
      </c>
      <c r="BY62" s="195">
        <f t="shared" si="2"/>
        <v>34545</v>
      </c>
      <c r="BZ62" s="195">
        <f t="shared" si="2"/>
        <v>0</v>
      </c>
      <c r="CA62" s="195">
        <f t="shared" si="2"/>
        <v>703</v>
      </c>
      <c r="CB62" s="195">
        <f t="shared" si="2"/>
        <v>1261</v>
      </c>
      <c r="CC62" s="195">
        <f t="shared" si="2"/>
        <v>5281</v>
      </c>
      <c r="CD62" s="249" t="s">
        <v>221</v>
      </c>
      <c r="CE62" s="195">
        <f t="shared" si="0"/>
        <v>7504593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>
        <v>1093</v>
      </c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>
        <v>389797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>
        <v>38134</v>
      </c>
      <c r="BL63" s="185"/>
      <c r="BM63" s="185"/>
      <c r="BN63" s="185">
        <v>39499</v>
      </c>
      <c r="BO63" s="185"/>
      <c r="BP63" s="185"/>
      <c r="BQ63" s="185"/>
      <c r="BR63" s="185"/>
      <c r="BS63" s="185"/>
      <c r="BT63" s="185"/>
      <c r="BU63" s="185"/>
      <c r="BV63" s="185"/>
      <c r="BW63" s="185">
        <v>1781</v>
      </c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470304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>
        <v>426345</v>
      </c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>
        <v>515</v>
      </c>
      <c r="T64" s="185"/>
      <c r="U64" s="185"/>
      <c r="V64" s="185"/>
      <c r="W64" s="185"/>
      <c r="X64" s="185"/>
      <c r="Y64" s="185"/>
      <c r="Z64" s="185"/>
      <c r="AA64" s="185"/>
      <c r="AB64" s="185">
        <v>529168</v>
      </c>
      <c r="AC64" s="185">
        <v>46922</v>
      </c>
      <c r="AD64" s="185"/>
      <c r="AE64" s="185">
        <v>56969</v>
      </c>
      <c r="AF64" s="185">
        <v>4101</v>
      </c>
      <c r="AG64" s="185"/>
      <c r="AH64" s="185"/>
      <c r="AI64" s="185"/>
      <c r="AJ64" s="185">
        <v>114877</v>
      </c>
      <c r="AK64" s="185">
        <v>12828</v>
      </c>
      <c r="AL64" s="185">
        <v>6624</v>
      </c>
      <c r="AM64" s="185">
        <v>876</v>
      </c>
      <c r="AN64" s="185"/>
      <c r="AO64" s="185"/>
      <c r="AP64" s="185">
        <v>48865</v>
      </c>
      <c r="AQ64" s="185"/>
      <c r="AR64" s="185"/>
      <c r="AS64" s="185"/>
      <c r="AT64" s="185"/>
      <c r="AU64" s="185"/>
      <c r="AV64" s="185"/>
      <c r="AW64" s="185">
        <v>40</v>
      </c>
      <c r="AX64" s="185"/>
      <c r="AY64" s="185">
        <v>511093</v>
      </c>
      <c r="AZ64" s="185"/>
      <c r="BA64" s="185">
        <v>164</v>
      </c>
      <c r="BB64" s="185">
        <v>3572</v>
      </c>
      <c r="BC64" s="185">
        <v>3168</v>
      </c>
      <c r="BD64" s="185"/>
      <c r="BE64" s="185">
        <v>63884</v>
      </c>
      <c r="BF64" s="185">
        <v>85474</v>
      </c>
      <c r="BG64" s="185">
        <v>279</v>
      </c>
      <c r="BH64" s="185"/>
      <c r="BI64" s="185"/>
      <c r="BJ64" s="185"/>
      <c r="BK64" s="185">
        <v>1744</v>
      </c>
      <c r="BL64" s="185">
        <v>3658</v>
      </c>
      <c r="BM64" s="185"/>
      <c r="BN64" s="185">
        <v>100413</v>
      </c>
      <c r="BO64" s="185">
        <v>11050</v>
      </c>
      <c r="BP64" s="185">
        <v>10232</v>
      </c>
      <c r="BQ64" s="185"/>
      <c r="BR64" s="185"/>
      <c r="BS64" s="185">
        <v>3680</v>
      </c>
      <c r="BT64" s="185">
        <v>783</v>
      </c>
      <c r="BU64" s="185"/>
      <c r="BV64" s="185">
        <v>10498</v>
      </c>
      <c r="BW64" s="185">
        <v>49598</v>
      </c>
      <c r="BX64" s="185">
        <v>16085</v>
      </c>
      <c r="BY64" s="185">
        <v>182</v>
      </c>
      <c r="BZ64" s="185"/>
      <c r="CA64" s="185"/>
      <c r="CB64" s="185"/>
      <c r="CC64" s="185"/>
      <c r="CD64" s="249" t="s">
        <v>221</v>
      </c>
      <c r="CE64" s="195">
        <f t="shared" si="0"/>
        <v>2123687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>
        <v>3465</v>
      </c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>
        <v>451</v>
      </c>
      <c r="T65" s="185"/>
      <c r="U65" s="185"/>
      <c r="V65" s="185"/>
      <c r="W65" s="185"/>
      <c r="X65" s="185"/>
      <c r="Y65" s="185"/>
      <c r="Z65" s="185"/>
      <c r="AA65" s="185"/>
      <c r="AB65" s="185">
        <v>706</v>
      </c>
      <c r="AC65" s="185">
        <v>972</v>
      </c>
      <c r="AD65" s="185"/>
      <c r="AE65" s="185">
        <v>2706</v>
      </c>
      <c r="AF65" s="185">
        <v>1414</v>
      </c>
      <c r="AG65" s="185"/>
      <c r="AH65" s="185"/>
      <c r="AI65" s="185"/>
      <c r="AJ65" s="185">
        <v>35888</v>
      </c>
      <c r="AK65" s="185"/>
      <c r="AL65" s="185"/>
      <c r="AM65" s="185"/>
      <c r="AN65" s="185"/>
      <c r="AO65" s="185"/>
      <c r="AP65" s="185">
        <v>48125</v>
      </c>
      <c r="AQ65" s="185"/>
      <c r="AR65" s="185"/>
      <c r="AS65" s="185"/>
      <c r="AT65" s="185"/>
      <c r="AU65" s="185"/>
      <c r="AV65" s="185"/>
      <c r="AW65" s="185"/>
      <c r="AX65" s="185"/>
      <c r="AY65" s="185">
        <v>480</v>
      </c>
      <c r="AZ65" s="185"/>
      <c r="BA65" s="185"/>
      <c r="BB65" s="185">
        <v>3815</v>
      </c>
      <c r="BC65" s="185">
        <v>1296</v>
      </c>
      <c r="BD65" s="185"/>
      <c r="BE65" s="185">
        <v>405628</v>
      </c>
      <c r="BF65" s="185">
        <v>2084</v>
      </c>
      <c r="BG65" s="185">
        <v>26285</v>
      </c>
      <c r="BH65" s="185"/>
      <c r="BI65" s="185"/>
      <c r="BJ65" s="185"/>
      <c r="BK65" s="185">
        <v>706</v>
      </c>
      <c r="BL65" s="185">
        <v>1710</v>
      </c>
      <c r="BM65" s="185"/>
      <c r="BN65" s="185">
        <v>36863</v>
      </c>
      <c r="BO65" s="185"/>
      <c r="BP65" s="185">
        <v>817</v>
      </c>
      <c r="BQ65" s="185"/>
      <c r="BR65" s="185"/>
      <c r="BS65" s="185"/>
      <c r="BT65" s="185"/>
      <c r="BU65" s="185"/>
      <c r="BV65" s="185">
        <v>155</v>
      </c>
      <c r="BW65" s="185">
        <v>11048</v>
      </c>
      <c r="BX65" s="185">
        <v>6753</v>
      </c>
      <c r="BY65" s="185">
        <v>2318</v>
      </c>
      <c r="BZ65" s="185"/>
      <c r="CA65" s="185"/>
      <c r="CB65" s="185"/>
      <c r="CC65" s="185"/>
      <c r="CD65" s="249" t="s">
        <v>221</v>
      </c>
      <c r="CE65" s="195">
        <f t="shared" si="0"/>
        <v>593685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>
        <v>659085</v>
      </c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>
        <v>3705</v>
      </c>
      <c r="T66" s="184"/>
      <c r="U66" s="185">
        <v>221976</v>
      </c>
      <c r="V66" s="185"/>
      <c r="W66" s="185"/>
      <c r="X66" s="185"/>
      <c r="Y66" s="185"/>
      <c r="Z66" s="185"/>
      <c r="AA66" s="185"/>
      <c r="AB66" s="185">
        <v>2790</v>
      </c>
      <c r="AC66" s="185">
        <v>1467</v>
      </c>
      <c r="AD66" s="185"/>
      <c r="AE66" s="185">
        <v>17206</v>
      </c>
      <c r="AF66" s="185">
        <v>512</v>
      </c>
      <c r="AG66" s="185"/>
      <c r="AH66" s="185"/>
      <c r="AI66" s="185"/>
      <c r="AJ66" s="185">
        <v>64363</v>
      </c>
      <c r="AK66" s="185">
        <v>6308</v>
      </c>
      <c r="AL66" s="185">
        <v>100</v>
      </c>
      <c r="AM66" s="185">
        <v>758</v>
      </c>
      <c r="AN66" s="185"/>
      <c r="AO66" s="185"/>
      <c r="AP66" s="185">
        <v>14812</v>
      </c>
      <c r="AQ66" s="185"/>
      <c r="AR66" s="185"/>
      <c r="AS66" s="185"/>
      <c r="AT66" s="185"/>
      <c r="AU66" s="185"/>
      <c r="AV66" s="185"/>
      <c r="AW66" s="185">
        <v>4500</v>
      </c>
      <c r="AX66" s="185"/>
      <c r="AY66" s="185">
        <v>17076</v>
      </c>
      <c r="AZ66" s="185">
        <v>8722</v>
      </c>
      <c r="BA66" s="185">
        <v>111323</v>
      </c>
      <c r="BB66" s="185">
        <v>425</v>
      </c>
      <c r="BC66" s="185">
        <v>27336</v>
      </c>
      <c r="BD66" s="185"/>
      <c r="BE66" s="185">
        <v>781211</v>
      </c>
      <c r="BF66" s="185">
        <v>70586</v>
      </c>
      <c r="BG66" s="185">
        <v>50571</v>
      </c>
      <c r="BH66" s="185"/>
      <c r="BI66" s="185"/>
      <c r="BJ66" s="185"/>
      <c r="BK66" s="185">
        <v>51355</v>
      </c>
      <c r="BL66" s="185">
        <v>64</v>
      </c>
      <c r="BM66" s="185"/>
      <c r="BN66" s="185">
        <v>2749527</v>
      </c>
      <c r="BO66" s="185">
        <v>3245</v>
      </c>
      <c r="BP66" s="185">
        <v>12992</v>
      </c>
      <c r="BQ66" s="185"/>
      <c r="BR66" s="185"/>
      <c r="BS66" s="185">
        <v>2157</v>
      </c>
      <c r="BT66" s="185">
        <v>26739</v>
      </c>
      <c r="BU66" s="185"/>
      <c r="BV66" s="185">
        <v>43637</v>
      </c>
      <c r="BW66" s="185">
        <v>35921</v>
      </c>
      <c r="BX66" s="185">
        <v>615903</v>
      </c>
      <c r="BY66" s="185">
        <v>17797</v>
      </c>
      <c r="BZ66" s="185"/>
      <c r="CA66" s="185">
        <v>255</v>
      </c>
      <c r="CB66" s="185"/>
      <c r="CC66" s="185"/>
      <c r="CD66" s="249" t="s">
        <v>221</v>
      </c>
      <c r="CE66" s="195">
        <f t="shared" si="0"/>
        <v>5624424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220921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6474</v>
      </c>
      <c r="AC67" s="195">
        <f t="shared" si="3"/>
        <v>3430</v>
      </c>
      <c r="AD67" s="195">
        <f t="shared" si="3"/>
        <v>0</v>
      </c>
      <c r="AE67" s="195">
        <f t="shared" si="3"/>
        <v>60668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118261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172424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21658</v>
      </c>
      <c r="AW67" s="195">
        <f t="shared" si="3"/>
        <v>0</v>
      </c>
      <c r="AX67" s="195">
        <f t="shared" si="3"/>
        <v>0</v>
      </c>
      <c r="AY67" s="195">
        <f t="shared" si="3"/>
        <v>27985</v>
      </c>
      <c r="AZ67" s="195">
        <f>ROUND(AZ51+AZ52,0)</f>
        <v>10566</v>
      </c>
      <c r="BA67" s="195">
        <f>ROUND(BA51+BA52,0)</f>
        <v>6352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331813</v>
      </c>
      <c r="BF67" s="195">
        <f t="shared" si="3"/>
        <v>3173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90233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8452</v>
      </c>
      <c r="BW67" s="195">
        <f t="shared" si="4"/>
        <v>57391</v>
      </c>
      <c r="BX67" s="195">
        <f t="shared" si="4"/>
        <v>9157</v>
      </c>
      <c r="BY67" s="195">
        <f t="shared" si="4"/>
        <v>13493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2327</v>
      </c>
      <c r="CD67" s="249" t="s">
        <v>221</v>
      </c>
      <c r="CE67" s="195">
        <f t="shared" si="0"/>
        <v>1164778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>
        <v>217427</v>
      </c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>
        <v>14257</v>
      </c>
      <c r="AC68" s="185">
        <v>7781</v>
      </c>
      <c r="AD68" s="185"/>
      <c r="AE68" s="185">
        <v>5103</v>
      </c>
      <c r="AF68" s="185"/>
      <c r="AG68" s="185"/>
      <c r="AH68" s="185"/>
      <c r="AI68" s="185"/>
      <c r="AJ68" s="185">
        <v>46913</v>
      </c>
      <c r="AK68" s="185"/>
      <c r="AL68" s="185"/>
      <c r="AM68" s="185"/>
      <c r="AN68" s="185"/>
      <c r="AO68" s="185"/>
      <c r="AP68" s="185">
        <v>498040</v>
      </c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>
        <v>4252</v>
      </c>
      <c r="BC68" s="185"/>
      <c r="BD68" s="185"/>
      <c r="BE68" s="185">
        <v>22483</v>
      </c>
      <c r="BF68" s="185">
        <v>151</v>
      </c>
      <c r="BG68" s="185"/>
      <c r="BH68" s="185"/>
      <c r="BI68" s="185"/>
      <c r="BJ68" s="185"/>
      <c r="BK68" s="185">
        <v>1415</v>
      </c>
      <c r="BL68" s="185"/>
      <c r="BM68" s="185"/>
      <c r="BN68" s="185">
        <v>55911</v>
      </c>
      <c r="BO68" s="185"/>
      <c r="BP68" s="185">
        <v>5423</v>
      </c>
      <c r="BQ68" s="185"/>
      <c r="BR68" s="185"/>
      <c r="BS68" s="185"/>
      <c r="BT68" s="185"/>
      <c r="BU68" s="185"/>
      <c r="BV68" s="185"/>
      <c r="BW68" s="185">
        <v>2925</v>
      </c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882081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>
        <v>14144</v>
      </c>
      <c r="H69" s="184"/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>
        <v>-1036</v>
      </c>
      <c r="T69" s="184"/>
      <c r="U69" s="185"/>
      <c r="V69" s="185"/>
      <c r="W69" s="184"/>
      <c r="X69" s="185"/>
      <c r="Y69" s="185">
        <v>46949</v>
      </c>
      <c r="Z69" s="185"/>
      <c r="AA69" s="185"/>
      <c r="AB69" s="185">
        <v>758</v>
      </c>
      <c r="AC69" s="185">
        <v>54</v>
      </c>
      <c r="AD69" s="185"/>
      <c r="AE69" s="185">
        <v>27419</v>
      </c>
      <c r="AF69" s="185">
        <v>1628</v>
      </c>
      <c r="AG69" s="185"/>
      <c r="AH69" s="185"/>
      <c r="AI69" s="185"/>
      <c r="AJ69" s="185">
        <v>129050</v>
      </c>
      <c r="AK69" s="185">
        <v>6001</v>
      </c>
      <c r="AL69" s="185">
        <v>1486</v>
      </c>
      <c r="AM69" s="185">
        <v>2086</v>
      </c>
      <c r="AN69" s="185"/>
      <c r="AO69" s="184"/>
      <c r="AP69" s="185">
        <v>6670</v>
      </c>
      <c r="AQ69" s="184"/>
      <c r="AR69" s="184"/>
      <c r="AS69" s="184"/>
      <c r="AT69" s="184"/>
      <c r="AU69" s="185"/>
      <c r="AV69" s="185">
        <v>117425</v>
      </c>
      <c r="AW69" s="185">
        <v>2809</v>
      </c>
      <c r="AX69" s="185"/>
      <c r="AY69" s="185">
        <v>892</v>
      </c>
      <c r="AZ69" s="185"/>
      <c r="BA69" s="185"/>
      <c r="BB69" s="185">
        <v>131</v>
      </c>
      <c r="BC69" s="185"/>
      <c r="BD69" s="185"/>
      <c r="BE69" s="185">
        <v>5280</v>
      </c>
      <c r="BF69" s="185">
        <v>287</v>
      </c>
      <c r="BG69" s="185"/>
      <c r="BH69" s="224"/>
      <c r="BI69" s="185"/>
      <c r="BJ69" s="185"/>
      <c r="BK69" s="185">
        <v>15737</v>
      </c>
      <c r="BL69" s="185">
        <v>133</v>
      </c>
      <c r="BM69" s="185"/>
      <c r="BN69" s="185">
        <v>65721</v>
      </c>
      <c r="BO69" s="185"/>
      <c r="BP69" s="185">
        <v>14895</v>
      </c>
      <c r="BQ69" s="185"/>
      <c r="BR69" s="185"/>
      <c r="BS69" s="185">
        <v>1103</v>
      </c>
      <c r="BT69" s="185"/>
      <c r="BU69" s="185"/>
      <c r="BV69" s="185">
        <v>4401</v>
      </c>
      <c r="BW69" s="185">
        <v>3446</v>
      </c>
      <c r="BX69" s="185">
        <v>14587</v>
      </c>
      <c r="BY69" s="185">
        <v>522</v>
      </c>
      <c r="BZ69" s="185"/>
      <c r="CA69" s="185"/>
      <c r="CB69" s="185"/>
      <c r="CC69" s="185"/>
      <c r="CD69" s="188">
        <v>887737</v>
      </c>
      <c r="CE69" s="195">
        <f t="shared" si="0"/>
        <v>1370315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>
        <v>39570</v>
      </c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>
        <v>223</v>
      </c>
      <c r="AC70" s="185"/>
      <c r="AD70" s="185"/>
      <c r="AE70" s="185">
        <v>8545</v>
      </c>
      <c r="AF70" s="185">
        <v>1400</v>
      </c>
      <c r="AG70" s="185"/>
      <c r="AH70" s="185"/>
      <c r="AI70" s="185"/>
      <c r="AJ70" s="185">
        <v>1950531</v>
      </c>
      <c r="AK70" s="185">
        <v>12511</v>
      </c>
      <c r="AL70" s="185"/>
      <c r="AM70" s="185"/>
      <c r="AN70" s="185"/>
      <c r="AO70" s="185"/>
      <c r="AP70" s="185">
        <v>4757</v>
      </c>
      <c r="AQ70" s="185"/>
      <c r="AR70" s="185"/>
      <c r="AS70" s="185"/>
      <c r="AT70" s="185"/>
      <c r="AU70" s="185"/>
      <c r="AV70" s="185"/>
      <c r="AW70" s="185">
        <v>51804</v>
      </c>
      <c r="AX70" s="185"/>
      <c r="AY70" s="185">
        <v>37986</v>
      </c>
      <c r="AZ70" s="185">
        <v>386119</v>
      </c>
      <c r="BA70" s="185"/>
      <c r="BB70" s="185"/>
      <c r="BC70" s="185"/>
      <c r="BD70" s="185"/>
      <c r="BE70" s="185">
        <v>31410</v>
      </c>
      <c r="BF70" s="185">
        <v>12000</v>
      </c>
      <c r="BG70" s="185"/>
      <c r="BH70" s="185"/>
      <c r="BI70" s="185"/>
      <c r="BJ70" s="185"/>
      <c r="BK70" s="185"/>
      <c r="BL70" s="185"/>
      <c r="BM70" s="185"/>
      <c r="BN70" s="185">
        <v>12497</v>
      </c>
      <c r="BO70" s="185"/>
      <c r="BP70" s="185">
        <v>91944</v>
      </c>
      <c r="BQ70" s="185"/>
      <c r="BR70" s="185"/>
      <c r="BS70" s="185"/>
      <c r="BT70" s="185"/>
      <c r="BU70" s="185"/>
      <c r="BV70" s="185">
        <v>26192</v>
      </c>
      <c r="BW70" s="185">
        <v>2475</v>
      </c>
      <c r="BX70" s="185"/>
      <c r="BY70" s="185"/>
      <c r="BZ70" s="185"/>
      <c r="CA70" s="185"/>
      <c r="CB70" s="185">
        <v>8918</v>
      </c>
      <c r="CC70" s="185"/>
      <c r="CD70" s="188"/>
      <c r="CE70" s="195">
        <f t="shared" si="0"/>
        <v>2678882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12058904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94136</v>
      </c>
      <c r="T71" s="195">
        <f t="shared" si="5"/>
        <v>0</v>
      </c>
      <c r="U71" s="195">
        <f t="shared" si="5"/>
        <v>221976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46949</v>
      </c>
      <c r="Z71" s="195">
        <f t="shared" si="5"/>
        <v>0</v>
      </c>
      <c r="AA71" s="195">
        <f t="shared" si="5"/>
        <v>0</v>
      </c>
      <c r="AB71" s="195">
        <f t="shared" si="5"/>
        <v>1422863</v>
      </c>
      <c r="AC71" s="195">
        <f t="shared" si="5"/>
        <v>635525</v>
      </c>
      <c r="AD71" s="195">
        <f t="shared" si="5"/>
        <v>0</v>
      </c>
      <c r="AE71" s="195">
        <f t="shared" si="5"/>
        <v>3051556</v>
      </c>
      <c r="AF71" s="195">
        <f t="shared" si="5"/>
        <v>275378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8196805</v>
      </c>
      <c r="AK71" s="195">
        <f t="shared" si="6"/>
        <v>1689155</v>
      </c>
      <c r="AL71" s="195">
        <f t="shared" si="6"/>
        <v>672870</v>
      </c>
      <c r="AM71" s="195">
        <f t="shared" si="6"/>
        <v>250907</v>
      </c>
      <c r="AN71" s="195">
        <f t="shared" si="6"/>
        <v>0</v>
      </c>
      <c r="AO71" s="195">
        <f t="shared" si="6"/>
        <v>0</v>
      </c>
      <c r="AP71" s="195">
        <f t="shared" si="6"/>
        <v>3811293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139083</v>
      </c>
      <c r="AW71" s="195">
        <f t="shared" si="6"/>
        <v>143953</v>
      </c>
      <c r="AX71" s="195">
        <f t="shared" si="6"/>
        <v>0</v>
      </c>
      <c r="AY71" s="195">
        <f t="shared" si="6"/>
        <v>1831451</v>
      </c>
      <c r="AZ71" s="195">
        <f t="shared" si="6"/>
        <v>-366831</v>
      </c>
      <c r="BA71" s="195">
        <f t="shared" si="6"/>
        <v>161281</v>
      </c>
      <c r="BB71" s="195">
        <f t="shared" si="6"/>
        <v>741089</v>
      </c>
      <c r="BC71" s="195">
        <f t="shared" si="6"/>
        <v>108083</v>
      </c>
      <c r="BD71" s="195">
        <f t="shared" si="6"/>
        <v>0</v>
      </c>
      <c r="BE71" s="195">
        <f t="shared" si="6"/>
        <v>2644544</v>
      </c>
      <c r="BF71" s="195">
        <f t="shared" si="6"/>
        <v>808599</v>
      </c>
      <c r="BG71" s="195">
        <f t="shared" si="6"/>
        <v>157618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503543</v>
      </c>
      <c r="BL71" s="195">
        <f t="shared" si="6"/>
        <v>1103305</v>
      </c>
      <c r="BM71" s="195">
        <f t="shared" si="6"/>
        <v>0</v>
      </c>
      <c r="BN71" s="195">
        <f t="shared" si="6"/>
        <v>4302430</v>
      </c>
      <c r="BO71" s="195">
        <f t="shared" si="6"/>
        <v>14295</v>
      </c>
      <c r="BP71" s="195">
        <f t="shared" ref="BP71:CC71" si="7">SUM(BP61:BP69)-BP70</f>
        <v>17327</v>
      </c>
      <c r="BQ71" s="195">
        <f t="shared" si="7"/>
        <v>0</v>
      </c>
      <c r="BR71" s="195">
        <f t="shared" si="7"/>
        <v>0</v>
      </c>
      <c r="BS71" s="195">
        <f t="shared" si="7"/>
        <v>6940</v>
      </c>
      <c r="BT71" s="195">
        <f t="shared" si="7"/>
        <v>100847</v>
      </c>
      <c r="BU71" s="195">
        <f t="shared" si="7"/>
        <v>0</v>
      </c>
      <c r="BV71" s="195">
        <f t="shared" si="7"/>
        <v>592861</v>
      </c>
      <c r="BW71" s="195">
        <f t="shared" si="7"/>
        <v>659653</v>
      </c>
      <c r="BX71" s="195">
        <f t="shared" si="7"/>
        <v>1788863</v>
      </c>
      <c r="BY71" s="195">
        <f t="shared" si="7"/>
        <v>216010</v>
      </c>
      <c r="BZ71" s="195">
        <f t="shared" si="7"/>
        <v>0</v>
      </c>
      <c r="CA71" s="195">
        <f t="shared" si="7"/>
        <v>3953</v>
      </c>
      <c r="CB71" s="195">
        <f t="shared" si="7"/>
        <v>-2285</v>
      </c>
      <c r="CC71" s="195">
        <f t="shared" si="7"/>
        <v>30103</v>
      </c>
      <c r="CD71" s="245">
        <f>CD69-CD70</f>
        <v>887737</v>
      </c>
      <c r="CE71" s="195">
        <f>SUM(CE61:CE69)-CE70</f>
        <v>49022769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/>
      <c r="F73" s="185"/>
      <c r="G73" s="184">
        <v>38408266</v>
      </c>
      <c r="H73" s="184"/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>
        <v>4305424</v>
      </c>
      <c r="V73" s="185"/>
      <c r="W73" s="185">
        <v>99244</v>
      </c>
      <c r="X73" s="185">
        <v>226653</v>
      </c>
      <c r="Y73" s="185">
        <v>353121</v>
      </c>
      <c r="Z73" s="185"/>
      <c r="AA73" s="185">
        <v>4648</v>
      </c>
      <c r="AB73" s="185">
        <v>4279193</v>
      </c>
      <c r="AC73" s="185">
        <v>2188390</v>
      </c>
      <c r="AD73" s="185"/>
      <c r="AE73" s="185">
        <v>11125045</v>
      </c>
      <c r="AF73" s="185">
        <v>1077627</v>
      </c>
      <c r="AG73" s="185"/>
      <c r="AH73" s="185"/>
      <c r="AI73" s="185"/>
      <c r="AJ73" s="185"/>
      <c r="AK73" s="185">
        <v>11356045</v>
      </c>
      <c r="AL73" s="185">
        <v>2226892</v>
      </c>
      <c r="AM73" s="185">
        <v>1477917</v>
      </c>
      <c r="AN73" s="185"/>
      <c r="AO73" s="185"/>
      <c r="AP73" s="185"/>
      <c r="AQ73" s="185"/>
      <c r="AR73" s="185"/>
      <c r="AS73" s="185"/>
      <c r="AT73" s="185"/>
      <c r="AU73" s="185"/>
      <c r="AV73" s="185">
        <v>204605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77333070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>
        <v>24813155</v>
      </c>
      <c r="AK74" s="185"/>
      <c r="AL74" s="185"/>
      <c r="AM74" s="185"/>
      <c r="AN74" s="185"/>
      <c r="AO74" s="185"/>
      <c r="AP74" s="185">
        <v>15546608</v>
      </c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40359763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38408266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4305424</v>
      </c>
      <c r="V75" s="195">
        <f t="shared" si="9"/>
        <v>0</v>
      </c>
      <c r="W75" s="195">
        <f t="shared" si="9"/>
        <v>99244</v>
      </c>
      <c r="X75" s="195">
        <f t="shared" si="9"/>
        <v>226653</v>
      </c>
      <c r="Y75" s="195">
        <f t="shared" si="9"/>
        <v>353121</v>
      </c>
      <c r="Z75" s="195">
        <f t="shared" si="9"/>
        <v>0</v>
      </c>
      <c r="AA75" s="195">
        <f t="shared" si="9"/>
        <v>4648</v>
      </c>
      <c r="AB75" s="195">
        <f t="shared" si="9"/>
        <v>4279193</v>
      </c>
      <c r="AC75" s="195">
        <f t="shared" si="9"/>
        <v>2188390</v>
      </c>
      <c r="AD75" s="195">
        <f t="shared" si="9"/>
        <v>0</v>
      </c>
      <c r="AE75" s="195">
        <f t="shared" si="9"/>
        <v>11125045</v>
      </c>
      <c r="AF75" s="195">
        <f t="shared" si="9"/>
        <v>1077627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24813155</v>
      </c>
      <c r="AK75" s="195">
        <f t="shared" si="9"/>
        <v>11356045</v>
      </c>
      <c r="AL75" s="195">
        <f t="shared" si="9"/>
        <v>2226892</v>
      </c>
      <c r="AM75" s="195">
        <f t="shared" si="9"/>
        <v>1477917</v>
      </c>
      <c r="AN75" s="195">
        <f t="shared" si="9"/>
        <v>0</v>
      </c>
      <c r="AO75" s="195">
        <f t="shared" si="9"/>
        <v>0</v>
      </c>
      <c r="AP75" s="195">
        <f t="shared" si="9"/>
        <v>15546608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204605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117692833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>
        <v>36069</v>
      </c>
      <c r="H76" s="184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>
        <v>1057</v>
      </c>
      <c r="AC76" s="185">
        <v>560</v>
      </c>
      <c r="AD76" s="185"/>
      <c r="AE76" s="185">
        <v>9905</v>
      </c>
      <c r="AF76" s="185"/>
      <c r="AG76" s="185"/>
      <c r="AH76" s="185"/>
      <c r="AI76" s="185"/>
      <c r="AJ76" s="185">
        <v>19308</v>
      </c>
      <c r="AK76" s="185"/>
      <c r="AL76" s="185"/>
      <c r="AM76" s="185"/>
      <c r="AN76" s="185"/>
      <c r="AO76" s="185"/>
      <c r="AP76" s="185">
        <v>28151</v>
      </c>
      <c r="AQ76" s="185"/>
      <c r="AR76" s="185"/>
      <c r="AS76" s="185"/>
      <c r="AT76" s="185"/>
      <c r="AU76" s="185"/>
      <c r="AV76" s="185">
        <v>3536</v>
      </c>
      <c r="AW76" s="185"/>
      <c r="AX76" s="185"/>
      <c r="AY76" s="185">
        <v>4569</v>
      </c>
      <c r="AZ76" s="185">
        <v>1725</v>
      </c>
      <c r="BA76" s="185">
        <v>1037</v>
      </c>
      <c r="BB76" s="185"/>
      <c r="BC76" s="185"/>
      <c r="BD76" s="185"/>
      <c r="BE76" s="185">
        <v>54174</v>
      </c>
      <c r="BF76" s="185">
        <v>518</v>
      </c>
      <c r="BG76" s="185"/>
      <c r="BH76" s="185"/>
      <c r="BI76" s="185"/>
      <c r="BJ76" s="185"/>
      <c r="BK76" s="185"/>
      <c r="BL76" s="185"/>
      <c r="BM76" s="185"/>
      <c r="BN76" s="185">
        <v>14732</v>
      </c>
      <c r="BO76" s="185"/>
      <c r="BP76" s="185"/>
      <c r="BQ76" s="185"/>
      <c r="BR76" s="185"/>
      <c r="BS76" s="185"/>
      <c r="BT76" s="185"/>
      <c r="BU76" s="185"/>
      <c r="BV76" s="185">
        <v>1380</v>
      </c>
      <c r="BW76" s="185">
        <v>9370</v>
      </c>
      <c r="BX76" s="185">
        <v>1495</v>
      </c>
      <c r="BY76" s="185">
        <v>2203</v>
      </c>
      <c r="BZ76" s="185"/>
      <c r="CA76" s="185"/>
      <c r="CB76" s="185"/>
      <c r="CC76" s="185">
        <v>380</v>
      </c>
      <c r="CD76" s="249" t="s">
        <v>221</v>
      </c>
      <c r="CE76" s="195">
        <f t="shared" si="8"/>
        <v>190169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>
        <v>61071</v>
      </c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61071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>
        <v>36069</v>
      </c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>
        <v>1057</v>
      </c>
      <c r="AC78" s="184">
        <v>560</v>
      </c>
      <c r="AD78" s="184"/>
      <c r="AE78" s="184">
        <v>9905</v>
      </c>
      <c r="AF78" s="184"/>
      <c r="AG78" s="184"/>
      <c r="AH78" s="184"/>
      <c r="AI78" s="184"/>
      <c r="AJ78" s="184">
        <v>19308</v>
      </c>
      <c r="AK78" s="184"/>
      <c r="AL78" s="184"/>
      <c r="AM78" s="184"/>
      <c r="AN78" s="184"/>
      <c r="AO78" s="184"/>
      <c r="AP78" s="184">
        <v>28151</v>
      </c>
      <c r="AQ78" s="184"/>
      <c r="AR78" s="184"/>
      <c r="AS78" s="184"/>
      <c r="AT78" s="184"/>
      <c r="AU78" s="184"/>
      <c r="AV78" s="184">
        <v>3536</v>
      </c>
      <c r="AW78" s="184"/>
      <c r="AX78" s="249" t="s">
        <v>221</v>
      </c>
      <c r="AY78" s="249" t="s">
        <v>221</v>
      </c>
      <c r="AZ78" s="249" t="s">
        <v>221</v>
      </c>
      <c r="BA78" s="184">
        <v>1037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1380</v>
      </c>
      <c r="BW78" s="184">
        <v>9370</v>
      </c>
      <c r="BX78" s="184">
        <v>1495</v>
      </c>
      <c r="BY78" s="184">
        <v>2203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114071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>
        <v>150141</v>
      </c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>
        <v>34774</v>
      </c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>
        <v>32537</v>
      </c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217452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>
        <v>64.09</v>
      </c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64.09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1270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1271</v>
      </c>
      <c r="D84" s="205"/>
      <c r="E84" s="204"/>
    </row>
    <row r="85" spans="1:5" ht="12.6" customHeight="1" x14ac:dyDescent="0.25">
      <c r="A85" s="173" t="s">
        <v>1250</v>
      </c>
      <c r="B85" s="172"/>
      <c r="C85" s="271" t="s">
        <v>1272</v>
      </c>
      <c r="D85" s="205"/>
      <c r="E85" s="204"/>
    </row>
    <row r="86" spans="1:5" ht="12.6" customHeight="1" x14ac:dyDescent="0.25">
      <c r="A86" s="173" t="s">
        <v>1251</v>
      </c>
      <c r="B86" s="172" t="s">
        <v>256</v>
      </c>
      <c r="C86" s="231" t="s">
        <v>1272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1273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1267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1268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1283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70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 t="s">
        <v>1269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1304</v>
      </c>
      <c r="D111" s="174">
        <v>20305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1238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72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72</v>
      </c>
    </row>
    <row r="128" spans="1:5" ht="12.6" customHeight="1" x14ac:dyDescent="0.25">
      <c r="A128" s="173" t="s">
        <v>292</v>
      </c>
      <c r="B128" s="172" t="s">
        <v>256</v>
      </c>
      <c r="C128" s="189">
        <v>102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1239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813</v>
      </c>
      <c r="C138" s="189">
        <v>240</v>
      </c>
      <c r="D138" s="174">
        <v>251</v>
      </c>
      <c r="E138" s="175">
        <f>SUM(B138:D138)</f>
        <v>1304</v>
      </c>
    </row>
    <row r="139" spans="1:6" ht="12.6" customHeight="1" x14ac:dyDescent="0.25">
      <c r="A139" s="173" t="s">
        <v>215</v>
      </c>
      <c r="B139" s="174">
        <v>11933</v>
      </c>
      <c r="C139" s="189">
        <v>4272</v>
      </c>
      <c r="D139" s="174">
        <v>4100</v>
      </c>
      <c r="E139" s="175">
        <f>SUM(B139:D139)</f>
        <v>20305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44903496</v>
      </c>
      <c r="C141" s="189">
        <v>16471474</v>
      </c>
      <c r="D141" s="174">
        <v>15958100</v>
      </c>
      <c r="E141" s="175">
        <f>SUM(B141:D141)</f>
        <v>77333070</v>
      </c>
      <c r="F141" s="199"/>
    </row>
    <row r="142" spans="1:6" ht="12.6" customHeight="1" x14ac:dyDescent="0.25">
      <c r="A142" s="173" t="s">
        <v>246</v>
      </c>
      <c r="B142" s="174">
        <v>13145377</v>
      </c>
      <c r="C142" s="189">
        <v>8923453</v>
      </c>
      <c r="D142" s="174">
        <v>18290932</v>
      </c>
      <c r="E142" s="175">
        <f>SUM(B142:D142)</f>
        <v>40359762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2245040.41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96014.36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-42950.41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/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1497407.89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3709082.47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7504594.7200000007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550308.23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331772.7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882080.92999999993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/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13364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13364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863044.39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863044.39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11329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11329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622796.51</v>
      </c>
      <c r="C195" s="189"/>
      <c r="D195" s="174"/>
      <c r="E195" s="175">
        <f t="shared" ref="E195:E203" si="10">SUM(B195:C195)-D195</f>
        <v>622796.51</v>
      </c>
    </row>
    <row r="196" spans="1:8" ht="12.6" customHeight="1" x14ac:dyDescent="0.25">
      <c r="A196" s="173" t="s">
        <v>333</v>
      </c>
      <c r="B196" s="174">
        <v>587456</v>
      </c>
      <c r="C196" s="189"/>
      <c r="D196" s="174"/>
      <c r="E196" s="175">
        <f t="shared" si="10"/>
        <v>587456</v>
      </c>
    </row>
    <row r="197" spans="1:8" ht="12.6" customHeight="1" x14ac:dyDescent="0.25">
      <c r="A197" s="173" t="s">
        <v>334</v>
      </c>
      <c r="B197" s="174">
        <v>21162488</v>
      </c>
      <c r="C197" s="189"/>
      <c r="D197" s="174"/>
      <c r="E197" s="175">
        <f t="shared" si="10"/>
        <v>21162488</v>
      </c>
    </row>
    <row r="198" spans="1:8" ht="12.6" customHeight="1" x14ac:dyDescent="0.25">
      <c r="A198" s="173" t="s">
        <v>335</v>
      </c>
      <c r="B198" s="174">
        <v>6340258.3600000003</v>
      </c>
      <c r="C198" s="189"/>
      <c r="D198" s="174">
        <v>4026</v>
      </c>
      <c r="E198" s="175">
        <f t="shared" si="10"/>
        <v>6336232.3600000003</v>
      </c>
    </row>
    <row r="199" spans="1:8" ht="12.6" customHeight="1" x14ac:dyDescent="0.25">
      <c r="A199" s="173" t="s">
        <v>336</v>
      </c>
      <c r="B199" s="174">
        <v>979108</v>
      </c>
      <c r="C199" s="189"/>
      <c r="D199" s="174"/>
      <c r="E199" s="175">
        <f t="shared" si="10"/>
        <v>979108</v>
      </c>
    </row>
    <row r="200" spans="1:8" ht="12.6" customHeight="1" x14ac:dyDescent="0.25">
      <c r="A200" s="173" t="s">
        <v>337</v>
      </c>
      <c r="B200" s="174">
        <v>5033834.97</v>
      </c>
      <c r="C200" s="189">
        <v>82816</v>
      </c>
      <c r="D200" s="174"/>
      <c r="E200" s="175">
        <f t="shared" si="10"/>
        <v>5116650.97</v>
      </c>
    </row>
    <row r="201" spans="1:8" ht="12.6" customHeight="1" x14ac:dyDescent="0.25">
      <c r="A201" s="173" t="s">
        <v>338</v>
      </c>
      <c r="B201" s="174">
        <v>686414</v>
      </c>
      <c r="C201" s="189"/>
      <c r="D201" s="174"/>
      <c r="E201" s="175">
        <f t="shared" si="10"/>
        <v>686414</v>
      </c>
    </row>
    <row r="202" spans="1:8" ht="12.6" customHeight="1" x14ac:dyDescent="0.25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0.25</v>
      </c>
      <c r="C203" s="189">
        <v>20719</v>
      </c>
      <c r="D203" s="174"/>
      <c r="E203" s="175">
        <f t="shared" si="10"/>
        <v>20719.25</v>
      </c>
    </row>
    <row r="204" spans="1:8" ht="12.6" customHeight="1" x14ac:dyDescent="0.25">
      <c r="A204" s="173" t="s">
        <v>203</v>
      </c>
      <c r="B204" s="175">
        <f>SUM(B195:B203)</f>
        <v>35412356.090000004</v>
      </c>
      <c r="C204" s="191">
        <f>SUM(C195:C203)</f>
        <v>103535</v>
      </c>
      <c r="D204" s="175">
        <f>SUM(D195:D203)</f>
        <v>4026</v>
      </c>
      <c r="E204" s="175">
        <f>SUM(E195:E203)</f>
        <v>35511865.090000004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578317.81000000006</v>
      </c>
      <c r="C209" s="189">
        <v>4449</v>
      </c>
      <c r="D209" s="174"/>
      <c r="E209" s="175">
        <f t="shared" ref="E209:E216" si="11">SUM(B209:C209)-D209</f>
        <v>582766.81000000006</v>
      </c>
      <c r="H209" s="259"/>
    </row>
    <row r="210" spans="1:8" ht="12.6" customHeight="1" x14ac:dyDescent="0.25">
      <c r="A210" s="173" t="s">
        <v>334</v>
      </c>
      <c r="B210" s="174">
        <v>12096619.23</v>
      </c>
      <c r="C210" s="189">
        <v>761329</v>
      </c>
      <c r="D210" s="174"/>
      <c r="E210" s="175">
        <f t="shared" si="11"/>
        <v>12857948.23</v>
      </c>
      <c r="H210" s="259"/>
    </row>
    <row r="211" spans="1:8" ht="12.6" customHeight="1" x14ac:dyDescent="0.25">
      <c r="A211" s="173" t="s">
        <v>335</v>
      </c>
      <c r="B211" s="174">
        <v>4366810.91</v>
      </c>
      <c r="C211" s="189">
        <v>132371</v>
      </c>
      <c r="D211" s="174"/>
      <c r="E211" s="175">
        <f t="shared" si="11"/>
        <v>4499181.91</v>
      </c>
      <c r="H211" s="259"/>
    </row>
    <row r="212" spans="1:8" ht="12.6" customHeight="1" x14ac:dyDescent="0.25">
      <c r="A212" s="173" t="s">
        <v>336</v>
      </c>
      <c r="B212" s="174">
        <v>953283.86</v>
      </c>
      <c r="C212" s="189">
        <v>9193</v>
      </c>
      <c r="D212" s="174"/>
      <c r="E212" s="175">
        <f t="shared" si="11"/>
        <v>962476.86</v>
      </c>
      <c r="H212" s="259"/>
    </row>
    <row r="213" spans="1:8" ht="12.6" customHeight="1" x14ac:dyDescent="0.25">
      <c r="A213" s="173" t="s">
        <v>337</v>
      </c>
      <c r="B213" s="174">
        <v>3737939.4600000004</v>
      </c>
      <c r="C213" s="189">
        <f>282252-24816</f>
        <v>257436</v>
      </c>
      <c r="D213" s="174">
        <v>-24816</v>
      </c>
      <c r="E213" s="175">
        <f t="shared" si="11"/>
        <v>4020191.4600000004</v>
      </c>
      <c r="H213" s="259"/>
    </row>
    <row r="214" spans="1:8" ht="12.6" customHeight="1" x14ac:dyDescent="0.25">
      <c r="A214" s="173" t="s">
        <v>338</v>
      </c>
      <c r="B214" s="174">
        <v>686413.89</v>
      </c>
      <c r="C214" s="189"/>
      <c r="D214" s="174"/>
      <c r="E214" s="175">
        <f t="shared" si="11"/>
        <v>686413.89</v>
      </c>
      <c r="H214" s="259"/>
    </row>
    <row r="215" spans="1:8" ht="12.6" customHeight="1" x14ac:dyDescent="0.25">
      <c r="A215" s="173" t="s">
        <v>339</v>
      </c>
      <c r="B215" s="174">
        <v>0</v>
      </c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22419385.160000004</v>
      </c>
      <c r="C217" s="191">
        <f>SUM(C208:C216)</f>
        <v>1164778</v>
      </c>
      <c r="D217" s="175">
        <f>SUM(D208:D216)</f>
        <v>-24816</v>
      </c>
      <c r="E217" s="175">
        <f>SUM(E208:E216)</f>
        <v>23608979.160000004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8" t="s">
        <v>1254</v>
      </c>
      <c r="C220" s="288"/>
      <c r="D220" s="208"/>
      <c r="E220" s="208"/>
    </row>
    <row r="221" spans="1:8" ht="12.6" customHeight="1" x14ac:dyDescent="0.25">
      <c r="A221" s="272" t="s">
        <v>1254</v>
      </c>
      <c r="B221" s="208"/>
      <c r="C221" s="189">
        <v>2348863</v>
      </c>
      <c r="D221" s="172">
        <f>C221</f>
        <v>2348863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33221261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17294873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18857157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69373291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916085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916085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72638239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925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27038071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17825251</v>
      </c>
      <c r="D253" s="175"/>
      <c r="E253" s="175"/>
    </row>
    <row r="254" spans="1:5" ht="12.45" customHeight="1" x14ac:dyDescent="0.25">
      <c r="A254" s="173" t="s">
        <v>1240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308584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161958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39828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9724115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622797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587456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21162488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6336232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979108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5803065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20719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35511865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23608979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11902886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400621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400621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22027622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985602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3157280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1241</v>
      </c>
      <c r="B309" s="172" t="s">
        <v>256</v>
      </c>
      <c r="C309" s="189">
        <v>444694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f>18903+20348691+925</f>
        <v>20368519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24956095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148000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148000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148000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f>847576-3924049</f>
        <v>-3076473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1141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1142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1252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22027622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22027622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77333071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40359763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117692834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1254</v>
      </c>
      <c r="B363" s="257"/>
      <c r="C363" s="189">
        <v>2348863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69373291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916085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72638239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45054595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2678882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2678882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47733477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31967786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7504595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470303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2123685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593687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5624423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1164777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882081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13364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863044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11328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482580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51701653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-3968176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44127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-3924049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-3924049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St. Luke's Rehabilitation Institute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1304</v>
      </c>
      <c r="C414" s="194">
        <f>E138</f>
        <v>1304</v>
      </c>
      <c r="D414" s="179"/>
    </row>
    <row r="415" spans="1:5" ht="12.6" customHeight="1" x14ac:dyDescent="0.25">
      <c r="A415" s="179" t="s">
        <v>464</v>
      </c>
      <c r="B415" s="179">
        <f>D111</f>
        <v>20305</v>
      </c>
      <c r="C415" s="179">
        <f>E139</f>
        <v>20305</v>
      </c>
      <c r="D415" s="194">
        <f>SUM(C59:H59)+N59</f>
        <v>20305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1243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31967786</v>
      </c>
      <c r="C427" s="179">
        <f t="shared" ref="C427:C434" si="13">CE61</f>
        <v>31967784</v>
      </c>
      <c r="D427" s="179"/>
    </row>
    <row r="428" spans="1:7" ht="12.6" customHeight="1" x14ac:dyDescent="0.25">
      <c r="A428" s="179" t="s">
        <v>3</v>
      </c>
      <c r="B428" s="179">
        <f t="shared" si="12"/>
        <v>7504595</v>
      </c>
      <c r="C428" s="179">
        <f t="shared" si="13"/>
        <v>7504593</v>
      </c>
      <c r="D428" s="179">
        <f>D173</f>
        <v>7504594.7200000007</v>
      </c>
    </row>
    <row r="429" spans="1:7" ht="12.6" customHeight="1" x14ac:dyDescent="0.25">
      <c r="A429" s="179" t="s">
        <v>236</v>
      </c>
      <c r="B429" s="179">
        <f t="shared" si="12"/>
        <v>470303</v>
      </c>
      <c r="C429" s="179">
        <f t="shared" si="13"/>
        <v>470304</v>
      </c>
      <c r="D429" s="179"/>
    </row>
    <row r="430" spans="1:7" ht="12.6" customHeight="1" x14ac:dyDescent="0.25">
      <c r="A430" s="179" t="s">
        <v>237</v>
      </c>
      <c r="B430" s="179">
        <f t="shared" si="12"/>
        <v>2123685</v>
      </c>
      <c r="C430" s="179">
        <f t="shared" si="13"/>
        <v>2123687</v>
      </c>
      <c r="D430" s="179"/>
    </row>
    <row r="431" spans="1:7" ht="12.6" customHeight="1" x14ac:dyDescent="0.25">
      <c r="A431" s="179" t="s">
        <v>444</v>
      </c>
      <c r="B431" s="179">
        <f t="shared" si="12"/>
        <v>593687</v>
      </c>
      <c r="C431" s="179">
        <f t="shared" si="13"/>
        <v>593685</v>
      </c>
      <c r="D431" s="179"/>
    </row>
    <row r="432" spans="1:7" ht="12.6" customHeight="1" x14ac:dyDescent="0.25">
      <c r="A432" s="179" t="s">
        <v>445</v>
      </c>
      <c r="B432" s="179">
        <f t="shared" si="12"/>
        <v>5624423</v>
      </c>
      <c r="C432" s="179">
        <f t="shared" si="13"/>
        <v>5624424</v>
      </c>
      <c r="D432" s="179"/>
    </row>
    <row r="433" spans="1:7" ht="12.6" customHeight="1" x14ac:dyDescent="0.25">
      <c r="A433" s="179" t="s">
        <v>6</v>
      </c>
      <c r="B433" s="179">
        <f t="shared" si="12"/>
        <v>1164777</v>
      </c>
      <c r="C433" s="179">
        <f t="shared" si="13"/>
        <v>1164778</v>
      </c>
      <c r="D433" s="179">
        <f>C217</f>
        <v>1164778</v>
      </c>
    </row>
    <row r="434" spans="1:7" ht="12.6" customHeight="1" x14ac:dyDescent="0.25">
      <c r="A434" s="179" t="s">
        <v>474</v>
      </c>
      <c r="B434" s="179">
        <f t="shared" si="12"/>
        <v>882081</v>
      </c>
      <c r="C434" s="179">
        <f t="shared" si="13"/>
        <v>882081</v>
      </c>
      <c r="D434" s="179">
        <f>D177</f>
        <v>882080.92999999993</v>
      </c>
    </row>
    <row r="435" spans="1:7" ht="12.6" customHeight="1" x14ac:dyDescent="0.25">
      <c r="A435" s="179" t="s">
        <v>447</v>
      </c>
      <c r="B435" s="179">
        <f t="shared" si="12"/>
        <v>13364</v>
      </c>
      <c r="C435" s="179"/>
      <c r="D435" s="179">
        <f>D181</f>
        <v>13364</v>
      </c>
    </row>
    <row r="436" spans="1:7" ht="12.6" customHeight="1" x14ac:dyDescent="0.25">
      <c r="A436" s="179" t="s">
        <v>475</v>
      </c>
      <c r="B436" s="179">
        <f t="shared" si="12"/>
        <v>863044</v>
      </c>
      <c r="C436" s="179"/>
      <c r="D436" s="179">
        <f>D186</f>
        <v>863044.39</v>
      </c>
    </row>
    <row r="437" spans="1:7" ht="12.6" customHeight="1" x14ac:dyDescent="0.25">
      <c r="A437" s="194" t="s">
        <v>449</v>
      </c>
      <c r="B437" s="194">
        <f t="shared" si="12"/>
        <v>11328</v>
      </c>
      <c r="C437" s="194"/>
      <c r="D437" s="194">
        <f>D190</f>
        <v>11329</v>
      </c>
    </row>
    <row r="438" spans="1:7" ht="12.6" customHeight="1" x14ac:dyDescent="0.25">
      <c r="A438" s="194" t="s">
        <v>476</v>
      </c>
      <c r="B438" s="194">
        <f>C386+C387+C388</f>
        <v>887736</v>
      </c>
      <c r="C438" s="194">
        <f>CD69</f>
        <v>887737</v>
      </c>
      <c r="D438" s="194">
        <f>D181+D186+D190</f>
        <v>887737.39</v>
      </c>
    </row>
    <row r="439" spans="1:7" ht="12.6" customHeight="1" x14ac:dyDescent="0.25">
      <c r="A439" s="179" t="s">
        <v>451</v>
      </c>
      <c r="B439" s="194">
        <f>C389</f>
        <v>482580</v>
      </c>
      <c r="C439" s="194">
        <f>SUM(C69:CC69)</f>
        <v>482578</v>
      </c>
      <c r="D439" s="179"/>
    </row>
    <row r="440" spans="1:7" ht="12.6" customHeight="1" x14ac:dyDescent="0.25">
      <c r="A440" s="179" t="s">
        <v>477</v>
      </c>
      <c r="B440" s="194">
        <f>B438+B439</f>
        <v>1370316</v>
      </c>
      <c r="C440" s="194">
        <f>CE69</f>
        <v>1370315</v>
      </c>
      <c r="D440" s="179"/>
    </row>
    <row r="441" spans="1:7" ht="12.6" customHeight="1" x14ac:dyDescent="0.25">
      <c r="A441" s="179" t="s">
        <v>478</v>
      </c>
      <c r="B441" s="179">
        <f>D390</f>
        <v>51701653</v>
      </c>
      <c r="C441" s="179">
        <f>SUM(C427:C437)+C440</f>
        <v>51701651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1256</v>
      </c>
      <c r="B444" s="179">
        <f>D221</f>
        <v>2348863</v>
      </c>
      <c r="C444" s="179">
        <f>C363</f>
        <v>2348863</v>
      </c>
      <c r="D444" s="179"/>
    </row>
    <row r="445" spans="1:7" ht="12.6" customHeight="1" x14ac:dyDescent="0.25">
      <c r="A445" s="179" t="s">
        <v>343</v>
      </c>
      <c r="B445" s="179">
        <f>D229</f>
        <v>69373291</v>
      </c>
      <c r="C445" s="179">
        <f>C364</f>
        <v>69373291</v>
      </c>
      <c r="D445" s="179"/>
    </row>
    <row r="446" spans="1:7" ht="12.6" customHeight="1" x14ac:dyDescent="0.25">
      <c r="A446" s="179" t="s">
        <v>351</v>
      </c>
      <c r="B446" s="179">
        <f>D236</f>
        <v>916085</v>
      </c>
      <c r="C446" s="179">
        <f>C365</f>
        <v>916085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72638239</v>
      </c>
      <c r="C448" s="179">
        <f>D367</f>
        <v>72638239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916085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2678882</v>
      </c>
      <c r="C458" s="194">
        <f>CE70</f>
        <v>2678882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1244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77333071</v>
      </c>
      <c r="C463" s="194">
        <f>CE73</f>
        <v>77333070</v>
      </c>
      <c r="D463" s="194">
        <f>E141+E147+E153</f>
        <v>77333070</v>
      </c>
    </row>
    <row r="464" spans="1:7" ht="12.6" customHeight="1" x14ac:dyDescent="0.25">
      <c r="A464" s="179" t="s">
        <v>246</v>
      </c>
      <c r="B464" s="194">
        <f>C360</f>
        <v>40359763</v>
      </c>
      <c r="C464" s="194">
        <f>CE74</f>
        <v>40359763</v>
      </c>
      <c r="D464" s="194">
        <f>E142+E148+E154</f>
        <v>40359762</v>
      </c>
    </row>
    <row r="465" spans="1:7" ht="12.6" customHeight="1" x14ac:dyDescent="0.25">
      <c r="A465" s="179" t="s">
        <v>247</v>
      </c>
      <c r="B465" s="194">
        <f>D361</f>
        <v>117692834</v>
      </c>
      <c r="C465" s="194">
        <f>CE75</f>
        <v>117692833</v>
      </c>
      <c r="D465" s="194">
        <f>D463+D464</f>
        <v>117692832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622797</v>
      </c>
      <c r="C468" s="179">
        <f>E195</f>
        <v>622796.51</v>
      </c>
      <c r="D468" s="179"/>
    </row>
    <row r="469" spans="1:7" ht="12.6" customHeight="1" x14ac:dyDescent="0.25">
      <c r="A469" s="179" t="s">
        <v>333</v>
      </c>
      <c r="B469" s="179">
        <f t="shared" si="14"/>
        <v>587456</v>
      </c>
      <c r="C469" s="179">
        <f>E196</f>
        <v>587456</v>
      </c>
      <c r="D469" s="179"/>
    </row>
    <row r="470" spans="1:7" ht="12.6" customHeight="1" x14ac:dyDescent="0.25">
      <c r="A470" s="179" t="s">
        <v>334</v>
      </c>
      <c r="B470" s="179">
        <f t="shared" si="14"/>
        <v>21162488</v>
      </c>
      <c r="C470" s="179">
        <f>E197</f>
        <v>21162488</v>
      </c>
      <c r="D470" s="179"/>
    </row>
    <row r="471" spans="1:7" ht="12.6" customHeight="1" x14ac:dyDescent="0.25">
      <c r="A471" s="179" t="s">
        <v>494</v>
      </c>
      <c r="B471" s="179">
        <f t="shared" si="14"/>
        <v>6336232</v>
      </c>
      <c r="C471" s="179">
        <f>E198</f>
        <v>6336232.3600000003</v>
      </c>
      <c r="D471" s="179"/>
    </row>
    <row r="472" spans="1:7" ht="12.6" customHeight="1" x14ac:dyDescent="0.25">
      <c r="A472" s="179" t="s">
        <v>377</v>
      </c>
      <c r="B472" s="179">
        <f t="shared" si="14"/>
        <v>979108</v>
      </c>
      <c r="C472" s="179">
        <f>E199</f>
        <v>979108</v>
      </c>
      <c r="D472" s="179"/>
    </row>
    <row r="473" spans="1:7" ht="12.6" customHeight="1" x14ac:dyDescent="0.25">
      <c r="A473" s="179" t="s">
        <v>495</v>
      </c>
      <c r="B473" s="179">
        <f t="shared" si="14"/>
        <v>5803065</v>
      </c>
      <c r="C473" s="179">
        <f>SUM(E200:E201)</f>
        <v>5803064.9699999997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20719</v>
      </c>
      <c r="C475" s="179">
        <f>E203</f>
        <v>20719.25</v>
      </c>
      <c r="D475" s="179"/>
    </row>
    <row r="476" spans="1:7" ht="12.6" customHeight="1" x14ac:dyDescent="0.25">
      <c r="A476" s="179" t="s">
        <v>203</v>
      </c>
      <c r="B476" s="179">
        <f>D275</f>
        <v>35511865</v>
      </c>
      <c r="C476" s="179">
        <f>E204</f>
        <v>35511865.090000004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23608979</v>
      </c>
      <c r="C478" s="179">
        <f>E217</f>
        <v>23608979.160000004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22027622</v>
      </c>
    </row>
    <row r="482" spans="1:12" ht="12.6" customHeight="1" x14ac:dyDescent="0.25">
      <c r="A482" s="180" t="s">
        <v>499</v>
      </c>
      <c r="C482" s="180">
        <f>D339</f>
        <v>22027622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157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0</v>
      </c>
      <c r="C498" s="240">
        <f>E71</f>
        <v>0</v>
      </c>
      <c r="D498" s="240">
        <f>'Prior Year'!E59</f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10783627</v>
      </c>
      <c r="C500" s="240">
        <f>G71</f>
        <v>12058904</v>
      </c>
      <c r="D500" s="240">
        <f>'Prior Year'!G59</f>
        <v>19354</v>
      </c>
      <c r="E500" s="180">
        <f>G59</f>
        <v>20305</v>
      </c>
      <c r="F500" s="263">
        <f t="shared" si="15"/>
        <v>557.17820605559575</v>
      </c>
      <c r="G500" s="263">
        <f t="shared" si="15"/>
        <v>593.88840187146025</v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0</v>
      </c>
      <c r="C509" s="240">
        <f>P71</f>
        <v>0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96263</v>
      </c>
      <c r="C512" s="240">
        <f>S71</f>
        <v>94136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1245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3">
      <c r="A514" s="180" t="s">
        <v>530</v>
      </c>
      <c r="B514" s="240">
        <f>'Prior Year'!U71</f>
        <v>320947</v>
      </c>
      <c r="C514" s="240">
        <f>U71</f>
        <v>221976</v>
      </c>
      <c r="D514" s="240">
        <f>'Prior Year'!U59</f>
        <v>89658</v>
      </c>
      <c r="E514" s="180">
        <f>U59</f>
        <v>95016</v>
      </c>
      <c r="F514" s="263">
        <f t="shared" si="17"/>
        <v>3.5796805639206761</v>
      </c>
      <c r="G514" s="263">
        <f t="shared" si="17"/>
        <v>2.3361960090932055</v>
      </c>
      <c r="H514" s="265">
        <f t="shared" si="16"/>
        <v>-0.34737304980797878</v>
      </c>
      <c r="I514" s="289" t="s">
        <v>1284</v>
      </c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48</v>
      </c>
      <c r="E516" s="180">
        <f>W59</f>
        <v>44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131</v>
      </c>
      <c r="E517" s="180">
        <f>X59</f>
        <v>152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3">
      <c r="A518" s="180" t="s">
        <v>534</v>
      </c>
      <c r="B518" s="240">
        <f>'Prior Year'!Y71</f>
        <v>16947</v>
      </c>
      <c r="C518" s="240">
        <f>Y71</f>
        <v>46949</v>
      </c>
      <c r="D518" s="240">
        <f>'Prior Year'!Y59</f>
        <v>200</v>
      </c>
      <c r="E518" s="180">
        <f>Y59</f>
        <v>292</v>
      </c>
      <c r="F518" s="263">
        <f t="shared" si="17"/>
        <v>84.734999999999999</v>
      </c>
      <c r="G518" s="263">
        <f t="shared" si="17"/>
        <v>160.78424657534248</v>
      </c>
      <c r="H518" s="265">
        <f t="shared" si="16"/>
        <v>0.89749509146565742</v>
      </c>
      <c r="I518" s="289" t="s">
        <v>1278</v>
      </c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1</v>
      </c>
      <c r="E520" s="180">
        <f>AA59</f>
        <v>6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1375618</v>
      </c>
      <c r="C521" s="240">
        <f>AB71</f>
        <v>1422863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555004</v>
      </c>
      <c r="C522" s="240">
        <f>AC71</f>
        <v>635525</v>
      </c>
      <c r="D522" s="240">
        <f>'Prior Year'!AC59</f>
        <v>7729</v>
      </c>
      <c r="E522" s="180">
        <f>AC59</f>
        <v>8580</v>
      </c>
      <c r="F522" s="263">
        <f t="shared" si="17"/>
        <v>71.807995859748999</v>
      </c>
      <c r="G522" s="263">
        <f t="shared" si="17"/>
        <v>74.070512820512818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2753564</v>
      </c>
      <c r="C524" s="240">
        <f>AE71</f>
        <v>3051556</v>
      </c>
      <c r="D524" s="240">
        <f>'Prior Year'!AE59</f>
        <v>98597</v>
      </c>
      <c r="E524" s="180">
        <f>AE59</f>
        <v>104843</v>
      </c>
      <c r="F524" s="263">
        <f t="shared" si="17"/>
        <v>27.927462296013065</v>
      </c>
      <c r="G524" s="263">
        <f t="shared" si="17"/>
        <v>29.105958433085661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200293</v>
      </c>
      <c r="C525" s="240">
        <f>AF71</f>
        <v>275378</v>
      </c>
      <c r="D525" s="240">
        <f>'Prior Year'!AF59</f>
        <v>7125</v>
      </c>
      <c r="E525" s="180">
        <f>AF59</f>
        <v>11149</v>
      </c>
      <c r="F525" s="263">
        <f t="shared" si="17"/>
        <v>28.111298245614034</v>
      </c>
      <c r="G525" s="263">
        <f t="shared" si="17"/>
        <v>24.699793703471162</v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0</v>
      </c>
      <c r="C526" s="240">
        <f>AG71</f>
        <v>0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7709517</v>
      </c>
      <c r="C529" s="240">
        <f>AJ71</f>
        <v>8196805</v>
      </c>
      <c r="D529" s="240">
        <f>'Prior Year'!AJ59</f>
        <v>64323</v>
      </c>
      <c r="E529" s="180">
        <f>AJ59</f>
        <v>60733</v>
      </c>
      <c r="F529" s="263">
        <f t="shared" si="18"/>
        <v>119.85630334406045</v>
      </c>
      <c r="G529" s="263">
        <f t="shared" si="18"/>
        <v>134.96459914708643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1513878</v>
      </c>
      <c r="C530" s="240">
        <f>AK71</f>
        <v>1689155</v>
      </c>
      <c r="D530" s="240">
        <f>'Prior Year'!AK59</f>
        <v>93895</v>
      </c>
      <c r="E530" s="180">
        <f>AK59</f>
        <v>103353</v>
      </c>
      <c r="F530" s="263">
        <f t="shared" si="18"/>
        <v>16.123094946482773</v>
      </c>
      <c r="G530" s="263">
        <f t="shared" si="18"/>
        <v>16.343550743568159</v>
      </c>
      <c r="H530" s="265" t="str">
        <f t="shared" si="16"/>
        <v/>
      </c>
      <c r="I530" s="267"/>
      <c r="K530" s="261"/>
      <c r="L530" s="261"/>
    </row>
    <row r="531" spans="1:12" ht="12.6" customHeight="1" x14ac:dyDescent="0.3">
      <c r="A531" s="180" t="s">
        <v>547</v>
      </c>
      <c r="B531" s="240">
        <f>'Prior Year'!AL71</f>
        <v>592583</v>
      </c>
      <c r="C531" s="240">
        <f>AL71</f>
        <v>672870</v>
      </c>
      <c r="D531" s="240">
        <f>'Prior Year'!AL59</f>
        <v>36147</v>
      </c>
      <c r="E531" s="180">
        <f>AL59</f>
        <v>20496</v>
      </c>
      <c r="F531" s="263">
        <f t="shared" si="18"/>
        <v>16.39369795557031</v>
      </c>
      <c r="G531" s="263">
        <f t="shared" si="18"/>
        <v>32.829332552693209</v>
      </c>
      <c r="H531" s="265">
        <f t="shared" si="16"/>
        <v>1.0025580952916324</v>
      </c>
      <c r="I531" s="289" t="s">
        <v>1285</v>
      </c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248564</v>
      </c>
      <c r="C532" s="240">
        <f>AM71</f>
        <v>250907</v>
      </c>
      <c r="D532" s="240">
        <f>'Prior Year'!AM59</f>
        <v>16980</v>
      </c>
      <c r="E532" s="180">
        <f>AM59</f>
        <v>16131</v>
      </c>
      <c r="F532" s="263">
        <f t="shared" si="18"/>
        <v>14.638633686690223</v>
      </c>
      <c r="G532" s="263">
        <f t="shared" si="18"/>
        <v>15.554336370962742</v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1246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3290839</v>
      </c>
      <c r="C535" s="240">
        <f>AP71</f>
        <v>3811293</v>
      </c>
      <c r="D535" s="240">
        <f>'Prior Year'!AP59</f>
        <v>30681</v>
      </c>
      <c r="E535" s="180">
        <f>AP59</f>
        <v>46622</v>
      </c>
      <c r="F535" s="263">
        <f t="shared" si="18"/>
        <v>107.25983507708354</v>
      </c>
      <c r="G535" s="263">
        <f t="shared" si="18"/>
        <v>81.748809574878806</v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105353</v>
      </c>
      <c r="C541" s="240">
        <f>AV71</f>
        <v>139083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1247</v>
      </c>
      <c r="B542" s="240">
        <f>'Prior Year'!AW71</f>
        <v>68912</v>
      </c>
      <c r="C542" s="240">
        <f>AW71</f>
        <v>143953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1769463</v>
      </c>
      <c r="C544" s="240">
        <f>AY71</f>
        <v>1831451</v>
      </c>
      <c r="D544" s="240">
        <f>'Prior Year'!AY59</f>
        <v>58414</v>
      </c>
      <c r="E544" s="180">
        <f>AY59</f>
        <v>61071</v>
      </c>
      <c r="F544" s="263">
        <f t="shared" ref="F544:G550" si="19">IF(B544=0,"",IF(D544=0,"",B544/D544))</f>
        <v>30.291762248775978</v>
      </c>
      <c r="G544" s="263">
        <f t="shared" si="19"/>
        <v>29.988881793322527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-345053</v>
      </c>
      <c r="C545" s="240">
        <f>AZ71</f>
        <v>-366831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174002</v>
      </c>
      <c r="C546" s="240">
        <f>BA71</f>
        <v>161281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862102</v>
      </c>
      <c r="C547" s="240">
        <f>BB71</f>
        <v>741089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115637</v>
      </c>
      <c r="C548" s="240">
        <f>BC71</f>
        <v>108083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2356683</v>
      </c>
      <c r="C550" s="240">
        <f>BE71</f>
        <v>2644544</v>
      </c>
      <c r="D550" s="240">
        <f>'Prior Year'!BE59</f>
        <v>199573</v>
      </c>
      <c r="E550" s="180">
        <f>BE59</f>
        <v>190169</v>
      </c>
      <c r="F550" s="263">
        <f t="shared" si="19"/>
        <v>11.808626417401152</v>
      </c>
      <c r="G550" s="263">
        <f t="shared" si="19"/>
        <v>13.906283358486398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755350</v>
      </c>
      <c r="C551" s="240">
        <f>BF71</f>
        <v>808599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161644</v>
      </c>
      <c r="C552" s="240">
        <f>BG71</f>
        <v>157618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501315</v>
      </c>
      <c r="C556" s="240">
        <f>BK71</f>
        <v>503543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1007690</v>
      </c>
      <c r="C557" s="240">
        <f>BL71</f>
        <v>1103305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4707812</v>
      </c>
      <c r="C559" s="240">
        <f>BN71</f>
        <v>4302430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43406</v>
      </c>
      <c r="C560" s="240">
        <f>BO71</f>
        <v>14295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-44324</v>
      </c>
      <c r="C561" s="240">
        <f>BP71</f>
        <v>17327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1248</v>
      </c>
      <c r="B564" s="240">
        <f>'Prior Year'!BS71</f>
        <v>4659</v>
      </c>
      <c r="C564" s="240">
        <f>BS71</f>
        <v>6940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54927</v>
      </c>
      <c r="C565" s="240">
        <f>BT71</f>
        <v>100847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434237</v>
      </c>
      <c r="C567" s="240">
        <f>BV71</f>
        <v>592861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664395</v>
      </c>
      <c r="C568" s="240">
        <f>BW71</f>
        <v>659653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1691133</v>
      </c>
      <c r="C569" s="240">
        <f>BX71</f>
        <v>1788863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191091</v>
      </c>
      <c r="C570" s="240">
        <f>BY71</f>
        <v>216010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6830</v>
      </c>
      <c r="C572" s="240">
        <f>CA71</f>
        <v>3953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-4202</v>
      </c>
      <c r="C573" s="240">
        <f>CB71</f>
        <v>-2285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55080</v>
      </c>
      <c r="C574" s="240">
        <f>CC71</f>
        <v>30103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829629</v>
      </c>
      <c r="C575" s="240">
        <f>CD71</f>
        <v>887737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135995</v>
      </c>
      <c r="E612" s="180">
        <f>SUM(C624:D647)+SUM(C668:D713)</f>
        <v>44125062.815897644</v>
      </c>
      <c r="F612" s="180">
        <f>CE64-(AX64+BD64+BE64+BG64+BJ64+BN64+BP64+BQ64+CB64+CC64+CD64)</f>
        <v>1948879</v>
      </c>
      <c r="G612" s="180">
        <f>CE77-(AX77+AY77+BD77+BE77+BG77+BJ77+BN77+BP77+BQ77+CB77+CC77+CD77)</f>
        <v>61071</v>
      </c>
      <c r="H612" s="197">
        <f>CE60-(AX60+AY60+AZ60+BD60+BE60+BG60+BJ60+BN60+BO60+BP60+BQ60+BR60+CB60+CC60+CD60)</f>
        <v>400.87000000000006</v>
      </c>
      <c r="I612" s="180">
        <f>CE78-(AX78+AY78+AZ78+BD78+BE78+BF78+BG78+BJ78+BN78+BO78+BP78+BQ78+BR78+CB78+CC78+CD78)</f>
        <v>114071</v>
      </c>
      <c r="J612" s="180">
        <f>CE79-(AX79+AY79+AZ79+BA79+BD79+BE79+BF79+BG79+BJ79+BN79+BO79+BP79+BQ79+BR79+CB79+CC79+CD79)</f>
        <v>217452</v>
      </c>
      <c r="K612" s="180">
        <f>CE75-(AW75+AX75+AY75+AZ75+BA75+BB75+BC75+BD75+BE75+BF75+BG75+BH75+BI75+BJ75+BK75+BL75+BM75+BN75+BO75+BP75+BQ75+BR75+BS75+BT75+BU75+BV75+BW75+BX75+CB75+CC75+CD75)</f>
        <v>117692833</v>
      </c>
      <c r="L612" s="197">
        <f>CE80-(AW80+AX80+AY80+AZ80+BA80+BB80+BC80+BD80+BE80+BF80+BG80+BH80+BI80+BJ80+BK80+BL80+BM80+BN80+BO80+BP80+BQ80+BR80+BS80+BT80+BU80+BV80+BW80+BX80+BY80+BZ80+CA80+CB80+CC80+CD80)</f>
        <v>64.09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2644544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887737</v>
      </c>
      <c r="D615" s="266">
        <f>SUM(C614:C615)</f>
        <v>3532281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157618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4302430</v>
      </c>
      <c r="D619" s="180">
        <f>(D615/D612)*BN76</f>
        <v>382643.21255928522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30103</v>
      </c>
      <c r="D620" s="180">
        <f>(D615/D612)*CC76</f>
        <v>9869.9715430714368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17327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-2285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4897706.1841023574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1831451</v>
      </c>
      <c r="D625" s="180">
        <f>(D615/D612)*AY76</f>
        <v>118673.42100077208</v>
      </c>
      <c r="E625" s="180">
        <f>(E623/E612)*SUM(C625:D625)</f>
        <v>216456.04169119438</v>
      </c>
      <c r="F625" s="180">
        <f>(F624/F612)*AY64</f>
        <v>0</v>
      </c>
      <c r="G625" s="180">
        <f>SUM(C625:F625)</f>
        <v>2166580.4626919664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14295</v>
      </c>
      <c r="D627" s="180">
        <f>(D615/D612)*BO76</f>
        <v>0</v>
      </c>
      <c r="E627" s="180">
        <f>(E623/E612)*SUM(C627:D627)</f>
        <v>1586.6880505951053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-366831</v>
      </c>
      <c r="D628" s="180">
        <f>(D615/D612)*AZ76</f>
        <v>44804.476083679547</v>
      </c>
      <c r="E628" s="180">
        <f>(E623/E612)*SUM(C628:D628)</f>
        <v>-35743.661243281189</v>
      </c>
      <c r="F628" s="180">
        <f>(F624/F612)*AZ64</f>
        <v>0</v>
      </c>
      <c r="G628" s="180">
        <f>(G625/G612)*AZ77</f>
        <v>0</v>
      </c>
      <c r="H628" s="180">
        <f>SUM(C626:G628)</f>
        <v>-341888.49710900657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808599</v>
      </c>
      <c r="D629" s="180">
        <f>(D615/D612)*BF76</f>
        <v>13454.3296297658</v>
      </c>
      <c r="E629" s="180">
        <f>(E623/E612)*SUM(C629:D629)</f>
        <v>91244.644636269222</v>
      </c>
      <c r="F629" s="180">
        <f>(F624/F612)*BF64</f>
        <v>0</v>
      </c>
      <c r="G629" s="180">
        <f>(G625/G612)*BF77</f>
        <v>0</v>
      </c>
      <c r="H629" s="180">
        <f>(H628/H612)*BF60</f>
        <v>-13364.414273201119</v>
      </c>
      <c r="I629" s="180">
        <f>SUM(C629:H629)</f>
        <v>899933.55999283388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161281</v>
      </c>
      <c r="D630" s="180">
        <f>(D615/D612)*BA76</f>
        <v>26934.632868855471</v>
      </c>
      <c r="E630" s="180">
        <f>(E623/E612)*SUM(C630:D630)</f>
        <v>20891.185422050246</v>
      </c>
      <c r="F630" s="180">
        <f>(F624/F612)*BA64</f>
        <v>0</v>
      </c>
      <c r="G630" s="180">
        <f>(G625/G612)*BA77</f>
        <v>0</v>
      </c>
      <c r="H630" s="180">
        <f>(H628/H612)*BA60</f>
        <v>-835.80893348673237</v>
      </c>
      <c r="I630" s="180">
        <f>(I629/I612)*BA78</f>
        <v>8181.1424613843019</v>
      </c>
      <c r="J630" s="180">
        <f>SUM(C630:I630)</f>
        <v>216452.15181880328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143953</v>
      </c>
      <c r="D631" s="180">
        <f>(D615/D612)*AW76</f>
        <v>0</v>
      </c>
      <c r="E631" s="180">
        <f>(E623/E612)*SUM(C631:D631)</f>
        <v>15978.209510130619</v>
      </c>
      <c r="F631" s="180">
        <f>(F624/F612)*AW64</f>
        <v>0</v>
      </c>
      <c r="G631" s="180">
        <f>(G625/G612)*AW77</f>
        <v>0</v>
      </c>
      <c r="H631" s="180">
        <f>(H628/H612)*AW60</f>
        <v>-938.15288452592415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741089</v>
      </c>
      <c r="D632" s="180">
        <f>(D615/D612)*BB76</f>
        <v>0</v>
      </c>
      <c r="E632" s="180">
        <f>(E623/E612)*SUM(C632:D632)</f>
        <v>82257.926598634207</v>
      </c>
      <c r="F632" s="180">
        <f>(F624/F612)*BB64</f>
        <v>0</v>
      </c>
      <c r="G632" s="180">
        <f>(G625/G612)*BB77</f>
        <v>0</v>
      </c>
      <c r="H632" s="180">
        <f>(H628/H612)*BB60</f>
        <v>-6456.1975780556777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108083</v>
      </c>
      <c r="D633" s="180">
        <f>(D615/D612)*BC76</f>
        <v>0</v>
      </c>
      <c r="E633" s="180">
        <f>(E623/E612)*SUM(C633:D633)</f>
        <v>11996.782411505474</v>
      </c>
      <c r="F633" s="180">
        <f>(F624/F612)*BC64</f>
        <v>0</v>
      </c>
      <c r="G633" s="180">
        <f>(G625/G612)*BC77</f>
        <v>0</v>
      </c>
      <c r="H633" s="180">
        <f>(H628/H612)*BC60</f>
        <v>-1313.4140383362937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503543</v>
      </c>
      <c r="D635" s="180">
        <f>(D615/D612)*BK76</f>
        <v>0</v>
      </c>
      <c r="E635" s="180">
        <f>(E623/E612)*SUM(C635:D635)</f>
        <v>55891.266950738798</v>
      </c>
      <c r="F635" s="180">
        <f>(F624/F612)*BK64</f>
        <v>0</v>
      </c>
      <c r="G635" s="180">
        <f>(G625/G612)*BK77</f>
        <v>0</v>
      </c>
      <c r="H635" s="180">
        <f>(H628/H612)*BK60</f>
        <v>-4588.4204715904289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1103305</v>
      </c>
      <c r="D637" s="180">
        <f>(D615/D612)*BL76</f>
        <v>0</v>
      </c>
      <c r="E637" s="180">
        <f>(E623/E612)*SUM(C637:D637)</f>
        <v>122462.45957760284</v>
      </c>
      <c r="F637" s="180">
        <f>(F624/F612)*BL64</f>
        <v>0</v>
      </c>
      <c r="G637" s="180">
        <f>(G625/G612)*BL77</f>
        <v>0</v>
      </c>
      <c r="H637" s="180">
        <f>(H628/H612)*BL60</f>
        <v>-20067.943066268177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6940</v>
      </c>
      <c r="D639" s="180">
        <f>(D615/D612)*BS76</f>
        <v>0</v>
      </c>
      <c r="E639" s="180">
        <f>(E623/E612)*SUM(C639:D639)</f>
        <v>770.31235195033435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100847</v>
      </c>
      <c r="D640" s="180">
        <f>(D615/D612)*BT76</f>
        <v>0</v>
      </c>
      <c r="E640" s="180">
        <f>(E623/E612)*SUM(C640:D640)</f>
        <v>11193.615238780314</v>
      </c>
      <c r="F640" s="180">
        <f>(F624/F612)*BT64</f>
        <v>0</v>
      </c>
      <c r="G640" s="180">
        <f>(G625/G612)*BT77</f>
        <v>0</v>
      </c>
      <c r="H640" s="180">
        <f>(H628/H612)*BT60</f>
        <v>-801.69428314033507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592861</v>
      </c>
      <c r="D642" s="180">
        <f>(D615/D612)*BV76</f>
        <v>35843.580866943637</v>
      </c>
      <c r="E642" s="180">
        <f>(E623/E612)*SUM(C642:D642)</f>
        <v>69783.703799649069</v>
      </c>
      <c r="F642" s="180">
        <f>(F624/F612)*BV64</f>
        <v>0</v>
      </c>
      <c r="G642" s="180">
        <f>(G625/G612)*BV77</f>
        <v>0</v>
      </c>
      <c r="H642" s="180">
        <f>(H628/H612)*BV60</f>
        <v>-6891.1593699722425</v>
      </c>
      <c r="I642" s="180">
        <f>(I629/I612)*BV78</f>
        <v>10887.151973684027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659653</v>
      </c>
      <c r="D643" s="180">
        <f>(D615/D612)*BW76</f>
        <v>243372.7193646825</v>
      </c>
      <c r="E643" s="180">
        <f>(E623/E612)*SUM(C643:D643)</f>
        <v>100232.25731346558</v>
      </c>
      <c r="F643" s="180">
        <f>(F624/F612)*BW64</f>
        <v>0</v>
      </c>
      <c r="G643" s="180">
        <f>(G625/G612)*BW77</f>
        <v>0</v>
      </c>
      <c r="H643" s="180">
        <f>(H628/H612)*BW60</f>
        <v>-5654.5032949153419</v>
      </c>
      <c r="I643" s="180">
        <f>(I629/I612)*BW78</f>
        <v>73922.184053202422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1788863</v>
      </c>
      <c r="D644" s="180">
        <f>(D615/D612)*BX76</f>
        <v>38830.545939188938</v>
      </c>
      <c r="E644" s="180">
        <f>(E623/E612)*SUM(C644:D644)</f>
        <v>202866.70230790536</v>
      </c>
      <c r="F644" s="180">
        <f>(F624/F612)*BX64</f>
        <v>0</v>
      </c>
      <c r="G644" s="180">
        <f>(G625/G612)*BX77</f>
        <v>0</v>
      </c>
      <c r="H644" s="180">
        <f>(H628/H612)*BX60</f>
        <v>-8656.5925253982987</v>
      </c>
      <c r="I644" s="180">
        <f>(I629/I612)*BX78</f>
        <v>11794.414638157697</v>
      </c>
      <c r="J644" s="180">
        <f>(J630/J612)*BX79</f>
        <v>0</v>
      </c>
      <c r="K644" s="180">
        <f>SUM(C631:J644)</f>
        <v>6781852.7553840196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216010</v>
      </c>
      <c r="D645" s="180">
        <f>(D615/D612)*BY76</f>
        <v>57219.861340490454</v>
      </c>
      <c r="E645" s="180">
        <f>(E623/E612)*SUM(C645:D645)</f>
        <v>30327.426096866995</v>
      </c>
      <c r="F645" s="180">
        <f>(F624/F612)*BY64</f>
        <v>0</v>
      </c>
      <c r="G645" s="180">
        <f>(G625/G612)*BY77</f>
        <v>0</v>
      </c>
      <c r="H645" s="180">
        <f>(H628/H612)*BY60</f>
        <v>-1714.2611799064612</v>
      </c>
      <c r="I645" s="180">
        <f>(I629/I612)*BY78</f>
        <v>17379.996955091243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3953</v>
      </c>
      <c r="D647" s="180">
        <f>(D615/D612)*CA76</f>
        <v>0</v>
      </c>
      <c r="E647" s="180">
        <f>(E623/E612)*SUM(C647:D647)</f>
        <v>438.76725176652332</v>
      </c>
      <c r="F647" s="180">
        <f>(F624/F612)*CA64</f>
        <v>0</v>
      </c>
      <c r="G647" s="180">
        <f>(G625/G612)*CA77</f>
        <v>0</v>
      </c>
      <c r="H647" s="180">
        <f>(H628/H612)*CA60</f>
        <v>-42.643312932996551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323572.14715137583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16455369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12058904</v>
      </c>
      <c r="D672" s="180">
        <f>(D615/D612)*G76</f>
        <v>936842.11470274639</v>
      </c>
      <c r="E672" s="180">
        <f>(E623/E612)*SUM(C672:D672)</f>
        <v>1442476.0453841633</v>
      </c>
      <c r="F672" s="180">
        <f>(F624/F612)*G64</f>
        <v>0</v>
      </c>
      <c r="G672" s="180">
        <f>(G625/G612)*G77</f>
        <v>2166580.4626919664</v>
      </c>
      <c r="H672" s="180">
        <f>(H628/H612)*G60</f>
        <v>-115094.30160615768</v>
      </c>
      <c r="I672" s="180">
        <f>(I629/I612)*G78</f>
        <v>284557.01778174582</v>
      </c>
      <c r="J672" s="180">
        <f>(J630/J612)*G79</f>
        <v>149450.64899944328</v>
      </c>
      <c r="K672" s="180">
        <f>(K644/K612)*G75</f>
        <v>2213212.1214349759</v>
      </c>
      <c r="L672" s="180">
        <f>(L647/L612)*G80</f>
        <v>323572.14715137583</v>
      </c>
      <c r="M672" s="180">
        <f t="shared" si="20"/>
        <v>7401596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94136</v>
      </c>
      <c r="D684" s="180">
        <f>(D615/D612)*S76</f>
        <v>0</v>
      </c>
      <c r="E684" s="180">
        <f>(E623/E612)*SUM(C684:D684)</f>
        <v>10448.720974524018</v>
      </c>
      <c r="F684" s="180">
        <f>(F624/F612)*S64</f>
        <v>0</v>
      </c>
      <c r="G684" s="180">
        <f>(G625/G612)*S77</f>
        <v>0</v>
      </c>
      <c r="H684" s="180">
        <f>(H628/H612)*S60</f>
        <v>-1637.5032166270673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8811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221976</v>
      </c>
      <c r="D686" s="180">
        <f>(D615/D612)*U76</f>
        <v>0</v>
      </c>
      <c r="E686" s="180">
        <f>(E623/E612)*SUM(C686:D686)</f>
        <v>24638.451676733061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248092.86065445028</v>
      </c>
      <c r="L686" s="180">
        <f>(L647/L612)*U80</f>
        <v>0</v>
      </c>
      <c r="M686" s="180">
        <f t="shared" si="20"/>
        <v>272731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5718.7695945370915</v>
      </c>
      <c r="L688" s="180">
        <f>(L647/L612)*W80</f>
        <v>0</v>
      </c>
      <c r="M688" s="180">
        <f t="shared" si="20"/>
        <v>5719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13060.50023085139</v>
      </c>
      <c r="L689" s="180">
        <f>(L647/L612)*X80</f>
        <v>0</v>
      </c>
      <c r="M689" s="180">
        <f t="shared" si="20"/>
        <v>13061</v>
      </c>
      <c r="N689" s="198" t="s">
        <v>699</v>
      </c>
    </row>
    <row r="690" spans="1:14" ht="12.6" customHeight="1" x14ac:dyDescent="0.25">
      <c r="A690" s="196">
        <v>7140</v>
      </c>
      <c r="B690" s="198" t="s">
        <v>1249</v>
      </c>
      <c r="C690" s="180">
        <f>Y71</f>
        <v>46949</v>
      </c>
      <c r="D690" s="180">
        <f>(D615/D612)*Y76</f>
        <v>0</v>
      </c>
      <c r="E690" s="180">
        <f>(E623/E612)*SUM(C690:D690)</f>
        <v>5211.1519613423989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20348.007315228449</v>
      </c>
      <c r="L690" s="180">
        <f>(L647/L612)*Y80</f>
        <v>0</v>
      </c>
      <c r="M690" s="180">
        <f t="shared" si="20"/>
        <v>25559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267.83322997267749</v>
      </c>
      <c r="L692" s="180">
        <f>(L647/L612)*AA80</f>
        <v>0</v>
      </c>
      <c r="M692" s="180">
        <f t="shared" si="20"/>
        <v>268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1422863</v>
      </c>
      <c r="D693" s="180">
        <f>(D615/D612)*AB76</f>
        <v>27454.105055332915</v>
      </c>
      <c r="E693" s="180">
        <f>(E623/E612)*SUM(C693:D693)</f>
        <v>160979.42078803654</v>
      </c>
      <c r="F693" s="180">
        <f>(F624/F612)*AB64</f>
        <v>0</v>
      </c>
      <c r="G693" s="180">
        <f>(G625/G612)*AB77</f>
        <v>0</v>
      </c>
      <c r="H693" s="180">
        <f>(H628/H612)*AB60</f>
        <v>-6055.3504364855098</v>
      </c>
      <c r="I693" s="180">
        <f>(I629/I612)*AB78</f>
        <v>8338.9272725971132</v>
      </c>
      <c r="J693" s="180">
        <f>(J630/J612)*AB79</f>
        <v>0</v>
      </c>
      <c r="K693" s="180">
        <f>(K644/K612)*AB75</f>
        <v>246581.34312961952</v>
      </c>
      <c r="L693" s="180">
        <f>(L647/L612)*AB80</f>
        <v>0</v>
      </c>
      <c r="M693" s="180">
        <f t="shared" si="20"/>
        <v>437298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635525</v>
      </c>
      <c r="D694" s="180">
        <f>(D615/D612)*AC76</f>
        <v>14545.221221368432</v>
      </c>
      <c r="E694" s="180">
        <f>(E623/E612)*SUM(C694:D694)</f>
        <v>72155.204761081623</v>
      </c>
      <c r="F694" s="180">
        <f>(F624/F612)*AC64</f>
        <v>0</v>
      </c>
      <c r="G694" s="180">
        <f>(G625/G612)*AC77</f>
        <v>0</v>
      </c>
      <c r="H694" s="180">
        <f>(H628/H612)*AC60</f>
        <v>-5279.2421411049727</v>
      </c>
      <c r="I694" s="180">
        <f>(I629/I612)*AC78</f>
        <v>4417.9747139587362</v>
      </c>
      <c r="J694" s="180">
        <f>(J630/J612)*AC79</f>
        <v>0</v>
      </c>
      <c r="K694" s="180">
        <f>(K644/K612)*AC75</f>
        <v>126102.31543457565</v>
      </c>
      <c r="L694" s="180">
        <f>(L647/L612)*AC80</f>
        <v>0</v>
      </c>
      <c r="M694" s="180">
        <f t="shared" si="20"/>
        <v>211941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3051556</v>
      </c>
      <c r="D696" s="180">
        <f>(D615/D612)*AE76</f>
        <v>257268.60035295415</v>
      </c>
      <c r="E696" s="180">
        <f>(E623/E612)*SUM(C696:D696)</f>
        <v>367266.34871599561</v>
      </c>
      <c r="F696" s="180">
        <f>(F624/F612)*AE64</f>
        <v>0</v>
      </c>
      <c r="G696" s="180">
        <f>(G625/G612)*AE77</f>
        <v>0</v>
      </c>
      <c r="H696" s="180">
        <f>(H628/H612)*AE60</f>
        <v>-31470.764944551451</v>
      </c>
      <c r="I696" s="180">
        <f>(I629/I612)*AE78</f>
        <v>78142.927753145137</v>
      </c>
      <c r="J696" s="180">
        <f>(J630/J612)*AE79</f>
        <v>34614.108526695847</v>
      </c>
      <c r="K696" s="180">
        <f>(K644/K612)*AE75</f>
        <v>641062.12046931707</v>
      </c>
      <c r="L696" s="180">
        <f>(L647/L612)*AE80</f>
        <v>0</v>
      </c>
      <c r="M696" s="180">
        <f t="shared" si="20"/>
        <v>1346883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275378</v>
      </c>
      <c r="D697" s="180">
        <f>(D615/D612)*AF76</f>
        <v>0</v>
      </c>
      <c r="E697" s="180">
        <f>(E623/E612)*SUM(C697:D697)</f>
        <v>30565.860930169911</v>
      </c>
      <c r="F697" s="180">
        <f>(F624/F612)*AF64</f>
        <v>0</v>
      </c>
      <c r="G697" s="180">
        <f>(G625/G612)*AF77</f>
        <v>0</v>
      </c>
      <c r="H697" s="180">
        <f>(H628/H612)*AF60</f>
        <v>-1833.6624561188514</v>
      </c>
      <c r="I697" s="180">
        <f>(I629/I612)*AF78</f>
        <v>0</v>
      </c>
      <c r="J697" s="180">
        <f>(J630/J612)*AF79</f>
        <v>0</v>
      </c>
      <c r="K697" s="180">
        <f>(K644/K612)*AF75</f>
        <v>62096.454413891239</v>
      </c>
      <c r="L697" s="180">
        <f>(L647/L612)*AF80</f>
        <v>0</v>
      </c>
      <c r="M697" s="180">
        <f t="shared" si="20"/>
        <v>90829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8196805</v>
      </c>
      <c r="D701" s="180">
        <f>(D615/D612)*AJ76</f>
        <v>501498.44882532442</v>
      </c>
      <c r="E701" s="180">
        <f>(E623/E612)*SUM(C701:D701)</f>
        <v>965477.02991964563</v>
      </c>
      <c r="F701" s="180">
        <f>(F624/F612)*AJ64</f>
        <v>0</v>
      </c>
      <c r="G701" s="180">
        <f>(G625/G612)*AJ77</f>
        <v>0</v>
      </c>
      <c r="H701" s="180">
        <f>(H628/H612)*AJ60</f>
        <v>-58020.491576635104</v>
      </c>
      <c r="I701" s="180">
        <f>(I629/I612)*AJ78</f>
        <v>152325.45674484869</v>
      </c>
      <c r="J701" s="180">
        <f>(J630/J612)*AJ79</f>
        <v>0</v>
      </c>
      <c r="K701" s="180">
        <f>(K644/K612)*AJ75</f>
        <v>1429816.5769067754</v>
      </c>
      <c r="L701" s="180">
        <f>(L647/L612)*AJ80</f>
        <v>0</v>
      </c>
      <c r="M701" s="180">
        <f t="shared" si="20"/>
        <v>2991097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1689155</v>
      </c>
      <c r="D702" s="180">
        <f>(D615/D612)*AK76</f>
        <v>0</v>
      </c>
      <c r="E702" s="180">
        <f>(E623/E612)*SUM(C702:D702)</f>
        <v>187489.47562805002</v>
      </c>
      <c r="F702" s="180">
        <f>(F624/F612)*AK64</f>
        <v>0</v>
      </c>
      <c r="G702" s="180">
        <f>(G625/G612)*AK77</f>
        <v>0</v>
      </c>
      <c r="H702" s="180">
        <f>(H628/H612)*AK60</f>
        <v>-16178.872926778889</v>
      </c>
      <c r="I702" s="180">
        <f>(I629/I612)*AK78</f>
        <v>0</v>
      </c>
      <c r="J702" s="180">
        <f>(J630/J612)*AK79</f>
        <v>0</v>
      </c>
      <c r="K702" s="180">
        <f>(K644/K612)*AK75</f>
        <v>654373.10930832056</v>
      </c>
      <c r="L702" s="180">
        <f>(L647/L612)*AK80</f>
        <v>0</v>
      </c>
      <c r="M702" s="180">
        <f t="shared" si="20"/>
        <v>825684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672870</v>
      </c>
      <c r="D703" s="180">
        <f>(D615/D612)*AL76</f>
        <v>0</v>
      </c>
      <c r="E703" s="180">
        <f>(E623/E612)*SUM(C703:D703)</f>
        <v>74685.889374181774</v>
      </c>
      <c r="F703" s="180">
        <f>(F624/F612)*AL64</f>
        <v>0</v>
      </c>
      <c r="G703" s="180">
        <f>(G625/G612)*AL77</f>
        <v>0</v>
      </c>
      <c r="H703" s="180">
        <f>(H628/H612)*AL60</f>
        <v>-5910.3631725133209</v>
      </c>
      <c r="I703" s="180">
        <f>(I629/I612)*AL78</f>
        <v>0</v>
      </c>
      <c r="J703" s="180">
        <f>(J630/J612)*AL79</f>
        <v>0</v>
      </c>
      <c r="K703" s="180">
        <f>(K644/K612)*AL75</f>
        <v>128320.92882106619</v>
      </c>
      <c r="L703" s="180">
        <f>(L647/L612)*AL80</f>
        <v>0</v>
      </c>
      <c r="M703" s="180">
        <f t="shared" si="20"/>
        <v>197096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250907</v>
      </c>
      <c r="D704" s="180">
        <f>(D615/D612)*AM76</f>
        <v>0</v>
      </c>
      <c r="E704" s="180">
        <f>(E623/E612)*SUM(C704:D704)</f>
        <v>27849.677419423999</v>
      </c>
      <c r="F704" s="180">
        <f>(F624/F612)*AM64</f>
        <v>0</v>
      </c>
      <c r="G704" s="180">
        <f>(G625/G612)*AM77</f>
        <v>0</v>
      </c>
      <c r="H704" s="180">
        <f>(H628/H612)*AM60</f>
        <v>-3010.617893069556</v>
      </c>
      <c r="I704" s="180">
        <f>(I629/I612)*AM78</f>
        <v>0</v>
      </c>
      <c r="J704" s="180">
        <f>(J630/J612)*AM79</f>
        <v>0</v>
      </c>
      <c r="K704" s="180">
        <f>(K644/K612)*AM75</f>
        <v>85162.496502050242</v>
      </c>
      <c r="L704" s="180">
        <f>(L647/L612)*AM80</f>
        <v>0</v>
      </c>
      <c r="M704" s="180">
        <f t="shared" si="20"/>
        <v>110002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3811293</v>
      </c>
      <c r="D707" s="180">
        <f>(D615/D612)*AP76</f>
        <v>731183.07607632631</v>
      </c>
      <c r="E707" s="180">
        <f>(E623/E612)*SUM(C707:D707)</f>
        <v>504196.74781563121</v>
      </c>
      <c r="F707" s="180">
        <f>(F624/F612)*AP64</f>
        <v>0</v>
      </c>
      <c r="G707" s="180">
        <f>(G625/G612)*AP77</f>
        <v>0</v>
      </c>
      <c r="H707" s="180">
        <f>(H628/H612)*AP60</f>
        <v>-26072.121527234089</v>
      </c>
      <c r="I707" s="180">
        <f>(I629/I612)*AP78</f>
        <v>222090.01102259354</v>
      </c>
      <c r="J707" s="180">
        <f>(J630/J612)*AP79</f>
        <v>32387.394292664139</v>
      </c>
      <c r="K707" s="180">
        <f>(K644/K612)*AP75</f>
        <v>895847.29685005744</v>
      </c>
      <c r="L707" s="180">
        <f>(L647/L612)*AP80</f>
        <v>0</v>
      </c>
      <c r="M707" s="180">
        <f t="shared" si="20"/>
        <v>2359632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139083</v>
      </c>
      <c r="D713" s="180">
        <f>(D615/D612)*AV76</f>
        <v>91842.682569212106</v>
      </c>
      <c r="E713" s="180">
        <f>(E623/E612)*SUM(C713:D713)</f>
        <v>25631.830787554194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27896.354622425162</v>
      </c>
      <c r="J713" s="180">
        <f>(J630/J612)*AV79</f>
        <v>0</v>
      </c>
      <c r="K713" s="180">
        <f>(K644/K612)*AV75</f>
        <v>11790.021088330393</v>
      </c>
      <c r="L713" s="180">
        <f>(L647/L612)*AV80</f>
        <v>0</v>
      </c>
      <c r="M713" s="180">
        <f t="shared" si="20"/>
        <v>157161</v>
      </c>
      <c r="N713" s="199" t="s">
        <v>741</v>
      </c>
    </row>
    <row r="715" spans="1:15" ht="12.6" customHeight="1" x14ac:dyDescent="0.25">
      <c r="C715" s="180">
        <f>SUM(C614:C647)+SUM(C668:C713)</f>
        <v>49022769</v>
      </c>
      <c r="D715" s="180">
        <f>SUM(D616:D647)+SUM(D668:D713)</f>
        <v>3532281</v>
      </c>
      <c r="E715" s="180">
        <f>SUM(E624:E647)+SUM(E668:E713)</f>
        <v>4897706.1841023574</v>
      </c>
      <c r="F715" s="180">
        <f>SUM(F625:F648)+SUM(F668:F713)</f>
        <v>0</v>
      </c>
      <c r="G715" s="180">
        <f>SUM(G626:G647)+SUM(G668:G713)</f>
        <v>2166580.4626919664</v>
      </c>
      <c r="H715" s="180">
        <f>SUM(H629:H647)+SUM(H668:H713)</f>
        <v>-341888.49710900651</v>
      </c>
      <c r="I715" s="180">
        <f>SUM(I630:I647)+SUM(I668:I713)</f>
        <v>899933.55999283388</v>
      </c>
      <c r="J715" s="180">
        <f>SUM(J631:J647)+SUM(J668:J713)</f>
        <v>216452.15181880325</v>
      </c>
      <c r="K715" s="180">
        <f>SUM(K668:K713)</f>
        <v>6781852.7553840196</v>
      </c>
      <c r="L715" s="180">
        <f>SUM(L668:L713)</f>
        <v>323572.14715137583</v>
      </c>
      <c r="M715" s="180">
        <f>SUM(M668:M713)</f>
        <v>16455368</v>
      </c>
      <c r="N715" s="198" t="s">
        <v>742</v>
      </c>
    </row>
    <row r="716" spans="1:15" ht="12.6" customHeight="1" x14ac:dyDescent="0.25">
      <c r="C716" s="180">
        <f>CE71</f>
        <v>49022769</v>
      </c>
      <c r="D716" s="180">
        <f>D615</f>
        <v>3532281</v>
      </c>
      <c r="E716" s="180">
        <f>E623</f>
        <v>4897706.1841023574</v>
      </c>
      <c r="F716" s="180">
        <f>F624</f>
        <v>0</v>
      </c>
      <c r="G716" s="180">
        <f>G625</f>
        <v>2166580.4626919664</v>
      </c>
      <c r="H716" s="180">
        <f>H628</f>
        <v>-341888.49710900657</v>
      </c>
      <c r="I716" s="180">
        <f>I629</f>
        <v>899933.55999283388</v>
      </c>
      <c r="J716" s="180">
        <f>J630</f>
        <v>216452.15181880328</v>
      </c>
      <c r="K716" s="180">
        <f>K644</f>
        <v>6781852.7553840196</v>
      </c>
      <c r="L716" s="180">
        <f>L647</f>
        <v>323572.14715137583</v>
      </c>
      <c r="M716" s="180">
        <f>C648</f>
        <v>16455369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1231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1232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1257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1227</v>
      </c>
      <c r="C10" s="236"/>
    </row>
    <row r="11" spans="1:6" ht="12.75" customHeight="1" x14ac:dyDescent="0.25">
      <c r="A11" s="198" t="s">
        <v>1230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1259</v>
      </c>
      <c r="C16" s="236"/>
      <c r="F16" s="283" t="s">
        <v>1258</v>
      </c>
    </row>
    <row r="17" spans="1:6" ht="12.75" customHeight="1" x14ac:dyDescent="0.25">
      <c r="A17" s="180" t="s">
        <v>1229</v>
      </c>
      <c r="C17" s="283" t="s">
        <v>1258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1233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1253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1234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1235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1236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1237</v>
      </c>
      <c r="C36" s="236"/>
    </row>
    <row r="37" spans="1:83" ht="12.6" customHeight="1" x14ac:dyDescent="0.25">
      <c r="A37" s="199" t="s">
        <v>1228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1193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6132708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1607663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14923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146472</v>
      </c>
      <c r="AC48" s="195">
        <f>ROUND(((B48/CE61)*AC61),0)</f>
        <v>85803</v>
      </c>
      <c r="AD48" s="195">
        <f>ROUND(((B48/CE61)*AD61),0)</f>
        <v>0</v>
      </c>
      <c r="AE48" s="195">
        <f>ROUND(((B48/CE61)*AE61),0)</f>
        <v>436591</v>
      </c>
      <c r="AF48" s="195">
        <f>ROUND(((B48/CE61)*AF61),0)</f>
        <v>32950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1411861</v>
      </c>
      <c r="AK48" s="195">
        <f>ROUND(((B48/CE61)*AK61),0)</f>
        <v>254493</v>
      </c>
      <c r="AL48" s="195">
        <f>ROUND(((B48/CE61)*AL61),0)</f>
        <v>101721</v>
      </c>
      <c r="AM48" s="195">
        <f>ROUND(((B48/CE61)*AM61),0)</f>
        <v>40625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417525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29641</v>
      </c>
      <c r="AX48" s="195">
        <f>ROUND(((B48/CE61)*AX61),0)</f>
        <v>0</v>
      </c>
      <c r="AY48" s="195">
        <f>ROUND(((B48/CE61)*AY61),0)</f>
        <v>217913</v>
      </c>
      <c r="AZ48" s="195">
        <f>ROUND(((B48/CE61)*AZ61),0)</f>
        <v>0</v>
      </c>
      <c r="BA48" s="195">
        <f>ROUND(((B48/CE61)*BA61),0)</f>
        <v>6959</v>
      </c>
      <c r="BB48" s="195">
        <f>ROUND(((B48/CE61)*BB61),0)</f>
        <v>141054</v>
      </c>
      <c r="BC48" s="195">
        <f>ROUND(((B48/CE61)*BC61),0)</f>
        <v>17116</v>
      </c>
      <c r="BD48" s="195">
        <f>ROUND(((B48/CE61)*BD61),0)</f>
        <v>0</v>
      </c>
      <c r="BE48" s="195">
        <f>ROUND(((B48/CE61)*BE61),0)</f>
        <v>175057</v>
      </c>
      <c r="BF48" s="195">
        <f>ROUND(((B48/CE61)*BF61),0)</f>
        <v>115402</v>
      </c>
      <c r="BG48" s="195">
        <f>ROUND(((B48/CE61)*BG61),0)</f>
        <v>16500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70694</v>
      </c>
      <c r="BL48" s="195">
        <f>ROUND(((B48/CE61)*BL61),0)</f>
        <v>169387</v>
      </c>
      <c r="BM48" s="195">
        <f>ROUND(((B48/CE61)*BM61),0)</f>
        <v>0</v>
      </c>
      <c r="BN48" s="195">
        <f>ROUND(((B48/CE61)*BN61),0)</f>
        <v>226172</v>
      </c>
      <c r="BO48" s="195">
        <f>ROUND(((B48/CE61)*BO61),0)</f>
        <v>39</v>
      </c>
      <c r="BP48" s="195">
        <f>ROUND(((B48/CE61)*BP61),0)</f>
        <v>10393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9292</v>
      </c>
      <c r="BU48" s="195">
        <f>ROUND(((B48/CE61)*BU61),0)</f>
        <v>0</v>
      </c>
      <c r="BV48" s="195">
        <f>ROUND(((B48/CE61)*BV61),0)</f>
        <v>68185</v>
      </c>
      <c r="BW48" s="195">
        <f>ROUND(((B48/CE61)*BW61),0)</f>
        <v>86030</v>
      </c>
      <c r="BX48" s="195">
        <f>ROUND(((B48/CE61)*BX61),0)</f>
        <v>187308</v>
      </c>
      <c r="BY48" s="195">
        <f>ROUND(((B48/CE61)*BY61),0)</f>
        <v>28077</v>
      </c>
      <c r="BZ48" s="195">
        <f>ROUND(((B48/CE61)*BZ61),0)</f>
        <v>0</v>
      </c>
      <c r="CA48" s="195">
        <f>ROUND(((B48/CE61)*CA61),0)</f>
        <v>471</v>
      </c>
      <c r="CB48" s="195">
        <f>ROUND(((B48/CE61)*CB61),0)</f>
        <v>1093</v>
      </c>
      <c r="CC48" s="195">
        <f>ROUND(((B48/CE61)*CC61),0)</f>
        <v>5299</v>
      </c>
      <c r="CD48" s="195"/>
      <c r="CE48" s="195">
        <f>SUM(C48:CD48)</f>
        <v>6132709</v>
      </c>
    </row>
    <row r="49" spans="1:84" ht="12.6" customHeight="1" x14ac:dyDescent="0.25">
      <c r="A49" s="175" t="s">
        <v>206</v>
      </c>
      <c r="B49" s="195">
        <f>B47+B48</f>
        <v>6132708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1200249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216922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6357</v>
      </c>
      <c r="AC52" s="195">
        <f>ROUND((B52/(CE76+CF76)*AC76),0)</f>
        <v>3368</v>
      </c>
      <c r="AD52" s="195">
        <f>ROUND((B52/(CE76+CF76)*AD76),0)</f>
        <v>0</v>
      </c>
      <c r="AE52" s="195">
        <f>ROUND((B52/(CE76+CF76)*AE76),0)</f>
        <v>133964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23299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225859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21266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27478</v>
      </c>
      <c r="AZ52" s="195">
        <f>ROUND((B52/(CE76+CF76)*AZ76),0)</f>
        <v>10374</v>
      </c>
      <c r="BA52" s="195">
        <f>ROUND((B52/(CE76+CF76)*BA76),0)</f>
        <v>6237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325807</v>
      </c>
      <c r="BF52" s="195">
        <f>ROUND((B52/(CE76+CF76)*BF76),0)</f>
        <v>3115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88600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8299</v>
      </c>
      <c r="BW52" s="195">
        <f>ROUND((B52/(CE76+CF76)*BW76),0)</f>
        <v>56352</v>
      </c>
      <c r="BX52" s="195">
        <f>ROUND((B52/(CE76+CF76)*BX76),0)</f>
        <v>8991</v>
      </c>
      <c r="BY52" s="195">
        <f>ROUND((B52/(CE76+CF76)*BY76),0)</f>
        <v>13249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20713</v>
      </c>
      <c r="CD52" s="195"/>
      <c r="CE52" s="195">
        <f>SUM(C52:CD52)</f>
        <v>1200250</v>
      </c>
    </row>
    <row r="53" spans="1:84" ht="12.6" customHeight="1" x14ac:dyDescent="0.25">
      <c r="A53" s="175" t="s">
        <v>206</v>
      </c>
      <c r="B53" s="195">
        <f>B51+B52</f>
        <v>1200249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1193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1211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>
        <v>19354</v>
      </c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>
        <v>89658</v>
      </c>
      <c r="V59" s="185"/>
      <c r="W59" s="185">
        <v>48</v>
      </c>
      <c r="X59" s="185">
        <v>131</v>
      </c>
      <c r="Y59" s="185">
        <v>200</v>
      </c>
      <c r="Z59" s="185"/>
      <c r="AA59" s="185">
        <v>1</v>
      </c>
      <c r="AB59" s="248"/>
      <c r="AC59" s="185">
        <v>7729</v>
      </c>
      <c r="AD59" s="185"/>
      <c r="AE59" s="185">
        <v>98597</v>
      </c>
      <c r="AF59" s="185">
        <v>7125</v>
      </c>
      <c r="AG59" s="185"/>
      <c r="AH59" s="185"/>
      <c r="AI59" s="185"/>
      <c r="AJ59" s="185">
        <v>64323</v>
      </c>
      <c r="AK59" s="185">
        <v>93895</v>
      </c>
      <c r="AL59" s="185">
        <v>36147</v>
      </c>
      <c r="AM59" s="185">
        <v>16980</v>
      </c>
      <c r="AN59" s="185"/>
      <c r="AO59" s="185"/>
      <c r="AP59" s="185">
        <v>30681</v>
      </c>
      <c r="AQ59" s="185"/>
      <c r="AR59" s="185"/>
      <c r="AS59" s="185"/>
      <c r="AT59" s="185"/>
      <c r="AU59" s="185"/>
      <c r="AV59" s="248"/>
      <c r="AW59" s="248"/>
      <c r="AX59" s="248"/>
      <c r="AY59" s="184">
        <v>58414</v>
      </c>
      <c r="AZ59" s="185"/>
      <c r="BA59" s="248"/>
      <c r="BB59" s="248"/>
      <c r="BC59" s="248"/>
      <c r="BD59" s="248"/>
      <c r="BE59" s="185">
        <v>199573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/>
      <c r="F60" s="223"/>
      <c r="G60" s="187">
        <v>122.2</v>
      </c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>
        <v>1.98</v>
      </c>
      <c r="T60" s="221"/>
      <c r="U60" s="221"/>
      <c r="V60" s="221"/>
      <c r="W60" s="221"/>
      <c r="X60" s="221"/>
      <c r="Y60" s="221"/>
      <c r="Z60" s="221"/>
      <c r="AA60" s="221"/>
      <c r="AB60" s="221">
        <v>7.46</v>
      </c>
      <c r="AC60" s="221">
        <v>5.69</v>
      </c>
      <c r="AD60" s="221"/>
      <c r="AE60" s="221">
        <v>35.65</v>
      </c>
      <c r="AF60" s="221">
        <v>1.6</v>
      </c>
      <c r="AG60" s="221"/>
      <c r="AH60" s="221"/>
      <c r="AI60" s="221"/>
      <c r="AJ60" s="221">
        <v>62.92</v>
      </c>
      <c r="AK60" s="221">
        <v>18.28</v>
      </c>
      <c r="AL60" s="221">
        <v>6.97</v>
      </c>
      <c r="AM60" s="221">
        <v>3.64</v>
      </c>
      <c r="AN60" s="221"/>
      <c r="AO60" s="221"/>
      <c r="AP60" s="221">
        <v>26.18</v>
      </c>
      <c r="AQ60" s="221"/>
      <c r="AR60" s="221"/>
      <c r="AS60" s="221"/>
      <c r="AT60" s="221"/>
      <c r="AU60" s="221"/>
      <c r="AV60" s="221"/>
      <c r="AW60" s="221">
        <v>1.1100000000000001</v>
      </c>
      <c r="AX60" s="221"/>
      <c r="AY60" s="221">
        <v>25.68</v>
      </c>
      <c r="AZ60" s="221"/>
      <c r="BA60" s="221">
        <v>0.97</v>
      </c>
      <c r="BB60" s="221">
        <v>9.1999999999999993</v>
      </c>
      <c r="BC60" s="221">
        <v>2.2400000000000002</v>
      </c>
      <c r="BD60" s="221"/>
      <c r="BE60" s="221">
        <v>16.16</v>
      </c>
      <c r="BF60" s="221">
        <v>16.23</v>
      </c>
      <c r="BG60" s="221">
        <v>2.0299999999999998</v>
      </c>
      <c r="BH60" s="221"/>
      <c r="BI60" s="221"/>
      <c r="BJ60" s="221"/>
      <c r="BK60" s="221">
        <v>5.57</v>
      </c>
      <c r="BL60" s="221">
        <v>22.45</v>
      </c>
      <c r="BM60" s="221"/>
      <c r="BN60" s="221">
        <v>9.6199999999999992</v>
      </c>
      <c r="BO60" s="221"/>
      <c r="BP60" s="221">
        <v>0.79</v>
      </c>
      <c r="BQ60" s="221"/>
      <c r="BR60" s="221"/>
      <c r="BS60" s="221"/>
      <c r="BT60" s="221">
        <v>0.77</v>
      </c>
      <c r="BU60" s="221"/>
      <c r="BV60" s="221">
        <v>7.45</v>
      </c>
      <c r="BW60" s="221">
        <v>5.99</v>
      </c>
      <c r="BX60" s="221">
        <v>10.39</v>
      </c>
      <c r="BY60" s="221">
        <v>2.0099999999999998</v>
      </c>
      <c r="BZ60" s="221"/>
      <c r="CA60" s="221">
        <v>0.05</v>
      </c>
      <c r="CB60" s="221">
        <v>7.0000000000000007E-2</v>
      </c>
      <c r="CC60" s="221">
        <v>0.57999999999999996</v>
      </c>
      <c r="CD60" s="249" t="s">
        <v>221</v>
      </c>
      <c r="CE60" s="251">
        <f t="shared" ref="CE60:CE70" si="0">SUM(C60:CD60)</f>
        <v>431.93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>
        <f>7960183-73209</f>
        <v>7886974</v>
      </c>
      <c r="H61" s="184"/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>
        <v>73209</v>
      </c>
      <c r="T61" s="185"/>
      <c r="U61" s="185"/>
      <c r="V61" s="185"/>
      <c r="W61" s="185"/>
      <c r="X61" s="185"/>
      <c r="Y61" s="185"/>
      <c r="Z61" s="185"/>
      <c r="AA61" s="185"/>
      <c r="AB61" s="185">
        <v>718574</v>
      </c>
      <c r="AC61" s="185">
        <v>420937</v>
      </c>
      <c r="AD61" s="185"/>
      <c r="AE61" s="185">
        <v>2141854</v>
      </c>
      <c r="AF61" s="185">
        <v>161647</v>
      </c>
      <c r="AG61" s="185"/>
      <c r="AH61" s="185"/>
      <c r="AI61" s="185"/>
      <c r="AJ61" s="185">
        <v>6926400</v>
      </c>
      <c r="AK61" s="185">
        <v>1248506</v>
      </c>
      <c r="AL61" s="185">
        <v>499028</v>
      </c>
      <c r="AM61" s="185">
        <v>199301</v>
      </c>
      <c r="AN61" s="185"/>
      <c r="AO61" s="185"/>
      <c r="AP61" s="185">
        <v>2048321</v>
      </c>
      <c r="AQ61" s="185"/>
      <c r="AR61" s="185"/>
      <c r="AS61" s="185"/>
      <c r="AT61" s="185"/>
      <c r="AU61" s="185"/>
      <c r="AV61" s="185"/>
      <c r="AW61" s="185">
        <v>145413</v>
      </c>
      <c r="AX61" s="185"/>
      <c r="AY61" s="185">
        <v>1069054</v>
      </c>
      <c r="AZ61" s="185"/>
      <c r="BA61" s="185">
        <v>34139</v>
      </c>
      <c r="BB61" s="185">
        <v>691991</v>
      </c>
      <c r="BC61" s="185">
        <v>83969</v>
      </c>
      <c r="BD61" s="185"/>
      <c r="BE61" s="185">
        <v>858807</v>
      </c>
      <c r="BF61" s="185">
        <v>566148</v>
      </c>
      <c r="BG61" s="185">
        <v>80948</v>
      </c>
      <c r="BH61" s="185"/>
      <c r="BI61" s="185"/>
      <c r="BJ61" s="185"/>
      <c r="BK61" s="185">
        <v>346815</v>
      </c>
      <c r="BL61" s="185">
        <v>830989</v>
      </c>
      <c r="BM61" s="185"/>
      <c r="BN61" s="185">
        <v>1109569</v>
      </c>
      <c r="BO61" s="185">
        <v>189</v>
      </c>
      <c r="BP61" s="185">
        <v>50988</v>
      </c>
      <c r="BQ61" s="185"/>
      <c r="BR61" s="185"/>
      <c r="BS61" s="185"/>
      <c r="BT61" s="185">
        <v>45585</v>
      </c>
      <c r="BU61" s="185"/>
      <c r="BV61" s="185">
        <v>334504</v>
      </c>
      <c r="BW61" s="185">
        <v>422050</v>
      </c>
      <c r="BX61" s="185">
        <v>918910</v>
      </c>
      <c r="BY61" s="185">
        <v>137744</v>
      </c>
      <c r="BZ61" s="185"/>
      <c r="CA61" s="185">
        <v>2311</v>
      </c>
      <c r="CB61" s="185">
        <v>5361</v>
      </c>
      <c r="CC61" s="185">
        <v>25997</v>
      </c>
      <c r="CD61" s="249" t="s">
        <v>221</v>
      </c>
      <c r="CE61" s="195">
        <f t="shared" si="0"/>
        <v>30086232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1607663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14923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146472</v>
      </c>
      <c r="AC62" s="195">
        <f t="shared" si="1"/>
        <v>85803</v>
      </c>
      <c r="AD62" s="195">
        <f t="shared" si="1"/>
        <v>0</v>
      </c>
      <c r="AE62" s="195">
        <f t="shared" si="1"/>
        <v>436591</v>
      </c>
      <c r="AF62" s="195">
        <f t="shared" si="1"/>
        <v>32950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1411861</v>
      </c>
      <c r="AK62" s="195">
        <f t="shared" si="1"/>
        <v>254493</v>
      </c>
      <c r="AL62" s="195">
        <f t="shared" si="1"/>
        <v>101721</v>
      </c>
      <c r="AM62" s="195">
        <f t="shared" si="1"/>
        <v>40625</v>
      </c>
      <c r="AN62" s="195">
        <f t="shared" si="1"/>
        <v>0</v>
      </c>
      <c r="AO62" s="195">
        <f t="shared" si="1"/>
        <v>0</v>
      </c>
      <c r="AP62" s="195">
        <f t="shared" si="1"/>
        <v>417525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29641</v>
      </c>
      <c r="AX62" s="195">
        <f t="shared" si="1"/>
        <v>0</v>
      </c>
      <c r="AY62" s="195">
        <f>ROUND(AY47+AY48,0)</f>
        <v>217913</v>
      </c>
      <c r="AZ62" s="195">
        <f>ROUND(AZ47+AZ48,0)</f>
        <v>0</v>
      </c>
      <c r="BA62" s="195">
        <f>ROUND(BA47+BA48,0)</f>
        <v>6959</v>
      </c>
      <c r="BB62" s="195">
        <f t="shared" si="1"/>
        <v>141054</v>
      </c>
      <c r="BC62" s="195">
        <f t="shared" si="1"/>
        <v>17116</v>
      </c>
      <c r="BD62" s="195">
        <f t="shared" si="1"/>
        <v>0</v>
      </c>
      <c r="BE62" s="195">
        <f t="shared" si="1"/>
        <v>175057</v>
      </c>
      <c r="BF62" s="195">
        <f t="shared" si="1"/>
        <v>115402</v>
      </c>
      <c r="BG62" s="195">
        <f t="shared" si="1"/>
        <v>16500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70694</v>
      </c>
      <c r="BL62" s="195">
        <f t="shared" si="1"/>
        <v>169387</v>
      </c>
      <c r="BM62" s="195">
        <f t="shared" si="1"/>
        <v>0</v>
      </c>
      <c r="BN62" s="195">
        <f t="shared" si="1"/>
        <v>226172</v>
      </c>
      <c r="BO62" s="195">
        <f t="shared" ref="BO62:CC62" si="2">ROUND(BO47+BO48,0)</f>
        <v>39</v>
      </c>
      <c r="BP62" s="195">
        <f t="shared" si="2"/>
        <v>10393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9292</v>
      </c>
      <c r="BU62" s="195">
        <f t="shared" si="2"/>
        <v>0</v>
      </c>
      <c r="BV62" s="195">
        <f t="shared" si="2"/>
        <v>68185</v>
      </c>
      <c r="BW62" s="195">
        <f t="shared" si="2"/>
        <v>86030</v>
      </c>
      <c r="BX62" s="195">
        <f t="shared" si="2"/>
        <v>187308</v>
      </c>
      <c r="BY62" s="195">
        <f t="shared" si="2"/>
        <v>28077</v>
      </c>
      <c r="BZ62" s="195">
        <f t="shared" si="2"/>
        <v>0</v>
      </c>
      <c r="CA62" s="195">
        <f t="shared" si="2"/>
        <v>471</v>
      </c>
      <c r="CB62" s="195">
        <f t="shared" si="2"/>
        <v>1093</v>
      </c>
      <c r="CC62" s="195">
        <f t="shared" si="2"/>
        <v>5299</v>
      </c>
      <c r="CD62" s="249" t="s">
        <v>221</v>
      </c>
      <c r="CE62" s="195">
        <f t="shared" si="0"/>
        <v>6132709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>
        <v>1380</v>
      </c>
      <c r="AC63" s="185"/>
      <c r="AD63" s="185"/>
      <c r="AE63" s="185"/>
      <c r="AF63" s="185"/>
      <c r="AG63" s="185"/>
      <c r="AH63" s="185"/>
      <c r="AI63" s="185"/>
      <c r="AJ63" s="185">
        <v>668388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>
        <v>14541</v>
      </c>
      <c r="BL63" s="185"/>
      <c r="BM63" s="185"/>
      <c r="BN63" s="185">
        <v>33157</v>
      </c>
      <c r="BO63" s="185"/>
      <c r="BP63" s="185"/>
      <c r="BQ63" s="185"/>
      <c r="BR63" s="185"/>
      <c r="BS63" s="185"/>
      <c r="BT63" s="185"/>
      <c r="BU63" s="185"/>
      <c r="BV63" s="185"/>
      <c r="BW63" s="185">
        <v>375</v>
      </c>
      <c r="BX63" s="185"/>
      <c r="BY63" s="185"/>
      <c r="BZ63" s="185"/>
      <c r="CA63" s="185"/>
      <c r="CB63" s="185"/>
      <c r="CC63" s="185">
        <v>3071</v>
      </c>
      <c r="CD63" s="249" t="s">
        <v>221</v>
      </c>
      <c r="CE63" s="195">
        <f t="shared" si="0"/>
        <v>720912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>
        <v>390248</v>
      </c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>
        <v>-57</v>
      </c>
      <c r="T64" s="185"/>
      <c r="U64" s="185"/>
      <c r="V64" s="185"/>
      <c r="W64" s="185"/>
      <c r="X64" s="185"/>
      <c r="Y64" s="185"/>
      <c r="Z64" s="185"/>
      <c r="AA64" s="185"/>
      <c r="AB64" s="185">
        <v>484927</v>
      </c>
      <c r="AC64" s="185">
        <v>36429</v>
      </c>
      <c r="AD64" s="185"/>
      <c r="AE64" s="185">
        <v>57143</v>
      </c>
      <c r="AF64" s="185">
        <v>4118</v>
      </c>
      <c r="AG64" s="185"/>
      <c r="AH64" s="185"/>
      <c r="AI64" s="185"/>
      <c r="AJ64" s="185">
        <v>82230</v>
      </c>
      <c r="AK64" s="185">
        <v>7125</v>
      </c>
      <c r="AL64" s="185">
        <v>5668</v>
      </c>
      <c r="AM64" s="185">
        <v>2472</v>
      </c>
      <c r="AN64" s="185"/>
      <c r="AO64" s="185"/>
      <c r="AP64" s="185">
        <v>82377</v>
      </c>
      <c r="AQ64" s="185"/>
      <c r="AR64" s="185"/>
      <c r="AS64" s="185"/>
      <c r="AT64" s="185"/>
      <c r="AU64" s="185"/>
      <c r="AV64" s="185"/>
      <c r="AW64" s="185">
        <v>2833</v>
      </c>
      <c r="AX64" s="185"/>
      <c r="AY64" s="185">
        <v>478204</v>
      </c>
      <c r="AZ64" s="185"/>
      <c r="BA64" s="185">
        <v>1211</v>
      </c>
      <c r="BB64" s="185">
        <v>23856</v>
      </c>
      <c r="BC64" s="185">
        <v>3391</v>
      </c>
      <c r="BD64" s="185"/>
      <c r="BE64" s="185">
        <v>50577</v>
      </c>
      <c r="BF64" s="185">
        <v>61862</v>
      </c>
      <c r="BG64" s="185">
        <v>19</v>
      </c>
      <c r="BH64" s="185"/>
      <c r="BI64" s="185"/>
      <c r="BJ64" s="185"/>
      <c r="BK64" s="185">
        <v>2141</v>
      </c>
      <c r="BL64" s="185">
        <v>5552</v>
      </c>
      <c r="BM64" s="185"/>
      <c r="BN64" s="185">
        <v>83580</v>
      </c>
      <c r="BO64" s="185">
        <v>34489</v>
      </c>
      <c r="BP64" s="185">
        <v>10752</v>
      </c>
      <c r="BQ64" s="185"/>
      <c r="BR64" s="185"/>
      <c r="BS64" s="185"/>
      <c r="BT64" s="185"/>
      <c r="BU64" s="185"/>
      <c r="BV64" s="185">
        <v>14412</v>
      </c>
      <c r="BW64" s="185">
        <v>50690</v>
      </c>
      <c r="BX64" s="185">
        <v>3138</v>
      </c>
      <c r="BY64" s="185">
        <v>463</v>
      </c>
      <c r="BZ64" s="185"/>
      <c r="CA64" s="185">
        <v>79</v>
      </c>
      <c r="CB64" s="185"/>
      <c r="CC64" s="185"/>
      <c r="CD64" s="249" t="s">
        <v>221</v>
      </c>
      <c r="CE64" s="195">
        <f t="shared" si="0"/>
        <v>1979929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>
        <v>2825</v>
      </c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>
        <v>897</v>
      </c>
      <c r="T65" s="185"/>
      <c r="U65" s="185"/>
      <c r="V65" s="185"/>
      <c r="W65" s="185"/>
      <c r="X65" s="185"/>
      <c r="Y65" s="185"/>
      <c r="Z65" s="185"/>
      <c r="AA65" s="185"/>
      <c r="AB65" s="185">
        <v>704</v>
      </c>
      <c r="AC65" s="185">
        <v>882</v>
      </c>
      <c r="AD65" s="185"/>
      <c r="AE65" s="185">
        <v>2911</v>
      </c>
      <c r="AF65" s="185">
        <v>859</v>
      </c>
      <c r="AG65" s="185"/>
      <c r="AH65" s="185"/>
      <c r="AI65" s="185"/>
      <c r="AJ65" s="185">
        <v>33779</v>
      </c>
      <c r="AK65" s="185">
        <v>352</v>
      </c>
      <c r="AL65" s="185"/>
      <c r="AM65" s="185"/>
      <c r="AN65" s="185"/>
      <c r="AO65" s="185"/>
      <c r="AP65" s="185">
        <v>9191</v>
      </c>
      <c r="AQ65" s="185"/>
      <c r="AR65" s="185"/>
      <c r="AS65" s="185"/>
      <c r="AT65" s="185"/>
      <c r="AU65" s="185"/>
      <c r="AV65" s="185"/>
      <c r="AW65" s="185"/>
      <c r="AX65" s="185"/>
      <c r="AY65" s="185">
        <v>720</v>
      </c>
      <c r="AZ65" s="185"/>
      <c r="BA65" s="185"/>
      <c r="BB65" s="185">
        <v>4224</v>
      </c>
      <c r="BC65" s="185">
        <v>1851</v>
      </c>
      <c r="BD65" s="185"/>
      <c r="BE65" s="185">
        <v>403626</v>
      </c>
      <c r="BF65" s="185">
        <v>2378</v>
      </c>
      <c r="BG65" s="185">
        <v>22208</v>
      </c>
      <c r="BH65" s="185"/>
      <c r="BI65" s="185"/>
      <c r="BJ65" s="185"/>
      <c r="BK65" s="185">
        <v>704</v>
      </c>
      <c r="BL65" s="185">
        <v>1408</v>
      </c>
      <c r="BM65" s="185"/>
      <c r="BN65" s="185">
        <v>5885</v>
      </c>
      <c r="BO65" s="185"/>
      <c r="BP65" s="185">
        <v>704</v>
      </c>
      <c r="BQ65" s="185"/>
      <c r="BR65" s="185"/>
      <c r="BS65" s="185"/>
      <c r="BT65" s="185"/>
      <c r="BU65" s="185"/>
      <c r="BV65" s="185">
        <v>560</v>
      </c>
      <c r="BW65" s="185">
        <v>9895</v>
      </c>
      <c r="BX65" s="185">
        <v>7855</v>
      </c>
      <c r="BY65" s="185">
        <v>2586</v>
      </c>
      <c r="BZ65" s="185"/>
      <c r="CA65" s="185"/>
      <c r="CB65" s="185"/>
      <c r="CC65" s="185"/>
      <c r="CD65" s="249" t="s">
        <v>221</v>
      </c>
      <c r="CE65" s="195">
        <f t="shared" si="0"/>
        <v>517004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>
        <v>619543</v>
      </c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>
        <v>5808</v>
      </c>
      <c r="T66" s="184"/>
      <c r="U66" s="185">
        <v>320947</v>
      </c>
      <c r="V66" s="185"/>
      <c r="W66" s="185"/>
      <c r="X66" s="185"/>
      <c r="Y66" s="185"/>
      <c r="Z66" s="185"/>
      <c r="AA66" s="185"/>
      <c r="AB66" s="185">
        <v>2666</v>
      </c>
      <c r="AC66" s="185">
        <v>1510</v>
      </c>
      <c r="AD66" s="185"/>
      <c r="AE66" s="185">
        <v>8365</v>
      </c>
      <c r="AF66" s="185">
        <v>176</v>
      </c>
      <c r="AG66" s="185"/>
      <c r="AH66" s="185"/>
      <c r="AI66" s="185"/>
      <c r="AJ66" s="185">
        <v>57535</v>
      </c>
      <c r="AK66" s="185">
        <v>3157</v>
      </c>
      <c r="AL66" s="185">
        <v>35</v>
      </c>
      <c r="AM66" s="185">
        <v>4087</v>
      </c>
      <c r="AN66" s="185"/>
      <c r="AO66" s="185"/>
      <c r="AP66" s="185">
        <v>21094</v>
      </c>
      <c r="AQ66" s="185"/>
      <c r="AR66" s="185"/>
      <c r="AS66" s="185"/>
      <c r="AT66" s="185"/>
      <c r="AU66" s="185"/>
      <c r="AV66" s="185"/>
      <c r="AW66" s="185">
        <v>8164</v>
      </c>
      <c r="AX66" s="185"/>
      <c r="AY66" s="185">
        <v>14340</v>
      </c>
      <c r="AZ66" s="185">
        <v>7517</v>
      </c>
      <c r="BA66" s="185">
        <v>125434</v>
      </c>
      <c r="BB66" s="185">
        <v>226</v>
      </c>
      <c r="BC66" s="185">
        <v>9272</v>
      </c>
      <c r="BD66" s="185"/>
      <c r="BE66" s="185">
        <v>577522</v>
      </c>
      <c r="BF66" s="185">
        <v>21369</v>
      </c>
      <c r="BG66" s="185">
        <v>41969</v>
      </c>
      <c r="BH66" s="185"/>
      <c r="BI66" s="185"/>
      <c r="BJ66" s="185"/>
      <c r="BK66" s="185">
        <v>56030</v>
      </c>
      <c r="BL66" s="185">
        <v>291</v>
      </c>
      <c r="BM66" s="185"/>
      <c r="BN66" s="185">
        <v>3045406</v>
      </c>
      <c r="BO66" s="185">
        <v>8689</v>
      </c>
      <c r="BP66" s="185">
        <v>8893</v>
      </c>
      <c r="BQ66" s="185"/>
      <c r="BR66" s="185"/>
      <c r="BS66" s="185">
        <v>4339</v>
      </c>
      <c r="BT66" s="185"/>
      <c r="BU66" s="185"/>
      <c r="BV66" s="185">
        <v>39238</v>
      </c>
      <c r="BW66" s="185">
        <v>36711</v>
      </c>
      <c r="BX66" s="185">
        <v>555840</v>
      </c>
      <c r="BY66" s="185">
        <v>8972</v>
      </c>
      <c r="BZ66" s="185"/>
      <c r="CA66" s="185">
        <v>819</v>
      </c>
      <c r="CB66" s="185"/>
      <c r="CC66" s="185"/>
      <c r="CD66" s="249" t="s">
        <v>221</v>
      </c>
      <c r="CE66" s="195">
        <f t="shared" si="0"/>
        <v>5615964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216922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6357</v>
      </c>
      <c r="AC67" s="195">
        <f t="shared" si="3"/>
        <v>3368</v>
      </c>
      <c r="AD67" s="195">
        <f t="shared" si="3"/>
        <v>0</v>
      </c>
      <c r="AE67" s="195">
        <f t="shared" si="3"/>
        <v>133964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23299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225859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21266</v>
      </c>
      <c r="AW67" s="195">
        <f t="shared" si="3"/>
        <v>0</v>
      </c>
      <c r="AX67" s="195">
        <f t="shared" si="3"/>
        <v>0</v>
      </c>
      <c r="AY67" s="195">
        <f t="shared" si="3"/>
        <v>27478</v>
      </c>
      <c r="AZ67" s="195">
        <f>ROUND(AZ51+AZ52,0)</f>
        <v>10374</v>
      </c>
      <c r="BA67" s="195">
        <f>ROUND(BA51+BA52,0)</f>
        <v>6237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325807</v>
      </c>
      <c r="BF67" s="195">
        <f t="shared" si="3"/>
        <v>3115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88600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8299</v>
      </c>
      <c r="BW67" s="195">
        <f t="shared" si="4"/>
        <v>56352</v>
      </c>
      <c r="BX67" s="195">
        <f t="shared" si="4"/>
        <v>8991</v>
      </c>
      <c r="BY67" s="195">
        <f t="shared" si="4"/>
        <v>13249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20713</v>
      </c>
      <c r="CD67" s="249" t="s">
        <v>221</v>
      </c>
      <c r="CE67" s="195">
        <f t="shared" si="0"/>
        <v>1200250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>
        <v>143540</v>
      </c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>
        <v>14281</v>
      </c>
      <c r="AC68" s="185">
        <v>6075</v>
      </c>
      <c r="AD68" s="185"/>
      <c r="AE68" s="185"/>
      <c r="AF68" s="185"/>
      <c r="AG68" s="185"/>
      <c r="AH68" s="185"/>
      <c r="AI68" s="185"/>
      <c r="AJ68" s="185">
        <v>61428</v>
      </c>
      <c r="AK68" s="185"/>
      <c r="AL68" s="185"/>
      <c r="AM68" s="185"/>
      <c r="AN68" s="185"/>
      <c r="AO68" s="185"/>
      <c r="AP68" s="185">
        <v>489255</v>
      </c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1632</v>
      </c>
      <c r="BF68" s="185"/>
      <c r="BG68" s="185"/>
      <c r="BH68" s="185"/>
      <c r="BI68" s="185"/>
      <c r="BJ68" s="185"/>
      <c r="BK68" s="185">
        <v>1230</v>
      </c>
      <c r="BL68" s="185"/>
      <c r="BM68" s="185"/>
      <c r="BN68" s="185">
        <v>56925</v>
      </c>
      <c r="BO68" s="185"/>
      <c r="BP68" s="185">
        <v>3085</v>
      </c>
      <c r="BQ68" s="185"/>
      <c r="BR68" s="185"/>
      <c r="BS68" s="185"/>
      <c r="BT68" s="185"/>
      <c r="BU68" s="185"/>
      <c r="BV68" s="185"/>
      <c r="BW68" s="185">
        <v>2671</v>
      </c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780122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>
        <v>15771</v>
      </c>
      <c r="H69" s="184"/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>
        <v>1483</v>
      </c>
      <c r="T69" s="184"/>
      <c r="U69" s="185"/>
      <c r="V69" s="185"/>
      <c r="W69" s="184"/>
      <c r="X69" s="185"/>
      <c r="Y69" s="185">
        <v>16947</v>
      </c>
      <c r="Z69" s="185"/>
      <c r="AA69" s="185"/>
      <c r="AB69" s="185">
        <v>402</v>
      </c>
      <c r="AC69" s="185"/>
      <c r="AD69" s="185"/>
      <c r="AE69" s="185">
        <v>25206</v>
      </c>
      <c r="AF69" s="185">
        <v>543</v>
      </c>
      <c r="AG69" s="185"/>
      <c r="AH69" s="185"/>
      <c r="AI69" s="185"/>
      <c r="AJ69" s="185">
        <v>160932</v>
      </c>
      <c r="AK69" s="185">
        <v>3566</v>
      </c>
      <c r="AL69" s="185">
        <v>1763</v>
      </c>
      <c r="AM69" s="185">
        <v>2079</v>
      </c>
      <c r="AN69" s="185"/>
      <c r="AO69" s="184"/>
      <c r="AP69" s="185">
        <v>13518</v>
      </c>
      <c r="AQ69" s="184"/>
      <c r="AR69" s="184"/>
      <c r="AS69" s="184"/>
      <c r="AT69" s="184"/>
      <c r="AU69" s="185"/>
      <c r="AV69" s="185">
        <v>84087</v>
      </c>
      <c r="AW69" s="185">
        <v>1680</v>
      </c>
      <c r="AX69" s="185"/>
      <c r="AY69" s="185">
        <v>2948</v>
      </c>
      <c r="AZ69" s="185"/>
      <c r="BA69" s="185">
        <v>22</v>
      </c>
      <c r="BB69" s="185">
        <v>751</v>
      </c>
      <c r="BC69" s="185">
        <v>38</v>
      </c>
      <c r="BD69" s="185"/>
      <c r="BE69" s="185">
        <v>6125</v>
      </c>
      <c r="BF69" s="185">
        <v>676</v>
      </c>
      <c r="BG69" s="185"/>
      <c r="BH69" s="224"/>
      <c r="BI69" s="185"/>
      <c r="BJ69" s="185"/>
      <c r="BK69" s="185">
        <v>9160</v>
      </c>
      <c r="BL69" s="185">
        <v>63</v>
      </c>
      <c r="BM69" s="185"/>
      <c r="BN69" s="185">
        <v>58770</v>
      </c>
      <c r="BO69" s="185"/>
      <c r="BP69" s="185">
        <v>13156</v>
      </c>
      <c r="BQ69" s="185"/>
      <c r="BR69" s="185"/>
      <c r="BS69" s="185">
        <v>320</v>
      </c>
      <c r="BT69" s="185">
        <v>50</v>
      </c>
      <c r="BU69" s="185"/>
      <c r="BV69" s="185">
        <v>366</v>
      </c>
      <c r="BW69" s="185">
        <v>1221</v>
      </c>
      <c r="BX69" s="185">
        <v>9091</v>
      </c>
      <c r="BY69" s="185"/>
      <c r="BZ69" s="185"/>
      <c r="CA69" s="185">
        <v>3150</v>
      </c>
      <c r="CB69" s="185">
        <v>120</v>
      </c>
      <c r="CC69" s="185"/>
      <c r="CD69" s="188">
        <f>829599+7353</f>
        <v>836952</v>
      </c>
      <c r="CE69" s="195">
        <f t="shared" si="0"/>
        <v>1270956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>
        <v>99859</v>
      </c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>
        <v>145</v>
      </c>
      <c r="AC70" s="185"/>
      <c r="AD70" s="185"/>
      <c r="AE70" s="185">
        <v>52470</v>
      </c>
      <c r="AF70" s="185"/>
      <c r="AG70" s="185"/>
      <c r="AH70" s="185"/>
      <c r="AI70" s="185"/>
      <c r="AJ70" s="185">
        <v>1716335</v>
      </c>
      <c r="AK70" s="185">
        <v>3321</v>
      </c>
      <c r="AL70" s="185">
        <v>15632</v>
      </c>
      <c r="AM70" s="185"/>
      <c r="AN70" s="185"/>
      <c r="AO70" s="185"/>
      <c r="AP70" s="185">
        <v>16301</v>
      </c>
      <c r="AQ70" s="185"/>
      <c r="AR70" s="185"/>
      <c r="AS70" s="185"/>
      <c r="AT70" s="185"/>
      <c r="AU70" s="185"/>
      <c r="AV70" s="185"/>
      <c r="AW70" s="185">
        <v>118819</v>
      </c>
      <c r="AX70" s="185"/>
      <c r="AY70" s="185">
        <v>41194</v>
      </c>
      <c r="AZ70" s="185">
        <v>362944</v>
      </c>
      <c r="BA70" s="185"/>
      <c r="BB70" s="185"/>
      <c r="BC70" s="185"/>
      <c r="BD70" s="185"/>
      <c r="BE70" s="185">
        <v>42470</v>
      </c>
      <c r="BF70" s="185">
        <v>15600</v>
      </c>
      <c r="BG70" s="185"/>
      <c r="BH70" s="185"/>
      <c r="BI70" s="185"/>
      <c r="BJ70" s="185"/>
      <c r="BK70" s="185"/>
      <c r="BL70" s="185"/>
      <c r="BM70" s="185"/>
      <c r="BN70" s="185">
        <v>252</v>
      </c>
      <c r="BO70" s="185"/>
      <c r="BP70" s="185">
        <v>142295</v>
      </c>
      <c r="BQ70" s="185"/>
      <c r="BR70" s="185"/>
      <c r="BS70" s="185"/>
      <c r="BT70" s="185"/>
      <c r="BU70" s="185"/>
      <c r="BV70" s="185">
        <v>31327</v>
      </c>
      <c r="BW70" s="185">
        <v>1600</v>
      </c>
      <c r="BX70" s="185"/>
      <c r="BY70" s="185"/>
      <c r="BZ70" s="185"/>
      <c r="CA70" s="185"/>
      <c r="CB70" s="185">
        <v>10776</v>
      </c>
      <c r="CC70" s="185"/>
      <c r="CD70" s="188">
        <v>7323</v>
      </c>
      <c r="CE70" s="195">
        <f t="shared" si="0"/>
        <v>2678663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10783627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96263</v>
      </c>
      <c r="T71" s="195">
        <f t="shared" si="5"/>
        <v>0</v>
      </c>
      <c r="U71" s="195">
        <f t="shared" si="5"/>
        <v>320947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16947</v>
      </c>
      <c r="Z71" s="195">
        <f t="shared" si="5"/>
        <v>0</v>
      </c>
      <c r="AA71" s="195">
        <f t="shared" si="5"/>
        <v>0</v>
      </c>
      <c r="AB71" s="195">
        <f t="shared" si="5"/>
        <v>1375618</v>
      </c>
      <c r="AC71" s="195">
        <f t="shared" si="5"/>
        <v>555004</v>
      </c>
      <c r="AD71" s="195">
        <f t="shared" si="5"/>
        <v>0</v>
      </c>
      <c r="AE71" s="195">
        <f t="shared" si="5"/>
        <v>2753564</v>
      </c>
      <c r="AF71" s="195">
        <f t="shared" si="5"/>
        <v>200293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7709517</v>
      </c>
      <c r="AK71" s="195">
        <f t="shared" si="6"/>
        <v>1513878</v>
      </c>
      <c r="AL71" s="195">
        <f t="shared" si="6"/>
        <v>592583</v>
      </c>
      <c r="AM71" s="195">
        <f t="shared" si="6"/>
        <v>248564</v>
      </c>
      <c r="AN71" s="195">
        <f t="shared" si="6"/>
        <v>0</v>
      </c>
      <c r="AO71" s="195">
        <f t="shared" si="6"/>
        <v>0</v>
      </c>
      <c r="AP71" s="195">
        <f t="shared" si="6"/>
        <v>3290839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105353</v>
      </c>
      <c r="AW71" s="195">
        <f t="shared" si="6"/>
        <v>68912</v>
      </c>
      <c r="AX71" s="195">
        <f t="shared" si="6"/>
        <v>0</v>
      </c>
      <c r="AY71" s="195">
        <f t="shared" si="6"/>
        <v>1769463</v>
      </c>
      <c r="AZ71" s="195">
        <f t="shared" si="6"/>
        <v>-345053</v>
      </c>
      <c r="BA71" s="195">
        <f t="shared" si="6"/>
        <v>174002</v>
      </c>
      <c r="BB71" s="195">
        <f t="shared" si="6"/>
        <v>862102</v>
      </c>
      <c r="BC71" s="195">
        <f t="shared" si="6"/>
        <v>115637</v>
      </c>
      <c r="BD71" s="195">
        <f t="shared" si="6"/>
        <v>0</v>
      </c>
      <c r="BE71" s="195">
        <f t="shared" si="6"/>
        <v>2356683</v>
      </c>
      <c r="BF71" s="195">
        <f t="shared" si="6"/>
        <v>755350</v>
      </c>
      <c r="BG71" s="195">
        <f t="shared" si="6"/>
        <v>161644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501315</v>
      </c>
      <c r="BL71" s="195">
        <f t="shared" si="6"/>
        <v>1007690</v>
      </c>
      <c r="BM71" s="195">
        <f t="shared" si="6"/>
        <v>0</v>
      </c>
      <c r="BN71" s="195">
        <f t="shared" si="6"/>
        <v>4707812</v>
      </c>
      <c r="BO71" s="195">
        <f t="shared" si="6"/>
        <v>43406</v>
      </c>
      <c r="BP71" s="195">
        <f t="shared" ref="BP71:CC71" si="7">SUM(BP61:BP69)-BP70</f>
        <v>-44324</v>
      </c>
      <c r="BQ71" s="195">
        <f t="shared" si="7"/>
        <v>0</v>
      </c>
      <c r="BR71" s="195">
        <f t="shared" si="7"/>
        <v>0</v>
      </c>
      <c r="BS71" s="195">
        <f t="shared" si="7"/>
        <v>4659</v>
      </c>
      <c r="BT71" s="195">
        <f t="shared" si="7"/>
        <v>54927</v>
      </c>
      <c r="BU71" s="195">
        <f t="shared" si="7"/>
        <v>0</v>
      </c>
      <c r="BV71" s="195">
        <f t="shared" si="7"/>
        <v>434237</v>
      </c>
      <c r="BW71" s="195">
        <f t="shared" si="7"/>
        <v>664395</v>
      </c>
      <c r="BX71" s="195">
        <f t="shared" si="7"/>
        <v>1691133</v>
      </c>
      <c r="BY71" s="195">
        <f t="shared" si="7"/>
        <v>191091</v>
      </c>
      <c r="BZ71" s="195">
        <f t="shared" si="7"/>
        <v>0</v>
      </c>
      <c r="CA71" s="195">
        <f t="shared" si="7"/>
        <v>6830</v>
      </c>
      <c r="CB71" s="195">
        <f t="shared" si="7"/>
        <v>-4202</v>
      </c>
      <c r="CC71" s="195">
        <f t="shared" si="7"/>
        <v>55080</v>
      </c>
      <c r="CD71" s="245">
        <f>CD69-CD70</f>
        <v>829629</v>
      </c>
      <c r="CE71" s="195">
        <f>SUM(CE61:CE69)-CE70</f>
        <v>45625415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/>
      <c r="F73" s="185"/>
      <c r="G73" s="184">
        <v>34905502</v>
      </c>
      <c r="H73" s="184"/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>
        <v>4217821</v>
      </c>
      <c r="V73" s="185"/>
      <c r="W73" s="185">
        <v>102273</v>
      </c>
      <c r="X73" s="185">
        <v>192589</v>
      </c>
      <c r="Y73" s="185">
        <v>246526</v>
      </c>
      <c r="Z73" s="185"/>
      <c r="AA73" s="185">
        <v>891</v>
      </c>
      <c r="AB73" s="185">
        <v>4235771</v>
      </c>
      <c r="AC73" s="185">
        <v>1889669</v>
      </c>
      <c r="AD73" s="185"/>
      <c r="AE73" s="185">
        <v>9853949</v>
      </c>
      <c r="AF73" s="185">
        <v>629709</v>
      </c>
      <c r="AG73" s="185"/>
      <c r="AH73" s="185"/>
      <c r="AI73" s="185"/>
      <c r="AJ73" s="185"/>
      <c r="AK73" s="185">
        <v>9923703</v>
      </c>
      <c r="AL73" s="185">
        <v>3494785</v>
      </c>
      <c r="AM73" s="185">
        <v>1425860</v>
      </c>
      <c r="AN73" s="185"/>
      <c r="AO73" s="185"/>
      <c r="AP73" s="185"/>
      <c r="AQ73" s="185"/>
      <c r="AR73" s="185"/>
      <c r="AS73" s="185"/>
      <c r="AT73" s="185"/>
      <c r="AU73" s="185"/>
      <c r="AV73" s="185">
        <v>519497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71638545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>
        <v>1813</v>
      </c>
      <c r="AC74" s="185"/>
      <c r="AD74" s="185"/>
      <c r="AE74" s="185"/>
      <c r="AF74" s="185"/>
      <c r="AG74" s="185"/>
      <c r="AH74" s="185"/>
      <c r="AI74" s="185"/>
      <c r="AJ74" s="185">
        <v>21498622</v>
      </c>
      <c r="AK74" s="185"/>
      <c r="AL74" s="185"/>
      <c r="AM74" s="185"/>
      <c r="AN74" s="185"/>
      <c r="AO74" s="185"/>
      <c r="AP74" s="185">
        <v>12336938</v>
      </c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33837373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34905502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4217821</v>
      </c>
      <c r="V75" s="195">
        <f t="shared" si="9"/>
        <v>0</v>
      </c>
      <c r="W75" s="195">
        <f t="shared" si="9"/>
        <v>102273</v>
      </c>
      <c r="X75" s="195">
        <f t="shared" si="9"/>
        <v>192589</v>
      </c>
      <c r="Y75" s="195">
        <f t="shared" si="9"/>
        <v>246526</v>
      </c>
      <c r="Z75" s="195">
        <f t="shared" si="9"/>
        <v>0</v>
      </c>
      <c r="AA75" s="195">
        <f t="shared" si="9"/>
        <v>891</v>
      </c>
      <c r="AB75" s="195">
        <f t="shared" si="9"/>
        <v>4237584</v>
      </c>
      <c r="AC75" s="195">
        <f t="shared" si="9"/>
        <v>1889669</v>
      </c>
      <c r="AD75" s="195">
        <f t="shared" si="9"/>
        <v>0</v>
      </c>
      <c r="AE75" s="195">
        <f t="shared" si="9"/>
        <v>9853949</v>
      </c>
      <c r="AF75" s="195">
        <f t="shared" si="9"/>
        <v>629709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21498622</v>
      </c>
      <c r="AK75" s="195">
        <f t="shared" si="9"/>
        <v>9923703</v>
      </c>
      <c r="AL75" s="195">
        <f t="shared" si="9"/>
        <v>3494785</v>
      </c>
      <c r="AM75" s="195">
        <f t="shared" si="9"/>
        <v>1425860</v>
      </c>
      <c r="AN75" s="195">
        <f t="shared" si="9"/>
        <v>0</v>
      </c>
      <c r="AO75" s="195">
        <f t="shared" si="9"/>
        <v>0</v>
      </c>
      <c r="AP75" s="195">
        <f t="shared" si="9"/>
        <v>12336938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519497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105475918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>
        <v>36069</v>
      </c>
      <c r="H76" s="184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>
        <v>1057</v>
      </c>
      <c r="AC76" s="185">
        <v>560</v>
      </c>
      <c r="AD76" s="185"/>
      <c r="AE76" s="185">
        <v>22275</v>
      </c>
      <c r="AF76" s="185"/>
      <c r="AG76" s="185"/>
      <c r="AH76" s="185"/>
      <c r="AI76" s="185"/>
      <c r="AJ76" s="185">
        <v>3874</v>
      </c>
      <c r="AK76" s="185"/>
      <c r="AL76" s="185"/>
      <c r="AM76" s="185"/>
      <c r="AN76" s="185"/>
      <c r="AO76" s="185"/>
      <c r="AP76" s="185">
        <v>37555</v>
      </c>
      <c r="AQ76" s="185"/>
      <c r="AR76" s="185"/>
      <c r="AS76" s="185"/>
      <c r="AT76" s="185"/>
      <c r="AU76" s="185"/>
      <c r="AV76" s="185">
        <v>3536</v>
      </c>
      <c r="AW76" s="185"/>
      <c r="AX76" s="185"/>
      <c r="AY76" s="185">
        <v>4569</v>
      </c>
      <c r="AZ76" s="185">
        <v>1725</v>
      </c>
      <c r="BA76" s="185">
        <v>1037</v>
      </c>
      <c r="BB76" s="185"/>
      <c r="BC76" s="185"/>
      <c r="BD76" s="185"/>
      <c r="BE76" s="185">
        <v>54174</v>
      </c>
      <c r="BF76" s="185">
        <v>518</v>
      </c>
      <c r="BG76" s="185"/>
      <c r="BH76" s="185"/>
      <c r="BI76" s="185"/>
      <c r="BJ76" s="185"/>
      <c r="BK76" s="185"/>
      <c r="BL76" s="185"/>
      <c r="BM76" s="185"/>
      <c r="BN76" s="185">
        <v>14732</v>
      </c>
      <c r="BO76" s="185"/>
      <c r="BP76" s="185"/>
      <c r="BQ76" s="185"/>
      <c r="BR76" s="185"/>
      <c r="BS76" s="185"/>
      <c r="BT76" s="185"/>
      <c r="BU76" s="185"/>
      <c r="BV76" s="185">
        <v>1380</v>
      </c>
      <c r="BW76" s="185">
        <v>9370</v>
      </c>
      <c r="BX76" s="185">
        <v>1495</v>
      </c>
      <c r="BY76" s="185">
        <v>2203</v>
      </c>
      <c r="BZ76" s="185"/>
      <c r="CA76" s="185"/>
      <c r="CB76" s="185"/>
      <c r="CC76" s="185">
        <v>3444</v>
      </c>
      <c r="CD76" s="249" t="s">
        <v>221</v>
      </c>
      <c r="CE76" s="195">
        <f t="shared" si="8"/>
        <v>199573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>
        <v>58414</v>
      </c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58414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>
        <v>36069</v>
      </c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>
        <v>1057</v>
      </c>
      <c r="AC78" s="184">
        <v>560</v>
      </c>
      <c r="AD78" s="184"/>
      <c r="AE78" s="184">
        <v>22275</v>
      </c>
      <c r="AF78" s="184"/>
      <c r="AG78" s="184"/>
      <c r="AH78" s="184"/>
      <c r="AI78" s="184"/>
      <c r="AJ78" s="184">
        <v>3874</v>
      </c>
      <c r="AK78" s="184"/>
      <c r="AL78" s="184"/>
      <c r="AM78" s="184"/>
      <c r="AN78" s="184"/>
      <c r="AO78" s="184"/>
      <c r="AP78" s="184">
        <v>37555</v>
      </c>
      <c r="AQ78" s="184"/>
      <c r="AR78" s="184"/>
      <c r="AS78" s="184"/>
      <c r="AT78" s="184"/>
      <c r="AU78" s="184"/>
      <c r="AV78" s="184">
        <v>3536</v>
      </c>
      <c r="AW78" s="184"/>
      <c r="AX78" s="249" t="s">
        <v>221</v>
      </c>
      <c r="AY78" s="249" t="s">
        <v>221</v>
      </c>
      <c r="AZ78" s="249" t="s">
        <v>221</v>
      </c>
      <c r="BA78" s="184">
        <v>1037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1380</v>
      </c>
      <c r="BW78" s="184">
        <v>9370</v>
      </c>
      <c r="BX78" s="184">
        <v>1495</v>
      </c>
      <c r="BY78" s="184">
        <v>2203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120411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>
        <v>188027</v>
      </c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>
        <v>60850</v>
      </c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248877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>
        <v>49.92</v>
      </c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49.92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1264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1270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1271</v>
      </c>
      <c r="D84" s="205"/>
      <c r="E84" s="204"/>
    </row>
    <row r="85" spans="1:5" ht="12.6" customHeight="1" x14ac:dyDescent="0.25">
      <c r="A85" s="173" t="s">
        <v>1250</v>
      </c>
      <c r="B85" s="172"/>
      <c r="C85" s="271" t="s">
        <v>1272</v>
      </c>
      <c r="D85" s="205"/>
      <c r="E85" s="204"/>
    </row>
    <row r="86" spans="1:5" ht="12.6" customHeight="1" x14ac:dyDescent="0.25">
      <c r="A86" s="173" t="s">
        <v>1251</v>
      </c>
      <c r="B86" s="172" t="s">
        <v>256</v>
      </c>
      <c r="C86" s="231" t="s">
        <v>1272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1273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1267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1268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 t="s">
        <v>1269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1285</v>
      </c>
      <c r="D111" s="174">
        <v>19354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1238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72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72</v>
      </c>
    </row>
    <row r="128" spans="1:5" ht="12.6" customHeight="1" x14ac:dyDescent="0.25">
      <c r="A128" s="173" t="s">
        <v>292</v>
      </c>
      <c r="B128" s="172" t="s">
        <v>256</v>
      </c>
      <c r="C128" s="189">
        <v>102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1239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889</v>
      </c>
      <c r="C138" s="189">
        <v>179</v>
      </c>
      <c r="D138" s="174">
        <v>217</v>
      </c>
      <c r="E138" s="175">
        <f>SUM(B138:D138)</f>
        <v>1285</v>
      </c>
    </row>
    <row r="139" spans="1:6" ht="12.6" customHeight="1" x14ac:dyDescent="0.25">
      <c r="A139" s="173" t="s">
        <v>215</v>
      </c>
      <c r="B139" s="174">
        <v>12707</v>
      </c>
      <c r="C139" s="189">
        <v>3257</v>
      </c>
      <c r="D139" s="174">
        <v>3390</v>
      </c>
      <c r="E139" s="175">
        <f>SUM(B139:D139)</f>
        <v>19354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46869115</v>
      </c>
      <c r="C141" s="189">
        <v>12472073</v>
      </c>
      <c r="D141" s="174">
        <f>12104985+192371</f>
        <v>12297356</v>
      </c>
      <c r="E141" s="175">
        <f>SUM(B141:D141)</f>
        <v>71638544</v>
      </c>
      <c r="F141" s="199"/>
    </row>
    <row r="142" spans="1:6" ht="12.6" customHeight="1" x14ac:dyDescent="0.25">
      <c r="A142" s="173" t="s">
        <v>246</v>
      </c>
      <c r="B142" s="174">
        <v>11079780</v>
      </c>
      <c r="C142" s="189">
        <v>7258318</v>
      </c>
      <c r="D142" s="174">
        <f>15420719+78557</f>
        <v>15499276</v>
      </c>
      <c r="E142" s="175">
        <f>SUM(B142:D142)</f>
        <v>33837374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2113394.66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77617.440000000002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-37826.300000000003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/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1383930.93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2595590.9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6132707.6300000008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553767.76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226354.03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780121.79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/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13364.31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13364.31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809299.29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809299.29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14288.36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14288.36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1994583</v>
      </c>
      <c r="C195" s="189"/>
      <c r="D195" s="174">
        <f>1578220-206434+0.49</f>
        <v>1371786.49</v>
      </c>
      <c r="E195" s="175">
        <f t="shared" ref="E195:E203" si="10">SUM(B195:C195)-D195</f>
        <v>622796.51</v>
      </c>
    </row>
    <row r="196" spans="1:8" ht="12.6" customHeight="1" x14ac:dyDescent="0.25">
      <c r="A196" s="173" t="s">
        <v>333</v>
      </c>
      <c r="B196" s="174">
        <v>587456</v>
      </c>
      <c r="C196" s="189"/>
      <c r="D196" s="174"/>
      <c r="E196" s="175">
        <f t="shared" si="10"/>
        <v>587456</v>
      </c>
    </row>
    <row r="197" spans="1:8" ht="12.6" customHeight="1" x14ac:dyDescent="0.25">
      <c r="A197" s="173" t="s">
        <v>334</v>
      </c>
      <c r="B197" s="174">
        <v>21162488</v>
      </c>
      <c r="C197" s="189"/>
      <c r="D197" s="174"/>
      <c r="E197" s="175">
        <f t="shared" si="10"/>
        <v>21162488</v>
      </c>
    </row>
    <row r="198" spans="1:8" ht="12.6" customHeight="1" x14ac:dyDescent="0.25">
      <c r="A198" s="173" t="s">
        <v>335</v>
      </c>
      <c r="B198" s="174">
        <v>4483501</v>
      </c>
      <c r="C198" s="189">
        <v>1891221</v>
      </c>
      <c r="D198" s="174">
        <v>34463.64</v>
      </c>
      <c r="E198" s="175">
        <f t="shared" si="10"/>
        <v>6340258.3600000003</v>
      </c>
    </row>
    <row r="199" spans="1:8" ht="12.6" customHeight="1" x14ac:dyDescent="0.25">
      <c r="A199" s="173" t="s">
        <v>336</v>
      </c>
      <c r="B199" s="174">
        <v>979108</v>
      </c>
      <c r="C199" s="189"/>
      <c r="D199" s="174"/>
      <c r="E199" s="175">
        <f t="shared" si="10"/>
        <v>979108</v>
      </c>
    </row>
    <row r="200" spans="1:8" ht="12.6" customHeight="1" x14ac:dyDescent="0.25">
      <c r="A200" s="173" t="s">
        <v>337</v>
      </c>
      <c r="B200" s="174">
        <v>4582954</v>
      </c>
      <c r="C200" s="189">
        <f>436644+27941.97</f>
        <v>464585.97</v>
      </c>
      <c r="D200" s="174">
        <v>13705</v>
      </c>
      <c r="E200" s="175">
        <f t="shared" si="10"/>
        <v>5033834.97</v>
      </c>
    </row>
    <row r="201" spans="1:8" ht="12.6" customHeight="1" x14ac:dyDescent="0.25">
      <c r="A201" s="173" t="s">
        <v>338</v>
      </c>
      <c r="B201" s="174">
        <v>686414</v>
      </c>
      <c r="C201" s="189"/>
      <c r="D201" s="174"/>
      <c r="E201" s="175">
        <f t="shared" si="10"/>
        <v>686414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261734</v>
      </c>
      <c r="C203" s="189">
        <f>53996.75+206434+169130.5</f>
        <v>429561.25</v>
      </c>
      <c r="D203" s="174">
        <f>20737.7+53996.75+206434+410126.55</f>
        <v>691295</v>
      </c>
      <c r="E203" s="175">
        <f t="shared" si="10"/>
        <v>0.25</v>
      </c>
    </row>
    <row r="204" spans="1:8" ht="12.6" customHeight="1" x14ac:dyDescent="0.25">
      <c r="A204" s="173" t="s">
        <v>203</v>
      </c>
      <c r="B204" s="175">
        <f>SUM(B195:B203)</f>
        <v>34738238</v>
      </c>
      <c r="C204" s="191">
        <f>SUM(C195:C203)</f>
        <v>2785368.2199999997</v>
      </c>
      <c r="D204" s="175">
        <f>SUM(D195:D203)</f>
        <v>2111250.13</v>
      </c>
      <c r="E204" s="175">
        <f>SUM(E195:E203)</f>
        <v>35412356.090000004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573869</v>
      </c>
      <c r="C209" s="189">
        <f>58326.93-53878.12</f>
        <v>4448.8099999999977</v>
      </c>
      <c r="D209" s="174"/>
      <c r="E209" s="175">
        <f t="shared" ref="E209:E216" si="11">SUM(B209:C209)-D209</f>
        <v>578317.81000000006</v>
      </c>
      <c r="H209" s="259"/>
    </row>
    <row r="210" spans="1:8" ht="12.6" customHeight="1" x14ac:dyDescent="0.25">
      <c r="A210" s="173" t="s">
        <v>334</v>
      </c>
      <c r="B210" s="174">
        <v>11274889</v>
      </c>
      <c r="C210" s="189">
        <f>830498.67-8768.44</f>
        <v>821730.2300000001</v>
      </c>
      <c r="D210" s="174"/>
      <c r="E210" s="175">
        <f t="shared" si="11"/>
        <v>12096619.23</v>
      </c>
      <c r="H210" s="259"/>
    </row>
    <row r="211" spans="1:8" ht="12.6" customHeight="1" x14ac:dyDescent="0.25">
      <c r="A211" s="173" t="s">
        <v>335</v>
      </c>
      <c r="B211" s="174">
        <v>4246920</v>
      </c>
      <c r="C211" s="189">
        <f>127471.23-7580.32</f>
        <v>119890.91</v>
      </c>
      <c r="D211" s="174"/>
      <c r="E211" s="175">
        <f t="shared" si="11"/>
        <v>4366810.91</v>
      </c>
      <c r="H211" s="259"/>
    </row>
    <row r="212" spans="1:8" ht="12.6" customHeight="1" x14ac:dyDescent="0.25">
      <c r="A212" s="173" t="s">
        <v>336</v>
      </c>
      <c r="B212" s="174">
        <v>943135</v>
      </c>
      <c r="C212" s="189">
        <v>10148.86</v>
      </c>
      <c r="D212" s="174"/>
      <c r="E212" s="175">
        <f t="shared" si="11"/>
        <v>953283.86</v>
      </c>
      <c r="H212" s="259"/>
    </row>
    <row r="213" spans="1:8" ht="12.6" customHeight="1" x14ac:dyDescent="0.25">
      <c r="A213" s="173" t="s">
        <v>337</v>
      </c>
      <c r="B213" s="174">
        <v>3480861</v>
      </c>
      <c r="C213" s="189">
        <f>242841.49</f>
        <v>242841.49</v>
      </c>
      <c r="D213" s="174">
        <f>13705-27941.97</f>
        <v>-14236.970000000001</v>
      </c>
      <c r="E213" s="175">
        <f t="shared" si="11"/>
        <v>3737939.4600000004</v>
      </c>
      <c r="H213" s="259"/>
    </row>
    <row r="214" spans="1:8" ht="12.6" customHeight="1" x14ac:dyDescent="0.25">
      <c r="A214" s="173" t="s">
        <v>338</v>
      </c>
      <c r="B214" s="174">
        <v>685225</v>
      </c>
      <c r="C214" s="189">
        <v>1188.8900000000001</v>
      </c>
      <c r="D214" s="174"/>
      <c r="E214" s="175">
        <f t="shared" si="11"/>
        <v>686413.89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21204899</v>
      </c>
      <c r="C217" s="191">
        <f>SUM(C208:C216)</f>
        <v>1200249.19</v>
      </c>
      <c r="D217" s="175">
        <f>SUM(D208:D216)</f>
        <v>-14236.970000000001</v>
      </c>
      <c r="E217" s="175">
        <f>SUM(E208:E216)</f>
        <v>22419385.160000004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8" t="s">
        <v>1254</v>
      </c>
      <c r="C220" s="288"/>
      <c r="D220" s="208"/>
      <c r="E220" s="208"/>
    </row>
    <row r="221" spans="1:8" ht="12.6" customHeight="1" x14ac:dyDescent="0.25">
      <c r="A221" s="272" t="s">
        <v>1254</v>
      </c>
      <c r="B221" s="208"/>
      <c r="C221" s="189">
        <v>1087191.25</v>
      </c>
      <c r="D221" s="172">
        <f>C221</f>
        <v>1087191.25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32236888.079999998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13982258.029999999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14456234.27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60675380.379999995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438383.92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438383.92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62200955.549999997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925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22444717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13758836</v>
      </c>
      <c r="D253" s="175"/>
      <c r="E253" s="175"/>
    </row>
    <row r="254" spans="1:5" ht="12.45" customHeight="1" x14ac:dyDescent="0.25">
      <c r="A254" s="173" t="s">
        <v>1240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182381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144685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68583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9082455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622797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587456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21162488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6340258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979108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5720249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35412356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22419386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12992970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306298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306298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22381723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886743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2775578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1241</v>
      </c>
      <c r="B309" s="172" t="s">
        <v>256</v>
      </c>
      <c r="C309" s="189">
        <v>575024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f>16994+17329179+925</f>
        <v>17347098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21584443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f>3147443-2350163</f>
        <v>797280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1141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1142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1252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22381723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22381723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71638545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33837374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105475919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1254</v>
      </c>
      <c r="B363" s="257"/>
      <c r="C363" s="189">
        <v>1087191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60675380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438384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62200955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43274964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2678663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2678663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45953627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30086232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6132708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720912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1979927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517003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5615965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1200249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780122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13364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809299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14288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434002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48304071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-2350444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283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-2350161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-2350161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St. Luke's Rehabilitation Institute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1285</v>
      </c>
      <c r="C414" s="194">
        <f>E138</f>
        <v>1285</v>
      </c>
      <c r="D414" s="179"/>
    </row>
    <row r="415" spans="1:5" ht="12.6" customHeight="1" x14ac:dyDescent="0.25">
      <c r="A415" s="179" t="s">
        <v>464</v>
      </c>
      <c r="B415" s="179">
        <f>D111</f>
        <v>19354</v>
      </c>
      <c r="C415" s="179">
        <f>E139</f>
        <v>19354</v>
      </c>
      <c r="D415" s="194">
        <f>SUM(C59:H59)+N59</f>
        <v>19354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1243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30086232</v>
      </c>
      <c r="C427" s="179">
        <f t="shared" ref="C427:C434" si="13">CE61</f>
        <v>30086232</v>
      </c>
      <c r="D427" s="179"/>
    </row>
    <row r="428" spans="1:7" ht="12.6" customHeight="1" x14ac:dyDescent="0.25">
      <c r="A428" s="179" t="s">
        <v>3</v>
      </c>
      <c r="B428" s="179">
        <f t="shared" si="12"/>
        <v>6132708</v>
      </c>
      <c r="C428" s="179">
        <f t="shared" si="13"/>
        <v>6132709</v>
      </c>
      <c r="D428" s="179">
        <f>D173</f>
        <v>6132707.6300000008</v>
      </c>
    </row>
    <row r="429" spans="1:7" ht="12.6" customHeight="1" x14ac:dyDescent="0.25">
      <c r="A429" s="179" t="s">
        <v>236</v>
      </c>
      <c r="B429" s="179">
        <f t="shared" si="12"/>
        <v>720912</v>
      </c>
      <c r="C429" s="179">
        <f t="shared" si="13"/>
        <v>720912</v>
      </c>
      <c r="D429" s="179"/>
    </row>
    <row r="430" spans="1:7" ht="12.6" customHeight="1" x14ac:dyDescent="0.25">
      <c r="A430" s="179" t="s">
        <v>237</v>
      </c>
      <c r="B430" s="179">
        <f t="shared" si="12"/>
        <v>1979927</v>
      </c>
      <c r="C430" s="179">
        <f t="shared" si="13"/>
        <v>1979929</v>
      </c>
      <c r="D430" s="179"/>
    </row>
    <row r="431" spans="1:7" ht="12.6" customHeight="1" x14ac:dyDescent="0.25">
      <c r="A431" s="179" t="s">
        <v>444</v>
      </c>
      <c r="B431" s="179">
        <f t="shared" si="12"/>
        <v>517003</v>
      </c>
      <c r="C431" s="179">
        <f t="shared" si="13"/>
        <v>517004</v>
      </c>
      <c r="D431" s="179"/>
    </row>
    <row r="432" spans="1:7" ht="12.6" customHeight="1" x14ac:dyDescent="0.25">
      <c r="A432" s="179" t="s">
        <v>445</v>
      </c>
      <c r="B432" s="179">
        <f t="shared" si="12"/>
        <v>5615965</v>
      </c>
      <c r="C432" s="179">
        <f t="shared" si="13"/>
        <v>5615964</v>
      </c>
      <c r="D432" s="179"/>
    </row>
    <row r="433" spans="1:7" ht="12.6" customHeight="1" x14ac:dyDescent="0.25">
      <c r="A433" s="179" t="s">
        <v>6</v>
      </c>
      <c r="B433" s="179">
        <f t="shared" si="12"/>
        <v>1200249</v>
      </c>
      <c r="C433" s="179">
        <f t="shared" si="13"/>
        <v>1200250</v>
      </c>
      <c r="D433" s="179">
        <f>C217</f>
        <v>1200249.19</v>
      </c>
    </row>
    <row r="434" spans="1:7" ht="12.6" customHeight="1" x14ac:dyDescent="0.25">
      <c r="A434" s="179" t="s">
        <v>474</v>
      </c>
      <c r="B434" s="179">
        <f t="shared" si="12"/>
        <v>780122</v>
      </c>
      <c r="C434" s="179">
        <f t="shared" si="13"/>
        <v>780122</v>
      </c>
      <c r="D434" s="179">
        <f>D177</f>
        <v>780121.79</v>
      </c>
    </row>
    <row r="435" spans="1:7" ht="12.6" customHeight="1" x14ac:dyDescent="0.25">
      <c r="A435" s="179" t="s">
        <v>447</v>
      </c>
      <c r="B435" s="179">
        <f t="shared" si="12"/>
        <v>13364</v>
      </c>
      <c r="C435" s="179"/>
      <c r="D435" s="179">
        <f>D181</f>
        <v>13364.31</v>
      </c>
    </row>
    <row r="436" spans="1:7" ht="12.6" customHeight="1" x14ac:dyDescent="0.25">
      <c r="A436" s="179" t="s">
        <v>475</v>
      </c>
      <c r="B436" s="179">
        <f t="shared" si="12"/>
        <v>809299</v>
      </c>
      <c r="C436" s="179"/>
      <c r="D436" s="179">
        <f>D186</f>
        <v>809299.29</v>
      </c>
    </row>
    <row r="437" spans="1:7" ht="12.6" customHeight="1" x14ac:dyDescent="0.25">
      <c r="A437" s="194" t="s">
        <v>449</v>
      </c>
      <c r="B437" s="194">
        <f t="shared" si="12"/>
        <v>14288</v>
      </c>
      <c r="C437" s="194"/>
      <c r="D437" s="194">
        <f>D190</f>
        <v>14288.36</v>
      </c>
    </row>
    <row r="438" spans="1:7" ht="12.6" customHeight="1" x14ac:dyDescent="0.25">
      <c r="A438" s="194" t="s">
        <v>476</v>
      </c>
      <c r="B438" s="194">
        <f>C386+C387+C388</f>
        <v>836951</v>
      </c>
      <c r="C438" s="194">
        <f>CD69</f>
        <v>836952</v>
      </c>
      <c r="D438" s="194">
        <f>D181+D186+D190</f>
        <v>836951.96000000008</v>
      </c>
    </row>
    <row r="439" spans="1:7" ht="12.6" customHeight="1" x14ac:dyDescent="0.25">
      <c r="A439" s="179" t="s">
        <v>451</v>
      </c>
      <c r="B439" s="194">
        <f>C389</f>
        <v>434002</v>
      </c>
      <c r="C439" s="194">
        <f>SUM(C69:CC69)</f>
        <v>434004</v>
      </c>
      <c r="D439" s="179"/>
    </row>
    <row r="440" spans="1:7" ht="12.6" customHeight="1" x14ac:dyDescent="0.25">
      <c r="A440" s="179" t="s">
        <v>477</v>
      </c>
      <c r="B440" s="194">
        <f>B438+B439</f>
        <v>1270953</v>
      </c>
      <c r="C440" s="194">
        <f>CE69</f>
        <v>1270956</v>
      </c>
      <c r="D440" s="179"/>
    </row>
    <row r="441" spans="1:7" ht="12.6" customHeight="1" x14ac:dyDescent="0.25">
      <c r="A441" s="179" t="s">
        <v>478</v>
      </c>
      <c r="B441" s="179">
        <f>D390</f>
        <v>48304071</v>
      </c>
      <c r="C441" s="179">
        <f>SUM(C427:C437)+C440</f>
        <v>48304078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1256</v>
      </c>
      <c r="B444" s="179">
        <f>D221</f>
        <v>1087191.25</v>
      </c>
      <c r="C444" s="179">
        <f>C363</f>
        <v>1087191</v>
      </c>
      <c r="D444" s="179"/>
    </row>
    <row r="445" spans="1:7" ht="12.6" customHeight="1" x14ac:dyDescent="0.25">
      <c r="A445" s="179" t="s">
        <v>343</v>
      </c>
      <c r="B445" s="179">
        <f>D229</f>
        <v>60675380.379999995</v>
      </c>
      <c r="C445" s="179">
        <f>C364</f>
        <v>60675380</v>
      </c>
      <c r="D445" s="179"/>
    </row>
    <row r="446" spans="1:7" ht="12.6" customHeight="1" x14ac:dyDescent="0.25">
      <c r="A446" s="179" t="s">
        <v>351</v>
      </c>
      <c r="B446" s="179">
        <f>D236</f>
        <v>438383.92</v>
      </c>
      <c r="C446" s="179">
        <f>C365</f>
        <v>438384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62200955.549999997</v>
      </c>
      <c r="C448" s="179">
        <f>D367</f>
        <v>62200955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438383.92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2678663</v>
      </c>
      <c r="C458" s="194">
        <f>CE70</f>
        <v>2678663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1244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71638545</v>
      </c>
      <c r="C463" s="194">
        <f>CE73</f>
        <v>71638545</v>
      </c>
      <c r="D463" s="194">
        <f>E141+E147+E153</f>
        <v>71638544</v>
      </c>
    </row>
    <row r="464" spans="1:7" ht="12.6" customHeight="1" x14ac:dyDescent="0.25">
      <c r="A464" s="179" t="s">
        <v>246</v>
      </c>
      <c r="B464" s="194">
        <f>C360</f>
        <v>33837374</v>
      </c>
      <c r="C464" s="194">
        <f>CE74</f>
        <v>33837373</v>
      </c>
      <c r="D464" s="194">
        <f>E142+E148+E154</f>
        <v>33837374</v>
      </c>
    </row>
    <row r="465" spans="1:7" ht="12.6" customHeight="1" x14ac:dyDescent="0.25">
      <c r="A465" s="179" t="s">
        <v>247</v>
      </c>
      <c r="B465" s="194">
        <f>D361</f>
        <v>105475919</v>
      </c>
      <c r="C465" s="194">
        <f>CE75</f>
        <v>105475918</v>
      </c>
      <c r="D465" s="194">
        <f>D463+D464</f>
        <v>105475918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622797</v>
      </c>
      <c r="C468" s="179">
        <f>E195</f>
        <v>622796.51</v>
      </c>
      <c r="D468" s="179"/>
    </row>
    <row r="469" spans="1:7" ht="12.6" customHeight="1" x14ac:dyDescent="0.25">
      <c r="A469" s="179" t="s">
        <v>333</v>
      </c>
      <c r="B469" s="179">
        <f t="shared" si="14"/>
        <v>587456</v>
      </c>
      <c r="C469" s="179">
        <f>E196</f>
        <v>587456</v>
      </c>
      <c r="D469" s="179"/>
    </row>
    <row r="470" spans="1:7" ht="12.6" customHeight="1" x14ac:dyDescent="0.25">
      <c r="A470" s="179" t="s">
        <v>334</v>
      </c>
      <c r="B470" s="179">
        <f t="shared" si="14"/>
        <v>21162488</v>
      </c>
      <c r="C470" s="179">
        <f>E197</f>
        <v>21162488</v>
      </c>
      <c r="D470" s="179"/>
    </row>
    <row r="471" spans="1:7" ht="12.6" customHeight="1" x14ac:dyDescent="0.25">
      <c r="A471" s="179" t="s">
        <v>494</v>
      </c>
      <c r="B471" s="179">
        <f t="shared" si="14"/>
        <v>6340258</v>
      </c>
      <c r="C471" s="179">
        <f>E198</f>
        <v>6340258.3600000003</v>
      </c>
      <c r="D471" s="179"/>
    </row>
    <row r="472" spans="1:7" ht="12.6" customHeight="1" x14ac:dyDescent="0.25">
      <c r="A472" s="179" t="s">
        <v>377</v>
      </c>
      <c r="B472" s="179">
        <f t="shared" si="14"/>
        <v>979108</v>
      </c>
      <c r="C472" s="179">
        <f>E199</f>
        <v>979108</v>
      </c>
      <c r="D472" s="179"/>
    </row>
    <row r="473" spans="1:7" ht="12.6" customHeight="1" x14ac:dyDescent="0.25">
      <c r="A473" s="179" t="s">
        <v>495</v>
      </c>
      <c r="B473" s="179">
        <f t="shared" si="14"/>
        <v>5720249</v>
      </c>
      <c r="C473" s="179">
        <f>SUM(E200:E201)</f>
        <v>5720248.9699999997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0.25</v>
      </c>
      <c r="D475" s="179"/>
    </row>
    <row r="476" spans="1:7" ht="12.6" customHeight="1" x14ac:dyDescent="0.25">
      <c r="A476" s="179" t="s">
        <v>203</v>
      </c>
      <c r="B476" s="179">
        <f>D275</f>
        <v>35412356</v>
      </c>
      <c r="C476" s="179">
        <f>E204</f>
        <v>35412356.090000004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22419386</v>
      </c>
      <c r="C478" s="179">
        <f>E217</f>
        <v>22419385.160000004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22381723</v>
      </c>
    </row>
    <row r="482" spans="1:12" ht="12.6" customHeight="1" x14ac:dyDescent="0.25">
      <c r="A482" s="180" t="s">
        <v>499</v>
      </c>
      <c r="C482" s="180">
        <f>D339</f>
        <v>22381723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St. Luke's Rehabilitation Institute   H-0     FYE 12/31/2017</v>
      </c>
      <c r="B493" s="261" t="s">
        <v>1265</v>
      </c>
      <c r="C493" s="261" t="str">
        <f>RIGHT(C82,4)</f>
        <v>2017</v>
      </c>
      <c r="D493" s="261" t="s">
        <v>1265</v>
      </c>
      <c r="E493" s="261" t="str">
        <f>RIGHT(C82,4)</f>
        <v>2017</v>
      </c>
      <c r="F493" s="261" t="s">
        <v>1265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0</v>
      </c>
      <c r="C496" s="240">
        <f>C71</f>
        <v>0</v>
      </c>
      <c r="D496" s="240"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0</v>
      </c>
      <c r="C498" s="240">
        <f>E71</f>
        <v>0</v>
      </c>
      <c r="D498" s="240"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9570848</v>
      </c>
      <c r="C500" s="240">
        <f>G71</f>
        <v>10783627</v>
      </c>
      <c r="D500" s="240">
        <v>19952</v>
      </c>
      <c r="E500" s="180">
        <f>G59</f>
        <v>19354</v>
      </c>
      <c r="F500" s="263">
        <f t="shared" si="15"/>
        <v>479.69366479550922</v>
      </c>
      <c r="G500" s="263">
        <f t="shared" si="15"/>
        <v>557.17820605559575</v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0</v>
      </c>
      <c r="C509" s="240">
        <f>P71</f>
        <v>0</v>
      </c>
      <c r="D509" s="240"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0</v>
      </c>
      <c r="C511" s="240">
        <f>R71</f>
        <v>0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555</v>
      </c>
      <c r="C512" s="240">
        <f>S71</f>
        <v>96263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1245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316374</v>
      </c>
      <c r="C514" s="240">
        <f>U71</f>
        <v>320947</v>
      </c>
      <c r="D514" s="240">
        <v>92255</v>
      </c>
      <c r="E514" s="180">
        <f>U59</f>
        <v>89658</v>
      </c>
      <c r="F514" s="263">
        <f t="shared" si="17"/>
        <v>3.4293425830578288</v>
      </c>
      <c r="G514" s="263">
        <f t="shared" si="17"/>
        <v>3.5796805639206761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0</v>
      </c>
      <c r="C516" s="240">
        <f>W71</f>
        <v>0</v>
      </c>
      <c r="D516" s="240">
        <v>24</v>
      </c>
      <c r="E516" s="180">
        <f>W59</f>
        <v>48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0</v>
      </c>
      <c r="C517" s="240">
        <f>X71</f>
        <v>0</v>
      </c>
      <c r="D517" s="240">
        <v>81</v>
      </c>
      <c r="E517" s="180">
        <f>X59</f>
        <v>131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3">
      <c r="A518" s="180" t="s">
        <v>534</v>
      </c>
      <c r="B518" s="240">
        <v>9638</v>
      </c>
      <c r="C518" s="240">
        <f>Y71</f>
        <v>16947</v>
      </c>
      <c r="D518" s="240">
        <v>160</v>
      </c>
      <c r="E518" s="180">
        <f>Y59</f>
        <v>200</v>
      </c>
      <c r="F518" s="263">
        <f t="shared" si="17"/>
        <v>60.237499999999997</v>
      </c>
      <c r="G518" s="263">
        <f t="shared" si="17"/>
        <v>84.734999999999999</v>
      </c>
      <c r="H518" s="265">
        <f t="shared" si="16"/>
        <v>0.40668188420834195</v>
      </c>
      <c r="I518" s="286" t="s">
        <v>1278</v>
      </c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0</v>
      </c>
      <c r="C520" s="240">
        <f>AA71</f>
        <v>0</v>
      </c>
      <c r="D520" s="240">
        <v>3</v>
      </c>
      <c r="E520" s="180">
        <f>AA59</f>
        <v>1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1337032</v>
      </c>
      <c r="C521" s="240">
        <f>AB71</f>
        <v>1375618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476062</v>
      </c>
      <c r="C522" s="240">
        <f>AC71</f>
        <v>555004</v>
      </c>
      <c r="D522" s="240">
        <v>5962</v>
      </c>
      <c r="E522" s="180">
        <f>AC59</f>
        <v>7729</v>
      </c>
      <c r="F522" s="263">
        <f t="shared" si="17"/>
        <v>79.849379402884935</v>
      </c>
      <c r="G522" s="263">
        <f t="shared" si="17"/>
        <v>71.807995859748999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2693315</v>
      </c>
      <c r="C524" s="240">
        <f>AE71</f>
        <v>2753564</v>
      </c>
      <c r="D524" s="240">
        <v>107139</v>
      </c>
      <c r="E524" s="180">
        <f>AE59</f>
        <v>98597</v>
      </c>
      <c r="F524" s="263">
        <f t="shared" si="17"/>
        <v>25.138511653086177</v>
      </c>
      <c r="G524" s="263">
        <f t="shared" si="17"/>
        <v>27.927462296013065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152941</v>
      </c>
      <c r="C525" s="240">
        <f>AF71</f>
        <v>200293</v>
      </c>
      <c r="D525" s="240">
        <v>5337</v>
      </c>
      <c r="E525" s="180">
        <f>AF59</f>
        <v>7125</v>
      </c>
      <c r="F525" s="263">
        <f t="shared" si="17"/>
        <v>28.656735994004123</v>
      </c>
      <c r="G525" s="263">
        <f t="shared" si="17"/>
        <v>28.111298245614034</v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0</v>
      </c>
      <c r="C526" s="240">
        <f>AG71</f>
        <v>0</v>
      </c>
      <c r="D526" s="240"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3">
      <c r="A529" s="180" t="s">
        <v>545</v>
      </c>
      <c r="B529" s="240">
        <v>7625987</v>
      </c>
      <c r="C529" s="240">
        <f>AJ71</f>
        <v>7709517</v>
      </c>
      <c r="D529" s="240">
        <v>220787</v>
      </c>
      <c r="E529" s="180">
        <f>AJ59</f>
        <v>64323</v>
      </c>
      <c r="F529" s="263">
        <f t="shared" si="18"/>
        <v>34.540018207593747</v>
      </c>
      <c r="G529" s="263">
        <f t="shared" si="18"/>
        <v>119.85630334406045</v>
      </c>
      <c r="H529" s="265">
        <f t="shared" si="16"/>
        <v>2.4700706474355481</v>
      </c>
      <c r="I529" s="287" t="s">
        <v>1279</v>
      </c>
      <c r="K529" s="261"/>
      <c r="L529" s="261"/>
    </row>
    <row r="530" spans="1:12" ht="12.6" customHeight="1" x14ac:dyDescent="0.25">
      <c r="A530" s="180" t="s">
        <v>546</v>
      </c>
      <c r="B530" s="240">
        <v>1555665</v>
      </c>
      <c r="C530" s="240">
        <f>AK71</f>
        <v>1513878</v>
      </c>
      <c r="D530" s="240">
        <v>99157</v>
      </c>
      <c r="E530" s="180">
        <f>AK59</f>
        <v>93895</v>
      </c>
      <c r="F530" s="263">
        <f t="shared" si="18"/>
        <v>15.688907490141895</v>
      </c>
      <c r="G530" s="263">
        <f t="shared" si="18"/>
        <v>16.123094946482773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562228</v>
      </c>
      <c r="C531" s="240">
        <f>AL71</f>
        <v>592583</v>
      </c>
      <c r="D531" s="240">
        <v>35975</v>
      </c>
      <c r="E531" s="180">
        <f>AL59</f>
        <v>36147</v>
      </c>
      <c r="F531" s="263">
        <f t="shared" si="18"/>
        <v>15.628297428769979</v>
      </c>
      <c r="G531" s="263">
        <f t="shared" si="18"/>
        <v>16.39369795557031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218881</v>
      </c>
      <c r="C532" s="240">
        <f>AM71</f>
        <v>248564</v>
      </c>
      <c r="D532" s="240">
        <v>16965</v>
      </c>
      <c r="E532" s="180">
        <f>AM59</f>
        <v>16980</v>
      </c>
      <c r="F532" s="263">
        <f t="shared" si="18"/>
        <v>12.901915708812261</v>
      </c>
      <c r="G532" s="263">
        <f t="shared" si="18"/>
        <v>14.638633686690223</v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1246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3">
      <c r="A535" s="180" t="s">
        <v>550</v>
      </c>
      <c r="B535" s="240">
        <v>2408427</v>
      </c>
      <c r="C535" s="240">
        <f>AP71</f>
        <v>3290839</v>
      </c>
      <c r="D535" s="240">
        <v>77792</v>
      </c>
      <c r="E535" s="180">
        <f>AP59</f>
        <v>30681</v>
      </c>
      <c r="F535" s="263">
        <f t="shared" si="18"/>
        <v>30.959828774167008</v>
      </c>
      <c r="G535" s="263">
        <f t="shared" si="18"/>
        <v>107.25983507708354</v>
      </c>
      <c r="H535" s="265">
        <f t="shared" si="16"/>
        <v>2.4644841177733361</v>
      </c>
      <c r="I535" s="287" t="s">
        <v>1279</v>
      </c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164854</v>
      </c>
      <c r="C541" s="240">
        <f>AV71</f>
        <v>105353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1247</v>
      </c>
      <c r="B542" s="240">
        <v>61454</v>
      </c>
      <c r="C542" s="240">
        <f>AW71</f>
        <v>68912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1681454</v>
      </c>
      <c r="C544" s="240">
        <f>AY71</f>
        <v>1769463</v>
      </c>
      <c r="D544" s="240">
        <v>59843</v>
      </c>
      <c r="E544" s="180">
        <f>AY59</f>
        <v>58414</v>
      </c>
      <c r="F544" s="263">
        <f t="shared" ref="F544:G550" si="19">IF(B544=0,"",IF(D544=0,"",B544/D544))</f>
        <v>28.097755794328492</v>
      </c>
      <c r="G544" s="263">
        <f t="shared" si="19"/>
        <v>30.291762248775978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-340377</v>
      </c>
      <c r="C545" s="240">
        <f>AZ71</f>
        <v>-345053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190130</v>
      </c>
      <c r="C546" s="240">
        <f>BA71</f>
        <v>174002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917237</v>
      </c>
      <c r="C547" s="240">
        <f>BB71</f>
        <v>862102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118187</v>
      </c>
      <c r="C548" s="240">
        <f>BC71</f>
        <v>115637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2078541</v>
      </c>
      <c r="C550" s="240">
        <f>BE71</f>
        <v>2356683</v>
      </c>
      <c r="D550" s="240">
        <v>194148</v>
      </c>
      <c r="E550" s="180">
        <f>BE59</f>
        <v>199573</v>
      </c>
      <c r="F550" s="263">
        <f t="shared" si="19"/>
        <v>10.705961431485258</v>
      </c>
      <c r="G550" s="263">
        <f t="shared" si="19"/>
        <v>11.808626417401152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702727</v>
      </c>
      <c r="C551" s="240">
        <f>BF71</f>
        <v>755350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178271</v>
      </c>
      <c r="C552" s="240">
        <f>BG71</f>
        <v>161644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572105</v>
      </c>
      <c r="C556" s="240">
        <f>BK71</f>
        <v>501315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769112</v>
      </c>
      <c r="C557" s="240">
        <f>BL71</f>
        <v>1007690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4598096</v>
      </c>
      <c r="C559" s="240">
        <f>BN71</f>
        <v>4707812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70068</v>
      </c>
      <c r="C560" s="240">
        <f>BO71</f>
        <v>43406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223637</v>
      </c>
      <c r="C561" s="240">
        <f>BP71</f>
        <v>-44324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1248</v>
      </c>
      <c r="B564" s="240">
        <v>62159</v>
      </c>
      <c r="C564" s="240">
        <f>BS71</f>
        <v>4659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50374</v>
      </c>
      <c r="C565" s="240">
        <f>BT71</f>
        <v>54927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461530</v>
      </c>
      <c r="C567" s="240">
        <f>BV71</f>
        <v>434237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566545</v>
      </c>
      <c r="C568" s="240">
        <f>BW71</f>
        <v>664395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1749253</v>
      </c>
      <c r="C569" s="240">
        <f>BX71</f>
        <v>1691133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337857</v>
      </c>
      <c r="C570" s="240">
        <f>BY71</f>
        <v>191091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9525</v>
      </c>
      <c r="C572" s="240">
        <f>CA71</f>
        <v>6830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-9897</v>
      </c>
      <c r="C573" s="240">
        <f>CB71</f>
        <v>-4202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111267</v>
      </c>
      <c r="C574" s="240">
        <f>CC71</f>
        <v>55080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720238</v>
      </c>
      <c r="C575" s="240">
        <f>CD71</f>
        <v>829629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145399</v>
      </c>
      <c r="E612" s="180">
        <f>SUM(C624:D647)+SUM(C668:D713)</f>
        <v>40351091.346453547</v>
      </c>
      <c r="F612" s="180">
        <f>CE64-(AX64+BD64+BE64+BG64+BJ64+BN64+BP64+BQ64+CB64+CC64+CD64)</f>
        <v>1835001</v>
      </c>
      <c r="G612" s="180">
        <f>CE77-(AX77+AY77+BD77+BE77+BG77+BJ77+BN77+BP77+BQ77+CB77+CC77+CD77)</f>
        <v>58414</v>
      </c>
      <c r="H612" s="197">
        <f>CE60-(AX60+AY60+AZ60+BD60+BE60+BG60+BJ60+BN60+BO60+BP60+BQ60+BR60+CB60+CC60+CD60)</f>
        <v>377</v>
      </c>
      <c r="I612" s="180">
        <f>CE78-(AX78+AY78+AZ78+BD78+BE78+BF78+BG78+BJ78+BN78+BO78+BP78+BQ78+BR78+CB78+CC78+CD78)</f>
        <v>120411</v>
      </c>
      <c r="J612" s="180">
        <f>CE79-(AX79+AY79+AZ79+BA79+BD79+BE79+BF79+BG79+BJ79+BN79+BO79+BP79+BQ79+BR79+CB79+CC79+CD79)</f>
        <v>248877</v>
      </c>
      <c r="K612" s="180">
        <f>CE75-(AW75+AX75+AY75+AZ75+BA75+BB75+BC75+BD75+BE75+BF75+BG75+BH75+BI75+BJ75+BK75+BL75+BM75+BN75+BO75+BP75+BQ75+BR75+BS75+BT75+BU75+BV75+BW75+BX75+CB75+CC75+CD75)</f>
        <v>105475918</v>
      </c>
      <c r="L612" s="197">
        <f>CE80-(AW80+AX80+AY80+AZ80+BA80+BB80+BC80+BD80+BE80+BF80+BG80+BH80+BI80+BJ80+BK80+BL80+BM80+BN80+BO80+BP80+BQ80+BR80+BS80+BT80+BU80+BV80+BW80+BX80+BY80+BZ80+CA80+CB80+CC80+CD80)</f>
        <v>49.92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2356683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829629</v>
      </c>
      <c r="D615" s="266">
        <f>SUM(C614:C615)</f>
        <v>3186312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161644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4707812</v>
      </c>
      <c r="D619" s="180">
        <f>(D615/D612)*BN76</f>
        <v>322840.93002015143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55080</v>
      </c>
      <c r="D620" s="180">
        <f>(D615/D612)*CC76</f>
        <v>75472.723526296613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-44324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-4202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5274323.6535464479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1769463</v>
      </c>
      <c r="D625" s="180">
        <f>(D615/D612)*AY76</f>
        <v>100126.26997434646</v>
      </c>
      <c r="E625" s="180">
        <f>(E623/E612)*SUM(C625:D625)</f>
        <v>244375.51947176756</v>
      </c>
      <c r="F625" s="180">
        <f>(F624/F612)*AY64</f>
        <v>0</v>
      </c>
      <c r="G625" s="180">
        <f>SUM(C625:F625)</f>
        <v>2113964.7894461141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43406</v>
      </c>
      <c r="D627" s="180">
        <f>(D615/D612)*BO76</f>
        <v>0</v>
      </c>
      <c r="E627" s="180">
        <f>(E623/E612)*SUM(C627:D627)</f>
        <v>5673.6332244445821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-345053</v>
      </c>
      <c r="D628" s="180">
        <f>(D615/D612)*AZ76</f>
        <v>37802.104553676436</v>
      </c>
      <c r="E628" s="180">
        <f>(E623/E612)*SUM(C628:D628)</f>
        <v>-40161.012040837901</v>
      </c>
      <c r="F628" s="180">
        <f>(F624/F612)*AZ64</f>
        <v>0</v>
      </c>
      <c r="G628" s="180">
        <f>(G625/G612)*AZ77</f>
        <v>0</v>
      </c>
      <c r="H628" s="180">
        <f>SUM(C626:G628)</f>
        <v>-298332.27426271688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755350</v>
      </c>
      <c r="D629" s="180">
        <f>(D615/D612)*BF76</f>
        <v>11351.58849785762</v>
      </c>
      <c r="E629" s="180">
        <f>(E623/E612)*SUM(C629:D629)</f>
        <v>100216.18222678622</v>
      </c>
      <c r="F629" s="180">
        <f>(F624/F612)*BF64</f>
        <v>0</v>
      </c>
      <c r="G629" s="180">
        <f>(G625/G612)*BF77</f>
        <v>0</v>
      </c>
      <c r="H629" s="180">
        <f>(H628/H612)*BF60</f>
        <v>-12843.323106853833</v>
      </c>
      <c r="I629" s="180">
        <f>SUM(C629:H629)</f>
        <v>854074.44761778985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174002</v>
      </c>
      <c r="D630" s="180">
        <f>(D615/D612)*BA76</f>
        <v>22725.091259224617</v>
      </c>
      <c r="E630" s="180">
        <f>(E623/E612)*SUM(C630:D630)</f>
        <v>25714.356566296781</v>
      </c>
      <c r="F630" s="180">
        <f>(F624/F612)*BA64</f>
        <v>0</v>
      </c>
      <c r="G630" s="180">
        <f>(G625/G612)*BA77</f>
        <v>0</v>
      </c>
      <c r="H630" s="180">
        <f>(H628/H612)*BA60</f>
        <v>-767.59232369982851</v>
      </c>
      <c r="I630" s="180">
        <f>(I629/I612)*BA78</f>
        <v>7355.4343222766038</v>
      </c>
      <c r="J630" s="180">
        <f>SUM(C630:I630)</f>
        <v>229029.28982409817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68912</v>
      </c>
      <c r="D631" s="180">
        <f>(D615/D612)*AW76</f>
        <v>0</v>
      </c>
      <c r="E631" s="180">
        <f>(E623/E612)*SUM(C631:D631)</f>
        <v>9007.5430300632397</v>
      </c>
      <c r="F631" s="180">
        <f>(F624/F612)*AW64</f>
        <v>0</v>
      </c>
      <c r="G631" s="180">
        <f>(G625/G612)*AW77</f>
        <v>0</v>
      </c>
      <c r="H631" s="180">
        <f>(H628/H612)*AW60</f>
        <v>-878.3788446461956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862102</v>
      </c>
      <c r="D632" s="180">
        <f>(D615/D612)*BB76</f>
        <v>0</v>
      </c>
      <c r="E632" s="180">
        <f>(E623/E612)*SUM(C632:D632)</f>
        <v>112686.04686126625</v>
      </c>
      <c r="F632" s="180">
        <f>(F624/F612)*BB64</f>
        <v>0</v>
      </c>
      <c r="G632" s="180">
        <f>(G625/G612)*BB77</f>
        <v>0</v>
      </c>
      <c r="H632" s="180">
        <f>(H628/H612)*BB60</f>
        <v>-7280.2570907612599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115637</v>
      </c>
      <c r="D633" s="180">
        <f>(D615/D612)*BC76</f>
        <v>0</v>
      </c>
      <c r="E633" s="180">
        <f>(E623/E612)*SUM(C633:D633)</f>
        <v>15115.005418032026</v>
      </c>
      <c r="F633" s="180">
        <f>(F624/F612)*BC64</f>
        <v>0</v>
      </c>
      <c r="G633" s="180">
        <f>(G625/G612)*BC77</f>
        <v>0</v>
      </c>
      <c r="H633" s="180">
        <f>(H628/H612)*BC60</f>
        <v>-1772.5843351418723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501315</v>
      </c>
      <c r="D635" s="180">
        <f>(D615/D612)*BK76</f>
        <v>0</v>
      </c>
      <c r="E635" s="180">
        <f>(E623/E612)*SUM(C635:D635)</f>
        <v>65527.287469760755</v>
      </c>
      <c r="F635" s="180">
        <f>(F624/F612)*BK64</f>
        <v>0</v>
      </c>
      <c r="G635" s="180">
        <f>(G625/G612)*BK77</f>
        <v>0</v>
      </c>
      <c r="H635" s="180">
        <f>(H628/H612)*BK60</f>
        <v>-4407.7208690804591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1007690</v>
      </c>
      <c r="D637" s="180">
        <f>(D615/D612)*BL76</f>
        <v>0</v>
      </c>
      <c r="E637" s="180">
        <f>(E623/E612)*SUM(C637:D637)</f>
        <v>131715.97161545779</v>
      </c>
      <c r="F637" s="180">
        <f>(F624/F612)*BL64</f>
        <v>0</v>
      </c>
      <c r="G637" s="180">
        <f>(G625/G612)*BL77</f>
        <v>0</v>
      </c>
      <c r="H637" s="180">
        <f>(H628/H612)*BL60</f>
        <v>-17765.409966042422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4659</v>
      </c>
      <c r="D639" s="180">
        <f>(D615/D612)*BS76</f>
        <v>0</v>
      </c>
      <c r="E639" s="180">
        <f>(E623/E612)*SUM(C639:D639)</f>
        <v>608.98164292234503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54927</v>
      </c>
      <c r="D640" s="180">
        <f>(D615/D612)*BT76</f>
        <v>0</v>
      </c>
      <c r="E640" s="180">
        <f>(E623/E612)*SUM(C640:D640)</f>
        <v>7179.5524148520371</v>
      </c>
      <c r="F640" s="180">
        <f>(F624/F612)*BT64</f>
        <v>0</v>
      </c>
      <c r="G640" s="180">
        <f>(G625/G612)*BT77</f>
        <v>0</v>
      </c>
      <c r="H640" s="180">
        <f>(H628/H612)*BT60</f>
        <v>-609.32586520501854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434237</v>
      </c>
      <c r="D642" s="180">
        <f>(D615/D612)*BV76</f>
        <v>30241.683642941149</v>
      </c>
      <c r="E642" s="180">
        <f>(E623/E612)*SUM(C642:D642)</f>
        <v>60712.382886303167</v>
      </c>
      <c r="F642" s="180">
        <f>(F624/F612)*BV64</f>
        <v>0</v>
      </c>
      <c r="G642" s="180">
        <f>(G625/G612)*BV77</f>
        <v>0</v>
      </c>
      <c r="H642" s="180">
        <f>(H628/H612)*BV60</f>
        <v>-5895.425578931673</v>
      </c>
      <c r="I642" s="180">
        <f>(I629/I612)*BV78</f>
        <v>9788.3311135407075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664395</v>
      </c>
      <c r="D643" s="180">
        <f>(D615/D612)*BW76</f>
        <v>205336.64908286853</v>
      </c>
      <c r="E643" s="180">
        <f>(E623/E612)*SUM(C643:D643)</f>
        <v>113683.32443873057</v>
      </c>
      <c r="F643" s="180">
        <f>(F624/F612)*BW64</f>
        <v>0</v>
      </c>
      <c r="G643" s="180">
        <f>(G625/G612)*BW77</f>
        <v>0</v>
      </c>
      <c r="H643" s="180">
        <f>(H628/H612)*BW60</f>
        <v>-4740.0804319195604</v>
      </c>
      <c r="I643" s="180">
        <f>(I629/I612)*BW78</f>
        <v>66461.349662229288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1691133</v>
      </c>
      <c r="D644" s="180">
        <f>(D615/D612)*BX76</f>
        <v>32761.823946519577</v>
      </c>
      <c r="E644" s="180">
        <f>(E623/E612)*SUM(C644:D644)</f>
        <v>225331.68107153426</v>
      </c>
      <c r="F644" s="180">
        <f>(F624/F612)*BX64</f>
        <v>0</v>
      </c>
      <c r="G644" s="180">
        <f>(G625/G612)*BX77</f>
        <v>0</v>
      </c>
      <c r="H644" s="180">
        <f>(H628/H612)*BX60</f>
        <v>-8221.942518805381</v>
      </c>
      <c r="I644" s="180">
        <f>(I629/I612)*BX78</f>
        <v>10604.025373002432</v>
      </c>
      <c r="J644" s="180">
        <f>(J630/J612)*BX79</f>
        <v>0</v>
      </c>
      <c r="K644" s="180">
        <f>SUM(C631:J644)</f>
        <v>6450197.51416949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191091</v>
      </c>
      <c r="D645" s="180">
        <f>(D615/D612)*BY76</f>
        <v>48277.122511158952</v>
      </c>
      <c r="E645" s="180">
        <f>(E623/E612)*SUM(C645:D645)</f>
        <v>31288.00010948331</v>
      </c>
      <c r="F645" s="180">
        <f>(F624/F612)*BY64</f>
        <v>0</v>
      </c>
      <c r="G645" s="180">
        <f>(G625/G612)*BY77</f>
        <v>0</v>
      </c>
      <c r="H645" s="180">
        <f>(H628/H612)*BY60</f>
        <v>-1590.5779078728406</v>
      </c>
      <c r="I645" s="180">
        <f>(I629/I612)*BY78</f>
        <v>15625.864813862447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6830</v>
      </c>
      <c r="D647" s="180">
        <f>(D615/D612)*CA76</f>
        <v>0</v>
      </c>
      <c r="E647" s="180">
        <f>(E623/E612)*SUM(C647:D647)</f>
        <v>892.75480170843878</v>
      </c>
      <c r="F647" s="180">
        <f>(F624/F612)*CA64</f>
        <v>0</v>
      </c>
      <c r="G647" s="180">
        <f>(G625/G612)*CA77</f>
        <v>0</v>
      </c>
      <c r="H647" s="180">
        <f>(H628/H612)*CA60</f>
        <v>-39.566614623702506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292374.59771371656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16062418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10783627</v>
      </c>
      <c r="D672" s="180">
        <f>(D615/D612)*G76</f>
        <v>790425.57051974221</v>
      </c>
      <c r="E672" s="180">
        <f>(E623/E612)*SUM(C672:D672)</f>
        <v>1512853.7346350509</v>
      </c>
      <c r="F672" s="180">
        <f>(F624/F612)*G64</f>
        <v>0</v>
      </c>
      <c r="G672" s="180">
        <f>(G625/G612)*G77</f>
        <v>2113964.7894461141</v>
      </c>
      <c r="H672" s="180">
        <f>(H628/H612)*G60</f>
        <v>-96700.806140328918</v>
      </c>
      <c r="I672" s="180">
        <f>(I629/I612)*G78</f>
        <v>255837.18473499981</v>
      </c>
      <c r="J672" s="180">
        <f>(J630/J612)*G79</f>
        <v>173032.02094912631</v>
      </c>
      <c r="K672" s="180">
        <f>(K644/K612)*G75</f>
        <v>2134585.6618307712</v>
      </c>
      <c r="L672" s="180">
        <f>(L647/L612)*G80</f>
        <v>292374.59771371656</v>
      </c>
      <c r="M672" s="180">
        <f t="shared" si="20"/>
        <v>7176373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96263</v>
      </c>
      <c r="D684" s="180">
        <f>(D615/D612)*S76</f>
        <v>0</v>
      </c>
      <c r="E684" s="180">
        <f>(E623/E612)*SUM(C684:D684)</f>
        <v>12582.614271868146</v>
      </c>
      <c r="F684" s="180">
        <f>(F624/F612)*S64</f>
        <v>0</v>
      </c>
      <c r="G684" s="180">
        <f>(G625/G612)*S77</f>
        <v>0</v>
      </c>
      <c r="H684" s="180">
        <f>(H628/H612)*S60</f>
        <v>-1566.837939098619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11016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320947</v>
      </c>
      <c r="D686" s="180">
        <f>(D615/D612)*U76</f>
        <v>0</v>
      </c>
      <c r="E686" s="180">
        <f>(E623/E612)*SUM(C686:D686)</f>
        <v>41951.2408995488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257933.55531081391</v>
      </c>
      <c r="L686" s="180">
        <f>(L647/L612)*U80</f>
        <v>0</v>
      </c>
      <c r="M686" s="180">
        <f t="shared" si="20"/>
        <v>299885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6254.3285981796935</v>
      </c>
      <c r="L688" s="180">
        <f>(L647/L612)*W80</f>
        <v>0</v>
      </c>
      <c r="M688" s="180">
        <f t="shared" si="20"/>
        <v>6254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11777.447521778269</v>
      </c>
      <c r="L689" s="180">
        <f>(L647/L612)*X80</f>
        <v>0</v>
      </c>
      <c r="M689" s="180">
        <f t="shared" si="20"/>
        <v>11777</v>
      </c>
      <c r="N689" s="198" t="s">
        <v>699</v>
      </c>
    </row>
    <row r="690" spans="1:14" ht="12.6" customHeight="1" x14ac:dyDescent="0.25">
      <c r="A690" s="196">
        <v>7140</v>
      </c>
      <c r="B690" s="198" t="s">
        <v>1249</v>
      </c>
      <c r="C690" s="180">
        <f>Y71</f>
        <v>16947</v>
      </c>
      <c r="D690" s="180">
        <f>(D615/D612)*Y76</f>
        <v>0</v>
      </c>
      <c r="E690" s="180">
        <f>(E623/E612)*SUM(C690:D690)</f>
        <v>2215.1560211644087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15075.871559403235</v>
      </c>
      <c r="L690" s="180">
        <f>(L647/L612)*Y80</f>
        <v>0</v>
      </c>
      <c r="M690" s="180">
        <f t="shared" si="20"/>
        <v>17291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54.487565447166965</v>
      </c>
      <c r="L692" s="180">
        <f>(L647/L612)*AA80</f>
        <v>0</v>
      </c>
      <c r="M692" s="180">
        <f t="shared" si="20"/>
        <v>54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1375618</v>
      </c>
      <c r="D693" s="180">
        <f>(D615/D612)*AB76</f>
        <v>23163.376529412169</v>
      </c>
      <c r="E693" s="180">
        <f>(E623/E612)*SUM(C693:D693)</f>
        <v>182835.84047393446</v>
      </c>
      <c r="F693" s="180">
        <f>(F624/F612)*AB64</f>
        <v>0</v>
      </c>
      <c r="G693" s="180">
        <f>(G625/G612)*AB77</f>
        <v>0</v>
      </c>
      <c r="H693" s="180">
        <f>(H628/H612)*AB60</f>
        <v>-5903.338901856413</v>
      </c>
      <c r="I693" s="180">
        <f>(I629/I612)*AB78</f>
        <v>7497.2941934873388</v>
      </c>
      <c r="J693" s="180">
        <f>(J630/J612)*AB79</f>
        <v>0</v>
      </c>
      <c r="K693" s="180">
        <f>(K644/K612)*AB75</f>
        <v>259142.1274274608</v>
      </c>
      <c r="L693" s="180">
        <f>(L647/L612)*AB80</f>
        <v>0</v>
      </c>
      <c r="M693" s="180">
        <f t="shared" si="20"/>
        <v>466735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555004</v>
      </c>
      <c r="D694" s="180">
        <f>(D615/D612)*AC76</f>
        <v>12271.98756525148</v>
      </c>
      <c r="E694" s="180">
        <f>(E623/E612)*SUM(C694:D694)</f>
        <v>74149.101287375539</v>
      </c>
      <c r="F694" s="180">
        <f>(F624/F612)*AC64</f>
        <v>0</v>
      </c>
      <c r="G694" s="180">
        <f>(G625/G612)*AC77</f>
        <v>0</v>
      </c>
      <c r="H694" s="180">
        <f>(H628/H612)*AC60</f>
        <v>-4502.6807441773453</v>
      </c>
      <c r="I694" s="180">
        <f>(I629/I612)*AC78</f>
        <v>3972.0763939005765</v>
      </c>
      <c r="J694" s="180">
        <f>(J630/J612)*AC79</f>
        <v>0</v>
      </c>
      <c r="K694" s="180">
        <f>(K644/K612)*AC75</f>
        <v>115559.44254880196</v>
      </c>
      <c r="L694" s="180">
        <f>(L647/L612)*AC80</f>
        <v>0</v>
      </c>
      <c r="M694" s="180">
        <f t="shared" si="20"/>
        <v>201450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2753564</v>
      </c>
      <c r="D696" s="180">
        <f>(D615/D612)*AE76</f>
        <v>488140.21967138705</v>
      </c>
      <c r="E696" s="180">
        <f>(E623/E612)*SUM(C696:D696)</f>
        <v>423725.7698140759</v>
      </c>
      <c r="F696" s="180">
        <f>(F624/F612)*AE64</f>
        <v>0</v>
      </c>
      <c r="G696" s="180">
        <f>(G625/G612)*AE77</f>
        <v>0</v>
      </c>
      <c r="H696" s="180">
        <f>(H628/H612)*AE60</f>
        <v>-28210.996226699885</v>
      </c>
      <c r="I696" s="180">
        <f>(I629/I612)*AE78</f>
        <v>157996.43156095597</v>
      </c>
      <c r="J696" s="180">
        <f>(J630/J612)*AE79</f>
        <v>55997.268874971865</v>
      </c>
      <c r="K696" s="180">
        <f>(K644/K612)*AE75</f>
        <v>602601.22452361998</v>
      </c>
      <c r="L696" s="180">
        <f>(L647/L612)*AE80</f>
        <v>0</v>
      </c>
      <c r="M696" s="180">
        <f t="shared" si="20"/>
        <v>1700250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200293</v>
      </c>
      <c r="D697" s="180">
        <f>(D615/D612)*AF76</f>
        <v>0</v>
      </c>
      <c r="E697" s="180">
        <f>(E623/E612)*SUM(C697:D697)</f>
        <v>26180.459370217912</v>
      </c>
      <c r="F697" s="180">
        <f>(F624/F612)*AF64</f>
        <v>0</v>
      </c>
      <c r="G697" s="180">
        <f>(G625/G612)*AF77</f>
        <v>0</v>
      </c>
      <c r="H697" s="180">
        <f>(H628/H612)*AF60</f>
        <v>-1266.1316679584802</v>
      </c>
      <c r="I697" s="180">
        <f>(I629/I612)*AF78</f>
        <v>0</v>
      </c>
      <c r="J697" s="180">
        <f>(J630/J612)*AF79</f>
        <v>0</v>
      </c>
      <c r="K697" s="180">
        <f>(K644/K612)*AF75</f>
        <v>38508.76582510669</v>
      </c>
      <c r="L697" s="180">
        <f>(L647/L612)*AF80</f>
        <v>0</v>
      </c>
      <c r="M697" s="180">
        <f t="shared" si="20"/>
        <v>63423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7709517</v>
      </c>
      <c r="D701" s="180">
        <f>(D615/D612)*AJ76</f>
        <v>84895.856835328988</v>
      </c>
      <c r="E701" s="180">
        <f>(E623/E612)*SUM(C701:D701)</f>
        <v>1018813.9830801947</v>
      </c>
      <c r="F701" s="180">
        <f>(F624/F612)*AJ64</f>
        <v>0</v>
      </c>
      <c r="G701" s="180">
        <f>(G625/G612)*AJ77</f>
        <v>0</v>
      </c>
      <c r="H701" s="180">
        <f>(H628/H612)*AJ60</f>
        <v>-49790.627842467235</v>
      </c>
      <c r="I701" s="180">
        <f>(I629/I612)*AJ78</f>
        <v>27478.257053519348</v>
      </c>
      <c r="J701" s="180">
        <f>(J630/J612)*AJ79</f>
        <v>0</v>
      </c>
      <c r="K701" s="180">
        <f>(K644/K612)*AJ75</f>
        <v>1314711.0810874337</v>
      </c>
      <c r="L701" s="180">
        <f>(L647/L612)*AJ80</f>
        <v>0</v>
      </c>
      <c r="M701" s="180">
        <f t="shared" si="20"/>
        <v>2396109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1513878</v>
      </c>
      <c r="D702" s="180">
        <f>(D615/D612)*AK76</f>
        <v>0</v>
      </c>
      <c r="E702" s="180">
        <f>(E623/E612)*SUM(C702:D702)</f>
        <v>197880.21284052238</v>
      </c>
      <c r="F702" s="180">
        <f>(F624/F612)*AK64</f>
        <v>0</v>
      </c>
      <c r="G702" s="180">
        <f>(G625/G612)*AK77</f>
        <v>0</v>
      </c>
      <c r="H702" s="180">
        <f>(H628/H612)*AK60</f>
        <v>-14465.554306425636</v>
      </c>
      <c r="I702" s="180">
        <f>(I629/I612)*AK78</f>
        <v>0</v>
      </c>
      <c r="J702" s="180">
        <f>(J630/J612)*AK79</f>
        <v>0</v>
      </c>
      <c r="K702" s="180">
        <f>(K644/K612)*AK75</f>
        <v>606866.90986615838</v>
      </c>
      <c r="L702" s="180">
        <f>(L647/L612)*AK80</f>
        <v>0</v>
      </c>
      <c r="M702" s="180">
        <f t="shared" si="20"/>
        <v>790282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592583</v>
      </c>
      <c r="D703" s="180">
        <f>(D615/D612)*AL76</f>
        <v>0</v>
      </c>
      <c r="E703" s="180">
        <f>(E623/E612)*SUM(C703:D703)</f>
        <v>77457.001268051506</v>
      </c>
      <c r="F703" s="180">
        <f>(F624/F612)*AL64</f>
        <v>0</v>
      </c>
      <c r="G703" s="180">
        <f>(G625/G612)*AL77</f>
        <v>0</v>
      </c>
      <c r="H703" s="180">
        <f>(H628/H612)*AL60</f>
        <v>-5515.5860785441291</v>
      </c>
      <c r="I703" s="180">
        <f>(I629/I612)*AL78</f>
        <v>0</v>
      </c>
      <c r="J703" s="180">
        <f>(J630/J612)*AL79</f>
        <v>0</v>
      </c>
      <c r="K703" s="180">
        <f>(K644/K612)*AL75</f>
        <v>213717.53805979504</v>
      </c>
      <c r="L703" s="180">
        <f>(L647/L612)*AL80</f>
        <v>0</v>
      </c>
      <c r="M703" s="180">
        <f t="shared" si="20"/>
        <v>285659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248564</v>
      </c>
      <c r="D704" s="180">
        <f>(D615/D612)*AM76</f>
        <v>0</v>
      </c>
      <c r="E704" s="180">
        <f>(E623/E612)*SUM(C704:D704)</f>
        <v>32490.000663522162</v>
      </c>
      <c r="F704" s="180">
        <f>(F624/F612)*AM64</f>
        <v>0</v>
      </c>
      <c r="G704" s="180">
        <f>(G625/G612)*AM77</f>
        <v>0</v>
      </c>
      <c r="H704" s="180">
        <f>(H628/H612)*AM60</f>
        <v>-2880.4495446055425</v>
      </c>
      <c r="I704" s="180">
        <f>(I629/I612)*AM78</f>
        <v>0</v>
      </c>
      <c r="J704" s="180">
        <f>(J630/J612)*AM79</f>
        <v>0</v>
      </c>
      <c r="K704" s="180">
        <f>(K644/K612)*AM75</f>
        <v>87196.004566214906</v>
      </c>
      <c r="L704" s="180">
        <f>(L647/L612)*AM80</f>
        <v>0</v>
      </c>
      <c r="M704" s="180">
        <f t="shared" si="20"/>
        <v>116806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3290839</v>
      </c>
      <c r="D707" s="180">
        <f>(D615/D612)*AP76</f>
        <v>822990.16609467741</v>
      </c>
      <c r="E707" s="180">
        <f>(E623/E612)*SUM(C707:D707)</f>
        <v>537721.92407602433</v>
      </c>
      <c r="F707" s="180">
        <f>(F624/F612)*AP64</f>
        <v>0</v>
      </c>
      <c r="G707" s="180">
        <f>(G625/G612)*AP77</f>
        <v>0</v>
      </c>
      <c r="H707" s="180">
        <f>(H628/H612)*AP60</f>
        <v>-20717.079416970631</v>
      </c>
      <c r="I707" s="180">
        <f>(I629/I612)*AP78</f>
        <v>266377.3731659574</v>
      </c>
      <c r="J707" s="180">
        <f>(J630/J612)*AP79</f>
        <v>0</v>
      </c>
      <c r="K707" s="180">
        <f>(K644/K612)*AP75</f>
        <v>754444.12647883396</v>
      </c>
      <c r="L707" s="180">
        <f>(L647/L612)*AP80</f>
        <v>0</v>
      </c>
      <c r="M707" s="180">
        <f t="shared" si="20"/>
        <v>2360817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105353</v>
      </c>
      <c r="D713" s="180">
        <f>(D615/D612)*AV76</f>
        <v>77488.835769159356</v>
      </c>
      <c r="E713" s="180">
        <f>(E623/E612)*SUM(C713:D713)</f>
        <v>23899.403636325445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25080.825230057926</v>
      </c>
      <c r="J713" s="180">
        <f>(J630/J612)*AV79</f>
        <v>0</v>
      </c>
      <c r="K713" s="180">
        <f>(K644/K612)*AV75</f>
        <v>31768.941399671039</v>
      </c>
      <c r="L713" s="180">
        <f>(L647/L612)*AV80</f>
        <v>0</v>
      </c>
      <c r="M713" s="180">
        <f t="shared" si="20"/>
        <v>158238</v>
      </c>
      <c r="N713" s="199" t="s">
        <v>741</v>
      </c>
    </row>
    <row r="715" spans="1:83" ht="12.6" customHeight="1" x14ac:dyDescent="0.25">
      <c r="C715" s="180">
        <f>SUM(C614:C647)+SUM(C668:C713)</f>
        <v>45625415</v>
      </c>
      <c r="D715" s="180">
        <f>SUM(D616:D647)+SUM(D668:D713)</f>
        <v>3186312</v>
      </c>
      <c r="E715" s="180">
        <f>SUM(E624:E647)+SUM(E668:E713)</f>
        <v>5274323.6535464479</v>
      </c>
      <c r="F715" s="180">
        <f>SUM(F625:F648)+SUM(F668:F713)</f>
        <v>0</v>
      </c>
      <c r="G715" s="180">
        <f>SUM(G626:G647)+SUM(G668:G713)</f>
        <v>2113964.7894461141</v>
      </c>
      <c r="H715" s="180">
        <f>SUM(H629:H647)+SUM(H668:H713)</f>
        <v>-298332.27426271694</v>
      </c>
      <c r="I715" s="180">
        <f>SUM(I630:I647)+SUM(I668:I713)</f>
        <v>854074.44761778985</v>
      </c>
      <c r="J715" s="180">
        <f>SUM(J631:J647)+SUM(J668:J713)</f>
        <v>229029.28982409817</v>
      </c>
      <c r="K715" s="180">
        <f>SUM(K668:K713)</f>
        <v>6450197.51416949</v>
      </c>
      <c r="L715" s="180">
        <f>SUM(L668:L713)</f>
        <v>292374.59771371656</v>
      </c>
      <c r="M715" s="180">
        <f>SUM(M668:M713)</f>
        <v>16062419</v>
      </c>
      <c r="N715" s="198" t="s">
        <v>742</v>
      </c>
    </row>
    <row r="716" spans="1:83" ht="12.6" customHeight="1" x14ac:dyDescent="0.25">
      <c r="C716" s="180">
        <f>CE71</f>
        <v>45625415</v>
      </c>
      <c r="D716" s="180">
        <f>D615</f>
        <v>3186312</v>
      </c>
      <c r="E716" s="180">
        <f>E623</f>
        <v>5274323.6535464479</v>
      </c>
      <c r="F716" s="180">
        <f>F624</f>
        <v>0</v>
      </c>
      <c r="G716" s="180">
        <f>G625</f>
        <v>2113964.7894461141</v>
      </c>
      <c r="H716" s="180">
        <f>H628</f>
        <v>-298332.27426271688</v>
      </c>
      <c r="I716" s="180">
        <f>I629</f>
        <v>854074.44761778985</v>
      </c>
      <c r="J716" s="180">
        <f>J630</f>
        <v>229029.28982409817</v>
      </c>
      <c r="K716" s="180">
        <f>K644</f>
        <v>6450197.51416949</v>
      </c>
      <c r="L716" s="180">
        <f>L647</f>
        <v>292374.59771371656</v>
      </c>
      <c r="M716" s="180">
        <f>C648</f>
        <v>16062418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" customHeight="1" x14ac:dyDescent="0.25">
      <c r="A722" s="202" t="str">
        <f>RIGHT(C83,3)&amp;"*"&amp;RIGHT(C82,4)&amp;"*"&amp;"A"</f>
        <v>157*2017*A</v>
      </c>
      <c r="B722" s="276">
        <f>ROUND(C165,0)</f>
        <v>2113395</v>
      </c>
      <c r="C722" s="276">
        <f>ROUND(C166,0)</f>
        <v>77617</v>
      </c>
      <c r="D722" s="276">
        <f>ROUND(C167,0)</f>
        <v>-37826</v>
      </c>
      <c r="E722" s="276">
        <f>ROUND(C168,0)</f>
        <v>0</v>
      </c>
      <c r="F722" s="276">
        <f>ROUND(C169,0)</f>
        <v>0</v>
      </c>
      <c r="G722" s="276">
        <f>ROUND(C170,0)</f>
        <v>1383931</v>
      </c>
      <c r="H722" s="276">
        <f>ROUND(C171+C172,0)</f>
        <v>2595591</v>
      </c>
      <c r="I722" s="276">
        <f>ROUND(C175,0)</f>
        <v>553768</v>
      </c>
      <c r="J722" s="276">
        <f>ROUND(C176,0)</f>
        <v>226354</v>
      </c>
      <c r="K722" s="276">
        <f>ROUND(C179,0)</f>
        <v>0</v>
      </c>
      <c r="L722" s="276">
        <f>ROUND(C180,0)</f>
        <v>13364</v>
      </c>
      <c r="M722" s="276">
        <f>ROUND(C183,0)</f>
        <v>0</v>
      </c>
      <c r="N722" s="276">
        <f>ROUND(C184,0)</f>
        <v>809299</v>
      </c>
      <c r="O722" s="276">
        <f>ROUND(C185,0)</f>
        <v>0</v>
      </c>
      <c r="P722" s="276">
        <f>ROUND(C188,0)</f>
        <v>0</v>
      </c>
      <c r="Q722" s="276">
        <f>ROUND(C189,0)</f>
        <v>14288</v>
      </c>
      <c r="R722" s="276">
        <f>ROUND(B195,0)</f>
        <v>1994583</v>
      </c>
      <c r="S722" s="276">
        <f>ROUND(C195,0)</f>
        <v>0</v>
      </c>
      <c r="T722" s="276">
        <f>ROUND(D195,0)</f>
        <v>1371786</v>
      </c>
      <c r="U722" s="276">
        <f>ROUND(B196,0)</f>
        <v>587456</v>
      </c>
      <c r="V722" s="276">
        <f>ROUND(C196,0)</f>
        <v>0</v>
      </c>
      <c r="W722" s="276">
        <f>ROUND(D196,0)</f>
        <v>0</v>
      </c>
      <c r="X722" s="276">
        <f>ROUND(B197,0)</f>
        <v>21162488</v>
      </c>
      <c r="Y722" s="276">
        <f>ROUND(C197,0)</f>
        <v>0</v>
      </c>
      <c r="Z722" s="276">
        <f>ROUND(D197,0)</f>
        <v>0</v>
      </c>
      <c r="AA722" s="276">
        <f>ROUND(B198,0)</f>
        <v>4483501</v>
      </c>
      <c r="AB722" s="276">
        <f>ROUND(C198,0)</f>
        <v>1891221</v>
      </c>
      <c r="AC722" s="276">
        <f>ROUND(D198,0)</f>
        <v>34464</v>
      </c>
      <c r="AD722" s="276">
        <f>ROUND(B199,0)</f>
        <v>979108</v>
      </c>
      <c r="AE722" s="276">
        <f>ROUND(C199,0)</f>
        <v>0</v>
      </c>
      <c r="AF722" s="276">
        <f>ROUND(D199,0)</f>
        <v>0</v>
      </c>
      <c r="AG722" s="276">
        <f>ROUND(B200,0)</f>
        <v>4582954</v>
      </c>
      <c r="AH722" s="276">
        <f>ROUND(C200,0)</f>
        <v>464586</v>
      </c>
      <c r="AI722" s="276">
        <f>ROUND(D200,0)</f>
        <v>13705</v>
      </c>
      <c r="AJ722" s="276">
        <f>ROUND(B201,0)</f>
        <v>686414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261734</v>
      </c>
      <c r="AQ722" s="276">
        <f>ROUND(C203,0)</f>
        <v>429561</v>
      </c>
      <c r="AR722" s="276">
        <f>ROUND(D203,0)</f>
        <v>691295</v>
      </c>
      <c r="AS722" s="276"/>
      <c r="AT722" s="276"/>
      <c r="AU722" s="276"/>
      <c r="AV722" s="276">
        <f>ROUND(B209,0)</f>
        <v>573869</v>
      </c>
      <c r="AW722" s="276">
        <f>ROUND(C209,0)</f>
        <v>4449</v>
      </c>
      <c r="AX722" s="276">
        <f>ROUND(D209,0)</f>
        <v>0</v>
      </c>
      <c r="AY722" s="276">
        <f>ROUND(B210,0)</f>
        <v>11274889</v>
      </c>
      <c r="AZ722" s="276">
        <f>ROUND(C210,0)</f>
        <v>821730</v>
      </c>
      <c r="BA722" s="276">
        <f>ROUND(D210,0)</f>
        <v>0</v>
      </c>
      <c r="BB722" s="276">
        <f>ROUND(B211,0)</f>
        <v>4246920</v>
      </c>
      <c r="BC722" s="276">
        <f>ROUND(C211,0)</f>
        <v>119891</v>
      </c>
      <c r="BD722" s="276">
        <f>ROUND(D211,0)</f>
        <v>0</v>
      </c>
      <c r="BE722" s="276">
        <f>ROUND(B212,0)</f>
        <v>943135</v>
      </c>
      <c r="BF722" s="276">
        <f>ROUND(C212,0)</f>
        <v>10149</v>
      </c>
      <c r="BG722" s="276">
        <f>ROUND(D212,0)</f>
        <v>0</v>
      </c>
      <c r="BH722" s="276">
        <f>ROUND(B213,0)</f>
        <v>3480861</v>
      </c>
      <c r="BI722" s="276">
        <f>ROUND(C213,0)</f>
        <v>242841</v>
      </c>
      <c r="BJ722" s="276">
        <f>ROUND(D213,0)</f>
        <v>-14237</v>
      </c>
      <c r="BK722" s="276">
        <f>ROUND(B214,0)</f>
        <v>685225</v>
      </c>
      <c r="BL722" s="276">
        <f>ROUND(C214,0)</f>
        <v>1189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32236888</v>
      </c>
      <c r="BU722" s="276">
        <f>ROUND(C224,0)</f>
        <v>13982258</v>
      </c>
      <c r="BV722" s="276">
        <f>ROUND(C225,0)</f>
        <v>0</v>
      </c>
      <c r="BW722" s="276">
        <f>ROUND(C226,0)</f>
        <v>0</v>
      </c>
      <c r="BX722" s="276">
        <f>ROUND(C227,0)</f>
        <v>0</v>
      </c>
      <c r="BY722" s="276">
        <f>ROUND(C228,0)</f>
        <v>14456234</v>
      </c>
      <c r="BZ722" s="276">
        <f>ROUND(C231,0)</f>
        <v>0</v>
      </c>
      <c r="CA722" s="276">
        <f>ROUND(C233,0)</f>
        <v>438384</v>
      </c>
      <c r="CB722" s="276">
        <f>ROUND(C234,0)</f>
        <v>0</v>
      </c>
      <c r="CC722" s="276">
        <f>ROUND(C238+C239,0)</f>
        <v>0</v>
      </c>
      <c r="CD722" s="276">
        <f>D221</f>
        <v>1087191.25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157*2017*A</v>
      </c>
      <c r="B726" s="276">
        <f>ROUND(C111,0)</f>
        <v>1285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19354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0</v>
      </c>
      <c r="M726" s="276">
        <f>ROUND(C119,0)</f>
        <v>0</v>
      </c>
      <c r="N726" s="276">
        <f>ROUND(C120,0)</f>
        <v>0</v>
      </c>
      <c r="O726" s="276">
        <f>ROUND(C121,0)</f>
        <v>72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102</v>
      </c>
      <c r="W726" s="276">
        <f>ROUND(C129,0)</f>
        <v>0</v>
      </c>
      <c r="X726" s="276">
        <f>ROUND(B138,0)</f>
        <v>889</v>
      </c>
      <c r="Y726" s="276">
        <f>ROUND(B139,0)</f>
        <v>12707</v>
      </c>
      <c r="Z726" s="276">
        <f>ROUND(B140,0)</f>
        <v>0</v>
      </c>
      <c r="AA726" s="276">
        <f>ROUND(B141,0)</f>
        <v>46869115</v>
      </c>
      <c r="AB726" s="276">
        <f>ROUND(B142,0)</f>
        <v>11079780</v>
      </c>
      <c r="AC726" s="276">
        <f>ROUND(C138,0)</f>
        <v>179</v>
      </c>
      <c r="AD726" s="276">
        <f>ROUND(C139,0)</f>
        <v>3257</v>
      </c>
      <c r="AE726" s="276">
        <f>ROUND(C140,0)</f>
        <v>0</v>
      </c>
      <c r="AF726" s="276">
        <f>ROUND(C141,0)</f>
        <v>12472073</v>
      </c>
      <c r="AG726" s="276">
        <f>ROUND(C142,0)</f>
        <v>7258318</v>
      </c>
      <c r="AH726" s="276">
        <f>ROUND(D138,0)</f>
        <v>217</v>
      </c>
      <c r="AI726" s="276">
        <f>ROUND(D139,0)</f>
        <v>3390</v>
      </c>
      <c r="AJ726" s="276">
        <f>ROUND(D140,0)</f>
        <v>0</v>
      </c>
      <c r="AK726" s="276">
        <f>ROUND(D141,0)</f>
        <v>12297356</v>
      </c>
      <c r="AL726" s="276">
        <f>ROUND(D142,0)</f>
        <v>15499276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157*2017*A</v>
      </c>
      <c r="B730" s="276">
        <f>ROUND(C250,0)</f>
        <v>925</v>
      </c>
      <c r="C730" s="276">
        <f>ROUND(C251,0)</f>
        <v>0</v>
      </c>
      <c r="D730" s="276">
        <f>ROUND(C252,0)</f>
        <v>22444717</v>
      </c>
      <c r="E730" s="276">
        <f>ROUND(C253,0)</f>
        <v>13758836</v>
      </c>
      <c r="F730" s="276">
        <f>ROUND(C254,0)</f>
        <v>0</v>
      </c>
      <c r="G730" s="276">
        <f>ROUND(C255,0)</f>
        <v>182381</v>
      </c>
      <c r="H730" s="276">
        <f>ROUND(C256,0)</f>
        <v>0</v>
      </c>
      <c r="I730" s="276">
        <f>ROUND(C257,0)</f>
        <v>144685</v>
      </c>
      <c r="J730" s="276">
        <f>ROUND(C258,0)</f>
        <v>68583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622797</v>
      </c>
      <c r="P730" s="276">
        <f>ROUND(C268,0)</f>
        <v>587456</v>
      </c>
      <c r="Q730" s="276">
        <f>ROUND(C269,0)</f>
        <v>21162488</v>
      </c>
      <c r="R730" s="276">
        <f>ROUND(C270,0)</f>
        <v>6340258</v>
      </c>
      <c r="S730" s="276">
        <f>ROUND(C271,0)</f>
        <v>979108</v>
      </c>
      <c r="T730" s="276">
        <f>ROUND(C272,0)</f>
        <v>5720249</v>
      </c>
      <c r="U730" s="276">
        <f>ROUND(C273,0)</f>
        <v>0</v>
      </c>
      <c r="V730" s="276">
        <f>ROUND(C274,0)</f>
        <v>0</v>
      </c>
      <c r="W730" s="276">
        <f>ROUND(C275,0)</f>
        <v>0</v>
      </c>
      <c r="X730" s="276">
        <f>ROUND(C276,0)</f>
        <v>22419386</v>
      </c>
      <c r="Y730" s="276">
        <f>ROUND(C279,0)</f>
        <v>0</v>
      </c>
      <c r="Z730" s="276">
        <f>ROUND(C280,0)</f>
        <v>0</v>
      </c>
      <c r="AA730" s="276">
        <f>ROUND(C281,0)</f>
        <v>306298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886743</v>
      </c>
      <c r="AI730" s="276">
        <f>ROUND(C306,0)</f>
        <v>2775578</v>
      </c>
      <c r="AJ730" s="276">
        <f>ROUND(C307,0)</f>
        <v>0</v>
      </c>
      <c r="AK730" s="276">
        <f>ROUND(C308,0)</f>
        <v>0</v>
      </c>
      <c r="AL730" s="276">
        <f>ROUND(C309,0)</f>
        <v>575024</v>
      </c>
      <c r="AM730" s="276">
        <f>ROUND(C310,0)</f>
        <v>0</v>
      </c>
      <c r="AN730" s="276">
        <f>ROUND(C311,0)</f>
        <v>0</v>
      </c>
      <c r="AO730" s="276">
        <f>ROUND(C312,0)</f>
        <v>17347098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797280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431.93</v>
      </c>
      <c r="BJ730" s="276">
        <f>ROUND(C359,0)</f>
        <v>71638545</v>
      </c>
      <c r="BK730" s="276">
        <f>ROUND(C360,0)</f>
        <v>33837374</v>
      </c>
      <c r="BL730" s="276">
        <f>ROUND(C364,0)</f>
        <v>60675380</v>
      </c>
      <c r="BM730" s="276">
        <f>ROUND(C365,0)</f>
        <v>438384</v>
      </c>
      <c r="BN730" s="276">
        <f>ROUND(C366,0)</f>
        <v>0</v>
      </c>
      <c r="BO730" s="276">
        <f>ROUND(C370,0)</f>
        <v>2678663</v>
      </c>
      <c r="BP730" s="276">
        <f>ROUND(C371,0)</f>
        <v>0</v>
      </c>
      <c r="BQ730" s="276">
        <f>ROUND(C378,0)</f>
        <v>30086232</v>
      </c>
      <c r="BR730" s="276">
        <f>ROUND(C379,0)</f>
        <v>6132708</v>
      </c>
      <c r="BS730" s="276">
        <f>ROUND(C380,0)</f>
        <v>720912</v>
      </c>
      <c r="BT730" s="276">
        <f>ROUND(C381,0)</f>
        <v>1979927</v>
      </c>
      <c r="BU730" s="276">
        <f>ROUND(C382,0)</f>
        <v>517003</v>
      </c>
      <c r="BV730" s="276">
        <f>ROUND(C383,0)</f>
        <v>5615965</v>
      </c>
      <c r="BW730" s="276">
        <f>ROUND(C384,0)</f>
        <v>1200249</v>
      </c>
      <c r="BX730" s="276">
        <f>ROUND(C385,0)</f>
        <v>780122</v>
      </c>
      <c r="BY730" s="276">
        <f>ROUND(C386,0)</f>
        <v>13364</v>
      </c>
      <c r="BZ730" s="276">
        <f>ROUND(C387,0)</f>
        <v>809299</v>
      </c>
      <c r="CA730" s="276">
        <f>ROUND(C388,0)</f>
        <v>14288</v>
      </c>
      <c r="CB730" s="276">
        <f>C363</f>
        <v>1087191</v>
      </c>
      <c r="CC730" s="276">
        <f>ROUND(C389,0)</f>
        <v>434002</v>
      </c>
      <c r="CD730" s="276">
        <f>ROUND(C392,0)</f>
        <v>283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157*2017*6010*A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157*2017*6030*A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157*2017*6070*A</v>
      </c>
      <c r="B736" s="276">
        <f>ROUND(E59,0)</f>
        <v>0</v>
      </c>
      <c r="C736" s="278">
        <f>ROUND(E60,2)</f>
        <v>0</v>
      </c>
      <c r="D736" s="276">
        <f>ROUND(E61,0)</f>
        <v>0</v>
      </c>
      <c r="E736" s="276">
        <f>ROUND(E62,0)</f>
        <v>0</v>
      </c>
      <c r="F736" s="276">
        <f>ROUND(E63,0)</f>
        <v>0</v>
      </c>
      <c r="G736" s="276">
        <f>ROUND(E64,0)</f>
        <v>0</v>
      </c>
      <c r="H736" s="276">
        <f>ROUND(E65,0)</f>
        <v>0</v>
      </c>
      <c r="I736" s="276">
        <f>ROUND(E66,0)</f>
        <v>0</v>
      </c>
      <c r="J736" s="276">
        <f>ROUND(E67,0)</f>
        <v>0</v>
      </c>
      <c r="K736" s="276">
        <f>ROUND(E68,0)</f>
        <v>0</v>
      </c>
      <c r="L736" s="276">
        <f>ROUND(E69,0)</f>
        <v>0</v>
      </c>
      <c r="M736" s="276">
        <f>ROUND(E70,0)</f>
        <v>0</v>
      </c>
      <c r="N736" s="276">
        <f>ROUND(E75,0)</f>
        <v>0</v>
      </c>
      <c r="O736" s="276">
        <f>ROUND(E73,0)</f>
        <v>0</v>
      </c>
      <c r="P736" s="276">
        <f>IF(E76&gt;0,ROUND(E76,0),0)</f>
        <v>0</v>
      </c>
      <c r="Q736" s="276">
        <f>IF(E77&gt;0,ROUND(E77,0),0)</f>
        <v>0</v>
      </c>
      <c r="R736" s="276">
        <f>IF(E78&gt;0,ROUND(E78,0),0)</f>
        <v>0</v>
      </c>
      <c r="S736" s="276">
        <f>IF(E79&gt;0,ROUND(E79,0),0)</f>
        <v>0</v>
      </c>
      <c r="T736" s="278">
        <f>IF(E80&gt;0,ROUND(E80,2),0)</f>
        <v>0</v>
      </c>
      <c r="U736" s="276"/>
      <c r="V736" s="277"/>
      <c r="W736" s="276"/>
      <c r="X736" s="276"/>
      <c r="Y736" s="276">
        <f t="shared" si="21"/>
        <v>0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157*2017*6100*A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157*2017*6120*A</v>
      </c>
      <c r="B738" s="276">
        <f>ROUND(G59,0)</f>
        <v>19354</v>
      </c>
      <c r="C738" s="278">
        <f>ROUND(G60,2)</f>
        <v>122.2</v>
      </c>
      <c r="D738" s="276">
        <f>ROUND(G61,0)</f>
        <v>7886974</v>
      </c>
      <c r="E738" s="276">
        <f>ROUND(G62,0)</f>
        <v>1607663</v>
      </c>
      <c r="F738" s="276">
        <f>ROUND(G63,0)</f>
        <v>0</v>
      </c>
      <c r="G738" s="276">
        <f>ROUND(G64,0)</f>
        <v>390248</v>
      </c>
      <c r="H738" s="276">
        <f>ROUND(G65,0)</f>
        <v>2825</v>
      </c>
      <c r="I738" s="276">
        <f>ROUND(G66,0)</f>
        <v>619543</v>
      </c>
      <c r="J738" s="276">
        <f>ROUND(G67,0)</f>
        <v>216922</v>
      </c>
      <c r="K738" s="276">
        <f>ROUND(G68,0)</f>
        <v>143540</v>
      </c>
      <c r="L738" s="276">
        <f>ROUND(G69,0)</f>
        <v>15771</v>
      </c>
      <c r="M738" s="276">
        <f>ROUND(G70,0)</f>
        <v>99859</v>
      </c>
      <c r="N738" s="276">
        <f>ROUND(G75,0)</f>
        <v>34905502</v>
      </c>
      <c r="O738" s="276">
        <f>ROUND(G73,0)</f>
        <v>34905502</v>
      </c>
      <c r="P738" s="276">
        <f>IF(G76&gt;0,ROUND(G76,0),0)</f>
        <v>36069</v>
      </c>
      <c r="Q738" s="276">
        <f>IF(G77&gt;0,ROUND(G77,0),0)</f>
        <v>58414</v>
      </c>
      <c r="R738" s="276">
        <f>IF(G78&gt;0,ROUND(G78,0),0)</f>
        <v>36069</v>
      </c>
      <c r="S738" s="276">
        <f>IF(G79&gt;0,ROUND(G79,0),0)</f>
        <v>188027</v>
      </c>
      <c r="T738" s="278">
        <f>IF(G80&gt;0,ROUND(G80,2),0)</f>
        <v>49.92</v>
      </c>
      <c r="U738" s="276"/>
      <c r="V738" s="277"/>
      <c r="W738" s="276"/>
      <c r="X738" s="276"/>
      <c r="Y738" s="276">
        <f t="shared" si="21"/>
        <v>7176373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157*2017*6140*A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157*2017*6150*A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157*2017*6170*A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157*2017*6200*A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157*2017*6210*A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157*2017*6330*A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157*2017*6400*A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157*2017*7010*A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157*2017*7020*A</v>
      </c>
      <c r="B747" s="276">
        <f>ROUND(P59,0)</f>
        <v>0</v>
      </c>
      <c r="C747" s="278">
        <f>ROUND(P60,2)</f>
        <v>0</v>
      </c>
      <c r="D747" s="276">
        <f>ROUND(P61,0)</f>
        <v>0</v>
      </c>
      <c r="E747" s="276">
        <f>ROUND(P62,0)</f>
        <v>0</v>
      </c>
      <c r="F747" s="276">
        <f>ROUND(P63,0)</f>
        <v>0</v>
      </c>
      <c r="G747" s="276">
        <f>ROUND(P64,0)</f>
        <v>0</v>
      </c>
      <c r="H747" s="276">
        <f>ROUND(P65,0)</f>
        <v>0</v>
      </c>
      <c r="I747" s="276">
        <f>ROUND(P66,0)</f>
        <v>0</v>
      </c>
      <c r="J747" s="276">
        <f>ROUND(P67,0)</f>
        <v>0</v>
      </c>
      <c r="K747" s="276">
        <f>ROUND(P68,0)</f>
        <v>0</v>
      </c>
      <c r="L747" s="276">
        <f>ROUND(P69,0)</f>
        <v>0</v>
      </c>
      <c r="M747" s="276">
        <f>ROUND(P70,0)</f>
        <v>0</v>
      </c>
      <c r="N747" s="276">
        <f>ROUND(P75,0)</f>
        <v>0</v>
      </c>
      <c r="O747" s="276">
        <f>ROUND(P73,0)</f>
        <v>0</v>
      </c>
      <c r="P747" s="276">
        <f>IF(P76&gt;0,ROUND(P76,0),0)</f>
        <v>0</v>
      </c>
      <c r="Q747" s="276">
        <f>IF(P77&gt;0,ROUND(P77,0),0)</f>
        <v>0</v>
      </c>
      <c r="R747" s="276">
        <f>IF(P78&gt;0,ROUND(P78,0),0)</f>
        <v>0</v>
      </c>
      <c r="S747" s="276">
        <f>IF(P79&gt;0,ROUND(P79,0),0)</f>
        <v>0</v>
      </c>
      <c r="T747" s="278">
        <f>IF(P80&gt;0,ROUND(P80,2),0)</f>
        <v>0</v>
      </c>
      <c r="U747" s="276"/>
      <c r="V747" s="277"/>
      <c r="W747" s="276"/>
      <c r="X747" s="276"/>
      <c r="Y747" s="276">
        <f t="shared" si="21"/>
        <v>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157*2017*7030*A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157*2017*7040*A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0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157*2017*7050*A</v>
      </c>
      <c r="B750" s="276"/>
      <c r="C750" s="278">
        <f>ROUND(S60,2)</f>
        <v>1.98</v>
      </c>
      <c r="D750" s="276">
        <f>ROUND(S61,0)</f>
        <v>73209</v>
      </c>
      <c r="E750" s="276">
        <f>ROUND(S62,0)</f>
        <v>14923</v>
      </c>
      <c r="F750" s="276">
        <f>ROUND(S63,0)</f>
        <v>0</v>
      </c>
      <c r="G750" s="276">
        <f>ROUND(S64,0)</f>
        <v>-57</v>
      </c>
      <c r="H750" s="276">
        <f>ROUND(S65,0)</f>
        <v>897</v>
      </c>
      <c r="I750" s="276">
        <f>ROUND(S66,0)</f>
        <v>5808</v>
      </c>
      <c r="J750" s="276">
        <f>ROUND(S67,0)</f>
        <v>0</v>
      </c>
      <c r="K750" s="276">
        <f>ROUND(S68,0)</f>
        <v>0</v>
      </c>
      <c r="L750" s="276">
        <f>ROUND(S69,0)</f>
        <v>1483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11016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157*2017*7060*A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157*2017*7070*A</v>
      </c>
      <c r="B752" s="276">
        <f>ROUND(U59,0)</f>
        <v>89658</v>
      </c>
      <c r="C752" s="278">
        <f>ROUND(U60,2)</f>
        <v>0</v>
      </c>
      <c r="D752" s="276">
        <f>ROUND(U61,0)</f>
        <v>0</v>
      </c>
      <c r="E752" s="276">
        <f>ROUND(U62,0)</f>
        <v>0</v>
      </c>
      <c r="F752" s="276">
        <f>ROUND(U63,0)</f>
        <v>0</v>
      </c>
      <c r="G752" s="276">
        <f>ROUND(U64,0)</f>
        <v>0</v>
      </c>
      <c r="H752" s="276">
        <f>ROUND(U65,0)</f>
        <v>0</v>
      </c>
      <c r="I752" s="276">
        <f>ROUND(U66,0)</f>
        <v>320947</v>
      </c>
      <c r="J752" s="276">
        <f>ROUND(U67,0)</f>
        <v>0</v>
      </c>
      <c r="K752" s="276">
        <f>ROUND(U68,0)</f>
        <v>0</v>
      </c>
      <c r="L752" s="276">
        <f>ROUND(U69,0)</f>
        <v>0</v>
      </c>
      <c r="M752" s="276">
        <f>ROUND(U70,0)</f>
        <v>0</v>
      </c>
      <c r="N752" s="276">
        <f>ROUND(U75,0)</f>
        <v>4217821</v>
      </c>
      <c r="O752" s="276">
        <f>ROUND(U73,0)</f>
        <v>4217821</v>
      </c>
      <c r="P752" s="276">
        <f>IF(U76&gt;0,ROUND(U76,0),0)</f>
        <v>0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299885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157*2017*7110*A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157*2017*7120*A</v>
      </c>
      <c r="B754" s="276">
        <f>ROUND(W59,0)</f>
        <v>48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102273</v>
      </c>
      <c r="O754" s="276">
        <f>ROUND(W73,0)</f>
        <v>102273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6254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157*2017*7130*A</v>
      </c>
      <c r="B755" s="276">
        <f>ROUND(X59,0)</f>
        <v>131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192589</v>
      </c>
      <c r="O755" s="276">
        <f>ROUND(X73,0)</f>
        <v>192589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11777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157*2017*7140*A</v>
      </c>
      <c r="B756" s="276">
        <f>ROUND(Y59,0)</f>
        <v>200</v>
      </c>
      <c r="C756" s="278">
        <f>ROUND(Y60,2)</f>
        <v>0</v>
      </c>
      <c r="D756" s="276">
        <f>ROUND(Y61,0)</f>
        <v>0</v>
      </c>
      <c r="E756" s="276">
        <f>ROUND(Y62,0)</f>
        <v>0</v>
      </c>
      <c r="F756" s="276">
        <f>ROUND(Y63,0)</f>
        <v>0</v>
      </c>
      <c r="G756" s="276">
        <f>ROUND(Y64,0)</f>
        <v>0</v>
      </c>
      <c r="H756" s="276">
        <f>ROUND(Y65,0)</f>
        <v>0</v>
      </c>
      <c r="I756" s="276">
        <f>ROUND(Y66,0)</f>
        <v>0</v>
      </c>
      <c r="J756" s="276">
        <f>ROUND(Y67,0)</f>
        <v>0</v>
      </c>
      <c r="K756" s="276">
        <f>ROUND(Y68,0)</f>
        <v>0</v>
      </c>
      <c r="L756" s="276">
        <f>ROUND(Y69,0)</f>
        <v>16947</v>
      </c>
      <c r="M756" s="276">
        <f>ROUND(Y70,0)</f>
        <v>0</v>
      </c>
      <c r="N756" s="276">
        <f>ROUND(Y75,0)</f>
        <v>246526</v>
      </c>
      <c r="O756" s="276">
        <f>ROUND(Y73,0)</f>
        <v>246526</v>
      </c>
      <c r="P756" s="276">
        <f>IF(Y76&gt;0,ROUND(Y76,0),0)</f>
        <v>0</v>
      </c>
      <c r="Q756" s="276">
        <f>IF(Y77&gt;0,ROUND(Y77,0),0)</f>
        <v>0</v>
      </c>
      <c r="R756" s="276">
        <f>IF(Y78&gt;0,ROUND(Y78,0),0)</f>
        <v>0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17291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157*2017*7150*A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157*2017*7160*A</v>
      </c>
      <c r="B758" s="276">
        <f>ROUND(AA59,0)</f>
        <v>1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891</v>
      </c>
      <c r="O758" s="276">
        <f>ROUND(AA73,0)</f>
        <v>891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54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157*2017*7170*A</v>
      </c>
      <c r="B759" s="276"/>
      <c r="C759" s="278">
        <f>ROUND(AB60,2)</f>
        <v>7.46</v>
      </c>
      <c r="D759" s="276">
        <f>ROUND(AB61,0)</f>
        <v>718574</v>
      </c>
      <c r="E759" s="276">
        <f>ROUND(AB62,0)</f>
        <v>146472</v>
      </c>
      <c r="F759" s="276">
        <f>ROUND(AB63,0)</f>
        <v>1380</v>
      </c>
      <c r="G759" s="276">
        <f>ROUND(AB64,0)</f>
        <v>484927</v>
      </c>
      <c r="H759" s="276">
        <f>ROUND(AB65,0)</f>
        <v>704</v>
      </c>
      <c r="I759" s="276">
        <f>ROUND(AB66,0)</f>
        <v>2666</v>
      </c>
      <c r="J759" s="276">
        <f>ROUND(AB67,0)</f>
        <v>6357</v>
      </c>
      <c r="K759" s="276">
        <f>ROUND(AB68,0)</f>
        <v>14281</v>
      </c>
      <c r="L759" s="276">
        <f>ROUND(AB69,0)</f>
        <v>402</v>
      </c>
      <c r="M759" s="276">
        <f>ROUND(AB70,0)</f>
        <v>145</v>
      </c>
      <c r="N759" s="276">
        <f>ROUND(AB75,0)</f>
        <v>4237584</v>
      </c>
      <c r="O759" s="276">
        <f>ROUND(AB73,0)</f>
        <v>4235771</v>
      </c>
      <c r="P759" s="276">
        <f>IF(AB76&gt;0,ROUND(AB76,0),0)</f>
        <v>1057</v>
      </c>
      <c r="Q759" s="276">
        <f>IF(AB77&gt;0,ROUND(AB77,0),0)</f>
        <v>0</v>
      </c>
      <c r="R759" s="276">
        <f>IF(AB78&gt;0,ROUND(AB78,0),0)</f>
        <v>1057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466735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157*2017*7180*A</v>
      </c>
      <c r="B760" s="276">
        <f>ROUND(AC59,0)</f>
        <v>7729</v>
      </c>
      <c r="C760" s="278">
        <f>ROUND(AC60,2)</f>
        <v>5.69</v>
      </c>
      <c r="D760" s="276">
        <f>ROUND(AC61,0)</f>
        <v>420937</v>
      </c>
      <c r="E760" s="276">
        <f>ROUND(AC62,0)</f>
        <v>85803</v>
      </c>
      <c r="F760" s="276">
        <f>ROUND(AC63,0)</f>
        <v>0</v>
      </c>
      <c r="G760" s="276">
        <f>ROUND(AC64,0)</f>
        <v>36429</v>
      </c>
      <c r="H760" s="276">
        <f>ROUND(AC65,0)</f>
        <v>882</v>
      </c>
      <c r="I760" s="276">
        <f>ROUND(AC66,0)</f>
        <v>1510</v>
      </c>
      <c r="J760" s="276">
        <f>ROUND(AC67,0)</f>
        <v>3368</v>
      </c>
      <c r="K760" s="276">
        <f>ROUND(AC68,0)</f>
        <v>6075</v>
      </c>
      <c r="L760" s="276">
        <f>ROUND(AC69,0)</f>
        <v>0</v>
      </c>
      <c r="M760" s="276">
        <f>ROUND(AC70,0)</f>
        <v>0</v>
      </c>
      <c r="N760" s="276">
        <f>ROUND(AC75,0)</f>
        <v>1889669</v>
      </c>
      <c r="O760" s="276">
        <f>ROUND(AC73,0)</f>
        <v>1889669</v>
      </c>
      <c r="P760" s="276">
        <f>IF(AC76&gt;0,ROUND(AC76,0),0)</f>
        <v>560</v>
      </c>
      <c r="Q760" s="276">
        <f>IF(AC77&gt;0,ROUND(AC77,0),0)</f>
        <v>0</v>
      </c>
      <c r="R760" s="276">
        <f>IF(AC78&gt;0,ROUND(AC78,0),0)</f>
        <v>560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201450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157*2017*7190*A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157*2017*7200*A</v>
      </c>
      <c r="B762" s="276">
        <f>ROUND(AE59,0)</f>
        <v>98597</v>
      </c>
      <c r="C762" s="278">
        <f>ROUND(AE60,2)</f>
        <v>35.65</v>
      </c>
      <c r="D762" s="276">
        <f>ROUND(AE61,0)</f>
        <v>2141854</v>
      </c>
      <c r="E762" s="276">
        <f>ROUND(AE62,0)</f>
        <v>436591</v>
      </c>
      <c r="F762" s="276">
        <f>ROUND(AE63,0)</f>
        <v>0</v>
      </c>
      <c r="G762" s="276">
        <f>ROUND(AE64,0)</f>
        <v>57143</v>
      </c>
      <c r="H762" s="276">
        <f>ROUND(AE65,0)</f>
        <v>2911</v>
      </c>
      <c r="I762" s="276">
        <f>ROUND(AE66,0)</f>
        <v>8365</v>
      </c>
      <c r="J762" s="276">
        <f>ROUND(AE67,0)</f>
        <v>133964</v>
      </c>
      <c r="K762" s="276">
        <f>ROUND(AE68,0)</f>
        <v>0</v>
      </c>
      <c r="L762" s="276">
        <f>ROUND(AE69,0)</f>
        <v>25206</v>
      </c>
      <c r="M762" s="276">
        <f>ROUND(AE70,0)</f>
        <v>52470</v>
      </c>
      <c r="N762" s="276">
        <f>ROUND(AE75,0)</f>
        <v>9853949</v>
      </c>
      <c r="O762" s="276">
        <f>ROUND(AE73,0)</f>
        <v>9853949</v>
      </c>
      <c r="P762" s="276">
        <f>IF(AE76&gt;0,ROUND(AE76,0),0)</f>
        <v>22275</v>
      </c>
      <c r="Q762" s="276">
        <f>IF(AE77&gt;0,ROUND(AE77,0),0)</f>
        <v>0</v>
      </c>
      <c r="R762" s="276">
        <f>IF(AE78&gt;0,ROUND(AE78,0),0)</f>
        <v>22275</v>
      </c>
      <c r="S762" s="276">
        <f>IF(AE79&gt;0,ROUND(AE79,0),0)</f>
        <v>60850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1700250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157*2017*7220*A</v>
      </c>
      <c r="B763" s="276">
        <f>ROUND(AF59,0)</f>
        <v>7125</v>
      </c>
      <c r="C763" s="278">
        <f>ROUND(AF60,2)</f>
        <v>1.6</v>
      </c>
      <c r="D763" s="276">
        <f>ROUND(AF61,0)</f>
        <v>161647</v>
      </c>
      <c r="E763" s="276">
        <f>ROUND(AF62,0)</f>
        <v>32950</v>
      </c>
      <c r="F763" s="276">
        <f>ROUND(AF63,0)</f>
        <v>0</v>
      </c>
      <c r="G763" s="276">
        <f>ROUND(AF64,0)</f>
        <v>4118</v>
      </c>
      <c r="H763" s="276">
        <f>ROUND(AF65,0)</f>
        <v>859</v>
      </c>
      <c r="I763" s="276">
        <f>ROUND(AF66,0)</f>
        <v>176</v>
      </c>
      <c r="J763" s="276">
        <f>ROUND(AF67,0)</f>
        <v>0</v>
      </c>
      <c r="K763" s="276">
        <f>ROUND(AF68,0)</f>
        <v>0</v>
      </c>
      <c r="L763" s="276">
        <f>ROUND(AF69,0)</f>
        <v>543</v>
      </c>
      <c r="M763" s="276">
        <f>ROUND(AF70,0)</f>
        <v>0</v>
      </c>
      <c r="N763" s="276">
        <f>ROUND(AF75,0)</f>
        <v>629709</v>
      </c>
      <c r="O763" s="276">
        <f>ROUND(AF73,0)</f>
        <v>629709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63423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157*2017*7230*A</v>
      </c>
      <c r="B764" s="276">
        <f>ROUND(AG59,0)</f>
        <v>0</v>
      </c>
      <c r="C764" s="278">
        <f>ROUND(AG60,2)</f>
        <v>0</v>
      </c>
      <c r="D764" s="276">
        <f>ROUND(AG61,0)</f>
        <v>0</v>
      </c>
      <c r="E764" s="276">
        <f>ROUND(AG62,0)</f>
        <v>0</v>
      </c>
      <c r="F764" s="276">
        <f>ROUND(AG63,0)</f>
        <v>0</v>
      </c>
      <c r="G764" s="276">
        <f>ROUND(AG64,0)</f>
        <v>0</v>
      </c>
      <c r="H764" s="276">
        <f>ROUND(AG65,0)</f>
        <v>0</v>
      </c>
      <c r="I764" s="276">
        <f>ROUND(AG66,0)</f>
        <v>0</v>
      </c>
      <c r="J764" s="276">
        <f>ROUND(AG67,0)</f>
        <v>0</v>
      </c>
      <c r="K764" s="276">
        <f>ROUND(AG68,0)</f>
        <v>0</v>
      </c>
      <c r="L764" s="276">
        <f>ROUND(AG69,0)</f>
        <v>0</v>
      </c>
      <c r="M764" s="276">
        <f>ROUND(AG70,0)</f>
        <v>0</v>
      </c>
      <c r="N764" s="276">
        <f>ROUND(AG75,0)</f>
        <v>0</v>
      </c>
      <c r="O764" s="276">
        <f>ROUND(AG73,0)</f>
        <v>0</v>
      </c>
      <c r="P764" s="276">
        <f>IF(AG76&gt;0,ROUND(AG76,0),0)</f>
        <v>0</v>
      </c>
      <c r="Q764" s="276">
        <f>IF(AG77&gt;0,ROUND(AG77,0),0)</f>
        <v>0</v>
      </c>
      <c r="R764" s="276">
        <f>IF(AG78&gt;0,ROUND(AG78,0),0)</f>
        <v>0</v>
      </c>
      <c r="S764" s="276">
        <f>IF(AG79&gt;0,ROUND(AG79,0),0)</f>
        <v>0</v>
      </c>
      <c r="T764" s="278">
        <f>IF(AG80&gt;0,ROUND(AG80,2),0)</f>
        <v>0</v>
      </c>
      <c r="U764" s="276"/>
      <c r="V764" s="277"/>
      <c r="W764" s="276"/>
      <c r="X764" s="276"/>
      <c r="Y764" s="276">
        <f t="shared" si="21"/>
        <v>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157*2017*7240*A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157*2017*7250*A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157*2017*7260*A</v>
      </c>
      <c r="B767" s="276">
        <f>ROUND(AJ59,0)</f>
        <v>64323</v>
      </c>
      <c r="C767" s="278">
        <f>ROUND(AJ60,2)</f>
        <v>62.92</v>
      </c>
      <c r="D767" s="276">
        <f>ROUND(AJ61,0)</f>
        <v>6926400</v>
      </c>
      <c r="E767" s="276">
        <f>ROUND(AJ62,0)</f>
        <v>1411861</v>
      </c>
      <c r="F767" s="276">
        <f>ROUND(AJ63,0)</f>
        <v>668388</v>
      </c>
      <c r="G767" s="276">
        <f>ROUND(AJ64,0)</f>
        <v>82230</v>
      </c>
      <c r="H767" s="276">
        <f>ROUND(AJ65,0)</f>
        <v>33779</v>
      </c>
      <c r="I767" s="276">
        <f>ROUND(AJ66,0)</f>
        <v>57535</v>
      </c>
      <c r="J767" s="276">
        <f>ROUND(AJ67,0)</f>
        <v>23299</v>
      </c>
      <c r="K767" s="276">
        <f>ROUND(AJ68,0)</f>
        <v>61428</v>
      </c>
      <c r="L767" s="276">
        <f>ROUND(AJ69,0)</f>
        <v>160932</v>
      </c>
      <c r="M767" s="276">
        <f>ROUND(AJ70,0)</f>
        <v>1716335</v>
      </c>
      <c r="N767" s="276">
        <f>ROUND(AJ75,0)</f>
        <v>21498622</v>
      </c>
      <c r="O767" s="276">
        <f>ROUND(AJ73,0)</f>
        <v>0</v>
      </c>
      <c r="P767" s="276">
        <f>IF(AJ76&gt;0,ROUND(AJ76,0),0)</f>
        <v>3874</v>
      </c>
      <c r="Q767" s="276">
        <f>IF(AJ77&gt;0,ROUND(AJ77,0),0)</f>
        <v>0</v>
      </c>
      <c r="R767" s="276">
        <f>IF(AJ78&gt;0,ROUND(AJ78,0),0)</f>
        <v>3874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2396109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157*2017*7310*A</v>
      </c>
      <c r="B768" s="276">
        <f>ROUND(AK59,0)</f>
        <v>93895</v>
      </c>
      <c r="C768" s="278">
        <f>ROUND(AK60,2)</f>
        <v>18.28</v>
      </c>
      <c r="D768" s="276">
        <f>ROUND(AK61,0)</f>
        <v>1248506</v>
      </c>
      <c r="E768" s="276">
        <f>ROUND(AK62,0)</f>
        <v>254493</v>
      </c>
      <c r="F768" s="276">
        <f>ROUND(AK63,0)</f>
        <v>0</v>
      </c>
      <c r="G768" s="276">
        <f>ROUND(AK64,0)</f>
        <v>7125</v>
      </c>
      <c r="H768" s="276">
        <f>ROUND(AK65,0)</f>
        <v>352</v>
      </c>
      <c r="I768" s="276">
        <f>ROUND(AK66,0)</f>
        <v>3157</v>
      </c>
      <c r="J768" s="276">
        <f>ROUND(AK67,0)</f>
        <v>0</v>
      </c>
      <c r="K768" s="276">
        <f>ROUND(AK68,0)</f>
        <v>0</v>
      </c>
      <c r="L768" s="276">
        <f>ROUND(AK69,0)</f>
        <v>3566</v>
      </c>
      <c r="M768" s="276">
        <f>ROUND(AK70,0)</f>
        <v>3321</v>
      </c>
      <c r="N768" s="276">
        <f>ROUND(AK75,0)</f>
        <v>9923703</v>
      </c>
      <c r="O768" s="276">
        <f>ROUND(AK73,0)</f>
        <v>9923703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790282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157*2017*7320*A</v>
      </c>
      <c r="B769" s="276">
        <f>ROUND(AL59,0)</f>
        <v>36147</v>
      </c>
      <c r="C769" s="278">
        <f>ROUND(AL60,2)</f>
        <v>6.97</v>
      </c>
      <c r="D769" s="276">
        <f>ROUND(AL61,0)</f>
        <v>499028</v>
      </c>
      <c r="E769" s="276">
        <f>ROUND(AL62,0)</f>
        <v>101721</v>
      </c>
      <c r="F769" s="276">
        <f>ROUND(AL63,0)</f>
        <v>0</v>
      </c>
      <c r="G769" s="276">
        <f>ROUND(AL64,0)</f>
        <v>5668</v>
      </c>
      <c r="H769" s="276">
        <f>ROUND(AL65,0)</f>
        <v>0</v>
      </c>
      <c r="I769" s="276">
        <f>ROUND(AL66,0)</f>
        <v>35</v>
      </c>
      <c r="J769" s="276">
        <f>ROUND(AL67,0)</f>
        <v>0</v>
      </c>
      <c r="K769" s="276">
        <f>ROUND(AL68,0)</f>
        <v>0</v>
      </c>
      <c r="L769" s="276">
        <f>ROUND(AL69,0)</f>
        <v>1763</v>
      </c>
      <c r="M769" s="276">
        <f>ROUND(AL70,0)</f>
        <v>15632</v>
      </c>
      <c r="N769" s="276">
        <f>ROUND(AL75,0)</f>
        <v>3494785</v>
      </c>
      <c r="O769" s="276">
        <f>ROUND(AL73,0)</f>
        <v>3494785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285659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157*2017*7330*A</v>
      </c>
      <c r="B770" s="276">
        <f>ROUND(AM59,0)</f>
        <v>16980</v>
      </c>
      <c r="C770" s="278">
        <f>ROUND(AM60,2)</f>
        <v>3.64</v>
      </c>
      <c r="D770" s="276">
        <f>ROUND(AM61,0)</f>
        <v>199301</v>
      </c>
      <c r="E770" s="276">
        <f>ROUND(AM62,0)</f>
        <v>40625</v>
      </c>
      <c r="F770" s="276">
        <f>ROUND(AM63,0)</f>
        <v>0</v>
      </c>
      <c r="G770" s="276">
        <f>ROUND(AM64,0)</f>
        <v>2472</v>
      </c>
      <c r="H770" s="276">
        <f>ROUND(AM65,0)</f>
        <v>0</v>
      </c>
      <c r="I770" s="276">
        <f>ROUND(AM66,0)</f>
        <v>4087</v>
      </c>
      <c r="J770" s="276">
        <f>ROUND(AM67,0)</f>
        <v>0</v>
      </c>
      <c r="K770" s="276">
        <f>ROUND(AM68,0)</f>
        <v>0</v>
      </c>
      <c r="L770" s="276">
        <f>ROUND(AM69,0)</f>
        <v>2079</v>
      </c>
      <c r="M770" s="276">
        <f>ROUND(AM70,0)</f>
        <v>0</v>
      </c>
      <c r="N770" s="276">
        <f>ROUND(AM75,0)</f>
        <v>1425860</v>
      </c>
      <c r="O770" s="276">
        <f>ROUND(AM73,0)</f>
        <v>1425860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116806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157*2017*7340*A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157*2017*7350*A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157*2017*7380*A</v>
      </c>
      <c r="B773" s="276">
        <f>ROUND(AP59,0)</f>
        <v>30681</v>
      </c>
      <c r="C773" s="278">
        <f>ROUND(AP60,2)</f>
        <v>26.18</v>
      </c>
      <c r="D773" s="276">
        <f>ROUND(AP61,0)</f>
        <v>2048321</v>
      </c>
      <c r="E773" s="276">
        <f>ROUND(AP62,0)</f>
        <v>417525</v>
      </c>
      <c r="F773" s="276">
        <f>ROUND(AP63,0)</f>
        <v>0</v>
      </c>
      <c r="G773" s="276">
        <f>ROUND(AP64,0)</f>
        <v>82377</v>
      </c>
      <c r="H773" s="276">
        <f>ROUND(AP65,0)</f>
        <v>9191</v>
      </c>
      <c r="I773" s="276">
        <f>ROUND(AP66,0)</f>
        <v>21094</v>
      </c>
      <c r="J773" s="276">
        <f>ROUND(AP67,0)</f>
        <v>225859</v>
      </c>
      <c r="K773" s="276">
        <f>ROUND(AP68,0)</f>
        <v>489255</v>
      </c>
      <c r="L773" s="276">
        <f>ROUND(AP69,0)</f>
        <v>13518</v>
      </c>
      <c r="M773" s="276">
        <f>ROUND(AP70,0)</f>
        <v>16301</v>
      </c>
      <c r="N773" s="276">
        <f>ROUND(AP75,0)</f>
        <v>12336938</v>
      </c>
      <c r="O773" s="276">
        <f>ROUND(AP73,0)</f>
        <v>0</v>
      </c>
      <c r="P773" s="276">
        <f>IF(AP76&gt;0,ROUND(AP76,0),0)</f>
        <v>37555</v>
      </c>
      <c r="Q773" s="276">
        <f>IF(AP77&gt;0,ROUND(AP77,0),0)</f>
        <v>0</v>
      </c>
      <c r="R773" s="276">
        <f>IF(AP78&gt;0,ROUND(AP78,0),0)</f>
        <v>37555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2360817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157*2017*7390*A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157*2017*7400*A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157*2017*7410*A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157*2017*7420*A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157*2017*7430*A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157*2017*7490*A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21266</v>
      </c>
      <c r="K779" s="276">
        <f>ROUND(AV68,0)</f>
        <v>0</v>
      </c>
      <c r="L779" s="276">
        <f>ROUND(AV69,0)</f>
        <v>84087</v>
      </c>
      <c r="M779" s="276">
        <f>ROUND(AV70,0)</f>
        <v>0</v>
      </c>
      <c r="N779" s="276">
        <f>ROUND(AV75,0)</f>
        <v>519497</v>
      </c>
      <c r="O779" s="276">
        <f>ROUND(AV73,0)</f>
        <v>519497</v>
      </c>
      <c r="P779" s="276">
        <f>IF(AV76&gt;0,ROUND(AV76,0),0)</f>
        <v>3536</v>
      </c>
      <c r="Q779" s="276">
        <f>IF(AV77&gt;0,ROUND(AV77,0),0)</f>
        <v>0</v>
      </c>
      <c r="R779" s="276">
        <f>IF(AV78&gt;0,ROUND(AV78,0),0)</f>
        <v>3536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158238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157*2017*8200*A</v>
      </c>
      <c r="B780" s="276"/>
      <c r="C780" s="278">
        <f>ROUND(AW60,2)</f>
        <v>1.1100000000000001</v>
      </c>
      <c r="D780" s="276">
        <f>ROUND(AW61,0)</f>
        <v>145413</v>
      </c>
      <c r="E780" s="276">
        <f>ROUND(AW62,0)</f>
        <v>29641</v>
      </c>
      <c r="F780" s="276">
        <f>ROUND(AW63,0)</f>
        <v>0</v>
      </c>
      <c r="G780" s="276">
        <f>ROUND(AW64,0)</f>
        <v>2833</v>
      </c>
      <c r="H780" s="276">
        <f>ROUND(AW65,0)</f>
        <v>0</v>
      </c>
      <c r="I780" s="276">
        <f>ROUND(AW66,0)</f>
        <v>8164</v>
      </c>
      <c r="J780" s="276">
        <f>ROUND(AW67,0)</f>
        <v>0</v>
      </c>
      <c r="K780" s="276">
        <f>ROUND(AW68,0)</f>
        <v>0</v>
      </c>
      <c r="L780" s="276">
        <f>ROUND(AW69,0)</f>
        <v>1680</v>
      </c>
      <c r="M780" s="276">
        <f>ROUND(AW70,0)</f>
        <v>118819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157*2017*8310*A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157*2017*8320*A</v>
      </c>
      <c r="B782" s="276">
        <f>ROUND(AY59,0)</f>
        <v>58414</v>
      </c>
      <c r="C782" s="278">
        <f>ROUND(AY60,2)</f>
        <v>25.68</v>
      </c>
      <c r="D782" s="276">
        <f>ROUND(AY61,0)</f>
        <v>1069054</v>
      </c>
      <c r="E782" s="276">
        <f>ROUND(AY62,0)</f>
        <v>217913</v>
      </c>
      <c r="F782" s="276">
        <f>ROUND(AY63,0)</f>
        <v>0</v>
      </c>
      <c r="G782" s="276">
        <f>ROUND(AY64,0)</f>
        <v>478204</v>
      </c>
      <c r="H782" s="276">
        <f>ROUND(AY65,0)</f>
        <v>720</v>
      </c>
      <c r="I782" s="276">
        <f>ROUND(AY66,0)</f>
        <v>14340</v>
      </c>
      <c r="J782" s="276">
        <f>ROUND(AY67,0)</f>
        <v>27478</v>
      </c>
      <c r="K782" s="276">
        <f>ROUND(AY68,0)</f>
        <v>0</v>
      </c>
      <c r="L782" s="276">
        <f>ROUND(AY69,0)</f>
        <v>2948</v>
      </c>
      <c r="M782" s="276">
        <f>ROUND(AY70,0)</f>
        <v>41194</v>
      </c>
      <c r="N782" s="276"/>
      <c r="O782" s="276"/>
      <c r="P782" s="276">
        <f>IF(AY76&gt;0,ROUND(AY76,0),0)</f>
        <v>4569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157*2017*8330*A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7517</v>
      </c>
      <c r="J783" s="276">
        <f>ROUND(AZ67,0)</f>
        <v>10374</v>
      </c>
      <c r="K783" s="276">
        <f>ROUND(AZ68,0)</f>
        <v>0</v>
      </c>
      <c r="L783" s="276">
        <f>ROUND(AZ69,0)</f>
        <v>0</v>
      </c>
      <c r="M783" s="276">
        <f>ROUND(AZ70,0)</f>
        <v>362944</v>
      </c>
      <c r="N783" s="276"/>
      <c r="O783" s="276"/>
      <c r="P783" s="276">
        <f>IF(AZ76&gt;0,ROUND(AZ76,0),0)</f>
        <v>1725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157*2017*8350*A</v>
      </c>
      <c r="B784" s="276">
        <f>ROUND(BA59,0)</f>
        <v>0</v>
      </c>
      <c r="C784" s="278">
        <f>ROUND(BA60,2)</f>
        <v>0.97</v>
      </c>
      <c r="D784" s="276">
        <f>ROUND(BA61,0)</f>
        <v>34139</v>
      </c>
      <c r="E784" s="276">
        <f>ROUND(BA62,0)</f>
        <v>6959</v>
      </c>
      <c r="F784" s="276">
        <f>ROUND(BA63,0)</f>
        <v>0</v>
      </c>
      <c r="G784" s="276">
        <f>ROUND(BA64,0)</f>
        <v>1211</v>
      </c>
      <c r="H784" s="276">
        <f>ROUND(BA65,0)</f>
        <v>0</v>
      </c>
      <c r="I784" s="276">
        <f>ROUND(BA66,0)</f>
        <v>125434</v>
      </c>
      <c r="J784" s="276">
        <f>ROUND(BA67,0)</f>
        <v>6237</v>
      </c>
      <c r="K784" s="276">
        <f>ROUND(BA68,0)</f>
        <v>0</v>
      </c>
      <c r="L784" s="276">
        <f>ROUND(BA69,0)</f>
        <v>22</v>
      </c>
      <c r="M784" s="276">
        <f>ROUND(BA70,0)</f>
        <v>0</v>
      </c>
      <c r="N784" s="276"/>
      <c r="O784" s="276"/>
      <c r="P784" s="276">
        <f>IF(BA76&gt;0,ROUND(BA76,0),0)</f>
        <v>1037</v>
      </c>
      <c r="Q784" s="276">
        <f>IF(BA77&gt;0,ROUND(BA77,0),0)</f>
        <v>0</v>
      </c>
      <c r="R784" s="276">
        <f>IF(BA78&gt;0,ROUND(BA78,0),0)</f>
        <v>1037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157*2017*8360*A</v>
      </c>
      <c r="B785" s="276"/>
      <c r="C785" s="278">
        <f>ROUND(BB60,2)</f>
        <v>9.1999999999999993</v>
      </c>
      <c r="D785" s="276">
        <f>ROUND(BB61,0)</f>
        <v>691991</v>
      </c>
      <c r="E785" s="276">
        <f>ROUND(BB62,0)</f>
        <v>141054</v>
      </c>
      <c r="F785" s="276">
        <f>ROUND(BB63,0)</f>
        <v>0</v>
      </c>
      <c r="G785" s="276">
        <f>ROUND(BB64,0)</f>
        <v>23856</v>
      </c>
      <c r="H785" s="276">
        <f>ROUND(BB65,0)</f>
        <v>4224</v>
      </c>
      <c r="I785" s="276">
        <f>ROUND(BB66,0)</f>
        <v>226</v>
      </c>
      <c r="J785" s="276">
        <f>ROUND(BB67,0)</f>
        <v>0</v>
      </c>
      <c r="K785" s="276">
        <f>ROUND(BB68,0)</f>
        <v>0</v>
      </c>
      <c r="L785" s="276">
        <f>ROUND(BB69,0)</f>
        <v>751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157*2017*8370*A</v>
      </c>
      <c r="B786" s="276"/>
      <c r="C786" s="278">
        <f>ROUND(BC60,2)</f>
        <v>2.2400000000000002</v>
      </c>
      <c r="D786" s="276">
        <f>ROUND(BC61,0)</f>
        <v>83969</v>
      </c>
      <c r="E786" s="276">
        <f>ROUND(BC62,0)</f>
        <v>17116</v>
      </c>
      <c r="F786" s="276">
        <f>ROUND(BC63,0)</f>
        <v>0</v>
      </c>
      <c r="G786" s="276">
        <f>ROUND(BC64,0)</f>
        <v>3391</v>
      </c>
      <c r="H786" s="276">
        <f>ROUND(BC65,0)</f>
        <v>1851</v>
      </c>
      <c r="I786" s="276">
        <f>ROUND(BC66,0)</f>
        <v>9272</v>
      </c>
      <c r="J786" s="276">
        <f>ROUND(BC67,0)</f>
        <v>0</v>
      </c>
      <c r="K786" s="276">
        <f>ROUND(BC68,0)</f>
        <v>0</v>
      </c>
      <c r="L786" s="276">
        <f>ROUND(BC69,0)</f>
        <v>38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157*2017*8420*A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157*2017*8430*A</v>
      </c>
      <c r="B788" s="276">
        <f>ROUND(BE59,0)</f>
        <v>199573</v>
      </c>
      <c r="C788" s="278">
        <f>ROUND(BE60,2)</f>
        <v>16.16</v>
      </c>
      <c r="D788" s="276">
        <f>ROUND(BE61,0)</f>
        <v>858807</v>
      </c>
      <c r="E788" s="276">
        <f>ROUND(BE62,0)</f>
        <v>175057</v>
      </c>
      <c r="F788" s="276">
        <f>ROUND(BE63,0)</f>
        <v>0</v>
      </c>
      <c r="G788" s="276">
        <f>ROUND(BE64,0)</f>
        <v>50577</v>
      </c>
      <c r="H788" s="276">
        <f>ROUND(BE65,0)</f>
        <v>403626</v>
      </c>
      <c r="I788" s="276">
        <f>ROUND(BE66,0)</f>
        <v>577522</v>
      </c>
      <c r="J788" s="276">
        <f>ROUND(BE67,0)</f>
        <v>325807</v>
      </c>
      <c r="K788" s="276">
        <f>ROUND(BE68,0)</f>
        <v>1632</v>
      </c>
      <c r="L788" s="276">
        <f>ROUND(BE69,0)</f>
        <v>6125</v>
      </c>
      <c r="M788" s="276">
        <f>ROUND(BE70,0)</f>
        <v>42470</v>
      </c>
      <c r="N788" s="276"/>
      <c r="O788" s="276"/>
      <c r="P788" s="276">
        <f>IF(BE76&gt;0,ROUND(BE76,0),0)</f>
        <v>54174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157*2017*8460*A</v>
      </c>
      <c r="B789" s="276"/>
      <c r="C789" s="278">
        <f>ROUND(BF60,2)</f>
        <v>16.23</v>
      </c>
      <c r="D789" s="276">
        <f>ROUND(BF61,0)</f>
        <v>566148</v>
      </c>
      <c r="E789" s="276">
        <f>ROUND(BF62,0)</f>
        <v>115402</v>
      </c>
      <c r="F789" s="276">
        <f>ROUND(BF63,0)</f>
        <v>0</v>
      </c>
      <c r="G789" s="276">
        <f>ROUND(BF64,0)</f>
        <v>61862</v>
      </c>
      <c r="H789" s="276">
        <f>ROUND(BF65,0)</f>
        <v>2378</v>
      </c>
      <c r="I789" s="276">
        <f>ROUND(BF66,0)</f>
        <v>21369</v>
      </c>
      <c r="J789" s="276">
        <f>ROUND(BF67,0)</f>
        <v>3115</v>
      </c>
      <c r="K789" s="276">
        <f>ROUND(BF68,0)</f>
        <v>0</v>
      </c>
      <c r="L789" s="276">
        <f>ROUND(BF69,0)</f>
        <v>676</v>
      </c>
      <c r="M789" s="276">
        <f>ROUND(BF70,0)</f>
        <v>15600</v>
      </c>
      <c r="N789" s="276"/>
      <c r="O789" s="276"/>
      <c r="P789" s="276">
        <f>IF(BF76&gt;0,ROUND(BF76,0),0)</f>
        <v>518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157*2017*8470*A</v>
      </c>
      <c r="B790" s="276"/>
      <c r="C790" s="278">
        <f>ROUND(BG60,2)</f>
        <v>2.0299999999999998</v>
      </c>
      <c r="D790" s="276">
        <f>ROUND(BG61,0)</f>
        <v>80948</v>
      </c>
      <c r="E790" s="276">
        <f>ROUND(BG62,0)</f>
        <v>16500</v>
      </c>
      <c r="F790" s="276">
        <f>ROUND(BG63,0)</f>
        <v>0</v>
      </c>
      <c r="G790" s="276">
        <f>ROUND(BG64,0)</f>
        <v>19</v>
      </c>
      <c r="H790" s="276">
        <f>ROUND(BG65,0)</f>
        <v>22208</v>
      </c>
      <c r="I790" s="276">
        <f>ROUND(BG66,0)</f>
        <v>41969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157*2017*8480*A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157*2017*8490*A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157*2017*8510*A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157*2017*8530*A</v>
      </c>
      <c r="B794" s="276"/>
      <c r="C794" s="278">
        <f>ROUND(BK60,2)</f>
        <v>5.57</v>
      </c>
      <c r="D794" s="276">
        <f>ROUND(BK61,0)</f>
        <v>346815</v>
      </c>
      <c r="E794" s="276">
        <f>ROUND(BK62,0)</f>
        <v>70694</v>
      </c>
      <c r="F794" s="276">
        <f>ROUND(BK63,0)</f>
        <v>14541</v>
      </c>
      <c r="G794" s="276">
        <f>ROUND(BK64,0)</f>
        <v>2141</v>
      </c>
      <c r="H794" s="276">
        <f>ROUND(BK65,0)</f>
        <v>704</v>
      </c>
      <c r="I794" s="276">
        <f>ROUND(BK66,0)</f>
        <v>56030</v>
      </c>
      <c r="J794" s="276">
        <f>ROUND(BK67,0)</f>
        <v>0</v>
      </c>
      <c r="K794" s="276">
        <f>ROUND(BK68,0)</f>
        <v>1230</v>
      </c>
      <c r="L794" s="276">
        <f>ROUND(BK69,0)</f>
        <v>9160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157*2017*8560*A</v>
      </c>
      <c r="B795" s="276"/>
      <c r="C795" s="278">
        <f>ROUND(BL60,2)</f>
        <v>22.45</v>
      </c>
      <c r="D795" s="276">
        <f>ROUND(BL61,0)</f>
        <v>830989</v>
      </c>
      <c r="E795" s="276">
        <f>ROUND(BL62,0)</f>
        <v>169387</v>
      </c>
      <c r="F795" s="276">
        <f>ROUND(BL63,0)</f>
        <v>0</v>
      </c>
      <c r="G795" s="276">
        <f>ROUND(BL64,0)</f>
        <v>5552</v>
      </c>
      <c r="H795" s="276">
        <f>ROUND(BL65,0)</f>
        <v>1408</v>
      </c>
      <c r="I795" s="276">
        <f>ROUND(BL66,0)</f>
        <v>291</v>
      </c>
      <c r="J795" s="276">
        <f>ROUND(BL67,0)</f>
        <v>0</v>
      </c>
      <c r="K795" s="276">
        <f>ROUND(BL68,0)</f>
        <v>0</v>
      </c>
      <c r="L795" s="276">
        <f>ROUND(BL69,0)</f>
        <v>63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157*2017*8590*A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157*2017*8610*A</v>
      </c>
      <c r="B797" s="276"/>
      <c r="C797" s="278">
        <f>ROUND(BN60,2)</f>
        <v>9.6199999999999992</v>
      </c>
      <c r="D797" s="276">
        <f>ROUND(BN61,0)</f>
        <v>1109569</v>
      </c>
      <c r="E797" s="276">
        <f>ROUND(BN62,0)</f>
        <v>226172</v>
      </c>
      <c r="F797" s="276">
        <f>ROUND(BN63,0)</f>
        <v>33157</v>
      </c>
      <c r="G797" s="276">
        <f>ROUND(BN64,0)</f>
        <v>83580</v>
      </c>
      <c r="H797" s="276">
        <f>ROUND(BN65,0)</f>
        <v>5885</v>
      </c>
      <c r="I797" s="276">
        <f>ROUND(BN66,0)</f>
        <v>3045406</v>
      </c>
      <c r="J797" s="276">
        <f>ROUND(BN67,0)</f>
        <v>88600</v>
      </c>
      <c r="K797" s="276">
        <f>ROUND(BN68,0)</f>
        <v>56925</v>
      </c>
      <c r="L797" s="276">
        <f>ROUND(BN69,0)</f>
        <v>58770</v>
      </c>
      <c r="M797" s="276">
        <f>ROUND(BN70,0)</f>
        <v>252</v>
      </c>
      <c r="N797" s="276"/>
      <c r="O797" s="276"/>
      <c r="P797" s="276">
        <f>IF(BN76&gt;0,ROUND(BN76,0),0)</f>
        <v>14732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157*2017*8620*A</v>
      </c>
      <c r="B798" s="276"/>
      <c r="C798" s="278">
        <f>ROUND(BO60,2)</f>
        <v>0</v>
      </c>
      <c r="D798" s="276">
        <f>ROUND(BO61,0)</f>
        <v>189</v>
      </c>
      <c r="E798" s="276">
        <f>ROUND(BO62,0)</f>
        <v>39</v>
      </c>
      <c r="F798" s="276">
        <f>ROUND(BO63,0)</f>
        <v>0</v>
      </c>
      <c r="G798" s="276">
        <f>ROUND(BO64,0)</f>
        <v>34489</v>
      </c>
      <c r="H798" s="276">
        <f>ROUND(BO65,0)</f>
        <v>0</v>
      </c>
      <c r="I798" s="276">
        <f>ROUND(BO66,0)</f>
        <v>8689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157*2017*8630*A</v>
      </c>
      <c r="B799" s="276"/>
      <c r="C799" s="278">
        <f>ROUND(BP60,2)</f>
        <v>0.79</v>
      </c>
      <c r="D799" s="276">
        <f>ROUND(BP61,0)</f>
        <v>50988</v>
      </c>
      <c r="E799" s="276">
        <f>ROUND(BP62,0)</f>
        <v>10393</v>
      </c>
      <c r="F799" s="276">
        <f>ROUND(BP63,0)</f>
        <v>0</v>
      </c>
      <c r="G799" s="276">
        <f>ROUND(BP64,0)</f>
        <v>10752</v>
      </c>
      <c r="H799" s="276">
        <f>ROUND(BP65,0)</f>
        <v>704</v>
      </c>
      <c r="I799" s="276">
        <f>ROUND(BP66,0)</f>
        <v>8893</v>
      </c>
      <c r="J799" s="276">
        <f>ROUND(BP67,0)</f>
        <v>0</v>
      </c>
      <c r="K799" s="276">
        <f>ROUND(BP68,0)</f>
        <v>3085</v>
      </c>
      <c r="L799" s="276">
        <f>ROUND(BP69,0)</f>
        <v>13156</v>
      </c>
      <c r="M799" s="276">
        <f>ROUND(BP70,0)</f>
        <v>142295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157*2017*8640*A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157*2017*8650*A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157*2017*8660*A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4339</v>
      </c>
      <c r="J802" s="276">
        <f>ROUND(BS67,0)</f>
        <v>0</v>
      </c>
      <c r="K802" s="276">
        <f>ROUND(BS68,0)</f>
        <v>0</v>
      </c>
      <c r="L802" s="276">
        <f>ROUND(BS69,0)</f>
        <v>320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157*2017*8670*A</v>
      </c>
      <c r="B803" s="276"/>
      <c r="C803" s="278">
        <f>ROUND(BT60,2)</f>
        <v>0.77</v>
      </c>
      <c r="D803" s="276">
        <f>ROUND(BT61,0)</f>
        <v>45585</v>
      </c>
      <c r="E803" s="276">
        <f>ROUND(BT62,0)</f>
        <v>9292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50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157*2017*8680*A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157*2017*8690*A</v>
      </c>
      <c r="B805" s="276"/>
      <c r="C805" s="278">
        <f>ROUND(BV60,2)</f>
        <v>7.45</v>
      </c>
      <c r="D805" s="276">
        <f>ROUND(BV61,0)</f>
        <v>334504</v>
      </c>
      <c r="E805" s="276">
        <f>ROUND(BV62,0)</f>
        <v>68185</v>
      </c>
      <c r="F805" s="276">
        <f>ROUND(BV63,0)</f>
        <v>0</v>
      </c>
      <c r="G805" s="276">
        <f>ROUND(BV64,0)</f>
        <v>14412</v>
      </c>
      <c r="H805" s="276">
        <f>ROUND(BV65,0)</f>
        <v>560</v>
      </c>
      <c r="I805" s="276">
        <f>ROUND(BV66,0)</f>
        <v>39238</v>
      </c>
      <c r="J805" s="276">
        <f>ROUND(BV67,0)</f>
        <v>8299</v>
      </c>
      <c r="K805" s="276">
        <f>ROUND(BV68,0)</f>
        <v>0</v>
      </c>
      <c r="L805" s="276">
        <f>ROUND(BV69,0)</f>
        <v>366</v>
      </c>
      <c r="M805" s="276">
        <f>ROUND(BV70,0)</f>
        <v>31327</v>
      </c>
      <c r="N805" s="276"/>
      <c r="O805" s="276"/>
      <c r="P805" s="276">
        <f>IF(BV76&gt;0,ROUND(BV76,0),0)</f>
        <v>1380</v>
      </c>
      <c r="Q805" s="276">
        <f>IF(BV77&gt;0,ROUND(BV77,0),0)</f>
        <v>0</v>
      </c>
      <c r="R805" s="276">
        <f>IF(BV78&gt;0,ROUND(BV78,0),0)</f>
        <v>1380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157*2017*8700*A</v>
      </c>
      <c r="B806" s="276"/>
      <c r="C806" s="278">
        <f>ROUND(BW60,2)</f>
        <v>5.99</v>
      </c>
      <c r="D806" s="276">
        <f>ROUND(BW61,0)</f>
        <v>422050</v>
      </c>
      <c r="E806" s="276">
        <f>ROUND(BW62,0)</f>
        <v>86030</v>
      </c>
      <c r="F806" s="276">
        <f>ROUND(BW63,0)</f>
        <v>375</v>
      </c>
      <c r="G806" s="276">
        <f>ROUND(BW64,0)</f>
        <v>50690</v>
      </c>
      <c r="H806" s="276">
        <f>ROUND(BW65,0)</f>
        <v>9895</v>
      </c>
      <c r="I806" s="276">
        <f>ROUND(BW66,0)</f>
        <v>36711</v>
      </c>
      <c r="J806" s="276">
        <f>ROUND(BW67,0)</f>
        <v>56352</v>
      </c>
      <c r="K806" s="276">
        <f>ROUND(BW68,0)</f>
        <v>2671</v>
      </c>
      <c r="L806" s="276">
        <f>ROUND(BW69,0)</f>
        <v>1221</v>
      </c>
      <c r="M806" s="276">
        <f>ROUND(BW70,0)</f>
        <v>1600</v>
      </c>
      <c r="N806" s="276"/>
      <c r="O806" s="276"/>
      <c r="P806" s="276">
        <f>IF(BW76&gt;0,ROUND(BW76,0),0)</f>
        <v>9370</v>
      </c>
      <c r="Q806" s="276">
        <f>IF(BW77&gt;0,ROUND(BW77,0),0)</f>
        <v>0</v>
      </c>
      <c r="R806" s="276">
        <f>IF(BW78&gt;0,ROUND(BW78,0),0)</f>
        <v>9370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157*2017*8710*A</v>
      </c>
      <c r="B807" s="276"/>
      <c r="C807" s="278">
        <f>ROUND(BX60,2)</f>
        <v>10.39</v>
      </c>
      <c r="D807" s="276">
        <f>ROUND(BX61,0)</f>
        <v>918910</v>
      </c>
      <c r="E807" s="276">
        <f>ROUND(BX62,0)</f>
        <v>187308</v>
      </c>
      <c r="F807" s="276">
        <f>ROUND(BX63,0)</f>
        <v>0</v>
      </c>
      <c r="G807" s="276">
        <f>ROUND(BX64,0)</f>
        <v>3138</v>
      </c>
      <c r="H807" s="276">
        <f>ROUND(BX65,0)</f>
        <v>7855</v>
      </c>
      <c r="I807" s="276">
        <f>ROUND(BX66,0)</f>
        <v>555840</v>
      </c>
      <c r="J807" s="276">
        <f>ROUND(BX67,0)</f>
        <v>8991</v>
      </c>
      <c r="K807" s="276">
        <f>ROUND(BX68,0)</f>
        <v>0</v>
      </c>
      <c r="L807" s="276">
        <f>ROUND(BX69,0)</f>
        <v>9091</v>
      </c>
      <c r="M807" s="276">
        <f>ROUND(BX70,0)</f>
        <v>0</v>
      </c>
      <c r="N807" s="276"/>
      <c r="O807" s="276"/>
      <c r="P807" s="276">
        <f>IF(BX76&gt;0,ROUND(BX76,0),0)</f>
        <v>1495</v>
      </c>
      <c r="Q807" s="276">
        <f>IF(BX77&gt;0,ROUND(BX77,0),0)</f>
        <v>0</v>
      </c>
      <c r="R807" s="276">
        <f>IF(BX78&gt;0,ROUND(BX78,0),0)</f>
        <v>1495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157*2017*8720*A</v>
      </c>
      <c r="B808" s="276"/>
      <c r="C808" s="278">
        <f>ROUND(BY60,2)</f>
        <v>2.0099999999999998</v>
      </c>
      <c r="D808" s="276">
        <f>ROUND(BY61,0)</f>
        <v>137744</v>
      </c>
      <c r="E808" s="276">
        <f>ROUND(BY62,0)</f>
        <v>28077</v>
      </c>
      <c r="F808" s="276">
        <f>ROUND(BY63,0)</f>
        <v>0</v>
      </c>
      <c r="G808" s="276">
        <f>ROUND(BY64,0)</f>
        <v>463</v>
      </c>
      <c r="H808" s="276">
        <f>ROUND(BY65,0)</f>
        <v>2586</v>
      </c>
      <c r="I808" s="276">
        <f>ROUND(BY66,0)</f>
        <v>8972</v>
      </c>
      <c r="J808" s="276">
        <f>ROUND(BY67,0)</f>
        <v>13249</v>
      </c>
      <c r="K808" s="276">
        <f>ROUND(BY68,0)</f>
        <v>0</v>
      </c>
      <c r="L808" s="276">
        <f>ROUND(BY69,0)</f>
        <v>0</v>
      </c>
      <c r="M808" s="276">
        <f>ROUND(BY70,0)</f>
        <v>0</v>
      </c>
      <c r="N808" s="276"/>
      <c r="O808" s="276"/>
      <c r="P808" s="276">
        <f>IF(BY76&gt;0,ROUND(BY76,0),0)</f>
        <v>2203</v>
      </c>
      <c r="Q808" s="276">
        <f>IF(BY77&gt;0,ROUND(BY77,0),0)</f>
        <v>0</v>
      </c>
      <c r="R808" s="276">
        <f>IF(BY78&gt;0,ROUND(BY78,0),0)</f>
        <v>2203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157*2017*8730*A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157*2017*8740*A</v>
      </c>
      <c r="B810" s="276"/>
      <c r="C810" s="278">
        <f>ROUND(CA60,2)</f>
        <v>0.05</v>
      </c>
      <c r="D810" s="276">
        <f>ROUND(CA61,0)</f>
        <v>2311</v>
      </c>
      <c r="E810" s="276">
        <f>ROUND(CA62,0)</f>
        <v>471</v>
      </c>
      <c r="F810" s="276">
        <f>ROUND(CA63,0)</f>
        <v>0</v>
      </c>
      <c r="G810" s="276">
        <f>ROUND(CA64,0)</f>
        <v>79</v>
      </c>
      <c r="H810" s="276">
        <f>ROUND(CA65,0)</f>
        <v>0</v>
      </c>
      <c r="I810" s="276">
        <f>ROUND(CA66,0)</f>
        <v>819</v>
      </c>
      <c r="J810" s="276">
        <f>ROUND(CA67,0)</f>
        <v>0</v>
      </c>
      <c r="K810" s="276">
        <f>ROUND(CA68,0)</f>
        <v>0</v>
      </c>
      <c r="L810" s="276">
        <f>ROUND(CA69,0)</f>
        <v>3150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157*2017*8770*A</v>
      </c>
      <c r="B811" s="276"/>
      <c r="C811" s="278">
        <f>ROUND(CB60,2)</f>
        <v>7.0000000000000007E-2</v>
      </c>
      <c r="D811" s="276">
        <f>ROUND(CB61,0)</f>
        <v>5361</v>
      </c>
      <c r="E811" s="276">
        <f>ROUND(CB62,0)</f>
        <v>1093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120</v>
      </c>
      <c r="M811" s="276">
        <f>ROUND(CB70,0)</f>
        <v>10776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157*2017*8790*A</v>
      </c>
      <c r="B812" s="276"/>
      <c r="C812" s="278">
        <f>ROUND(CC60,2)</f>
        <v>0.57999999999999996</v>
      </c>
      <c r="D812" s="276">
        <f>ROUND(CC61,0)</f>
        <v>25997</v>
      </c>
      <c r="E812" s="276">
        <f>ROUND(CC62,0)</f>
        <v>5299</v>
      </c>
      <c r="F812" s="276">
        <f>ROUND(CC63,0)</f>
        <v>3071</v>
      </c>
      <c r="G812" s="276">
        <f>ROUND(CC64,0)</f>
        <v>0</v>
      </c>
      <c r="H812" s="276">
        <f>ROUND(CC65,0)</f>
        <v>0</v>
      </c>
      <c r="I812" s="276">
        <f>ROUND(CC66,0)</f>
        <v>0</v>
      </c>
      <c r="J812" s="276">
        <f>ROUND(CC67,0)</f>
        <v>20713</v>
      </c>
      <c r="K812" s="276">
        <f>ROUND(CC68,0)</f>
        <v>0</v>
      </c>
      <c r="L812" s="276">
        <f>ROUND(CC69,0)</f>
        <v>0</v>
      </c>
      <c r="M812" s="276">
        <f>ROUND(CC70,0)</f>
        <v>0</v>
      </c>
      <c r="N812" s="276"/>
      <c r="O812" s="276"/>
      <c r="P812" s="276">
        <f>IF(CC76&gt;0,ROUND(CC76,0),0)</f>
        <v>3444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157*2017*9000*A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836952</v>
      </c>
      <c r="V813" s="277">
        <f>ROUND(CD70,0)</f>
        <v>7323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431.93</v>
      </c>
      <c r="D815" s="277">
        <f t="shared" si="22"/>
        <v>30086232</v>
      </c>
      <c r="E815" s="277">
        <f t="shared" si="22"/>
        <v>6132709</v>
      </c>
      <c r="F815" s="277">
        <f t="shared" si="22"/>
        <v>720912</v>
      </c>
      <c r="G815" s="277">
        <f t="shared" si="22"/>
        <v>1979929</v>
      </c>
      <c r="H815" s="277">
        <f t="shared" si="22"/>
        <v>517004</v>
      </c>
      <c r="I815" s="277">
        <f t="shared" si="22"/>
        <v>5615964</v>
      </c>
      <c r="J815" s="277">
        <f t="shared" si="22"/>
        <v>1200250</v>
      </c>
      <c r="K815" s="277">
        <f t="shared" si="22"/>
        <v>780122</v>
      </c>
      <c r="L815" s="277">
        <f>SUM(L734:L813)+SUM(U734:U813)</f>
        <v>1270956</v>
      </c>
      <c r="M815" s="277">
        <f>SUM(M734:M813)+SUM(V734:V813)</f>
        <v>2678663</v>
      </c>
      <c r="N815" s="277">
        <f t="shared" ref="N815:Y815" si="23">SUM(N734:N813)</f>
        <v>105475918</v>
      </c>
      <c r="O815" s="277">
        <f t="shared" si="23"/>
        <v>71638545</v>
      </c>
      <c r="P815" s="277">
        <f t="shared" si="23"/>
        <v>199573</v>
      </c>
      <c r="Q815" s="277">
        <f t="shared" si="23"/>
        <v>58414</v>
      </c>
      <c r="R815" s="277">
        <f t="shared" si="23"/>
        <v>120411</v>
      </c>
      <c r="S815" s="277">
        <f t="shared" si="23"/>
        <v>248877</v>
      </c>
      <c r="T815" s="281">
        <f t="shared" si="23"/>
        <v>49.92</v>
      </c>
      <c r="U815" s="277">
        <f t="shared" si="23"/>
        <v>836952</v>
      </c>
      <c r="V815" s="277">
        <f t="shared" si="23"/>
        <v>7323</v>
      </c>
      <c r="W815" s="277">
        <f t="shared" si="23"/>
        <v>0</v>
      </c>
      <c r="X815" s="277">
        <f t="shared" si="23"/>
        <v>0</v>
      </c>
      <c r="Y815" s="277">
        <f t="shared" si="23"/>
        <v>16062419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431.93</v>
      </c>
      <c r="D816" s="277">
        <f>CE61</f>
        <v>30086232</v>
      </c>
      <c r="E816" s="277">
        <f>CE62</f>
        <v>6132709</v>
      </c>
      <c r="F816" s="277">
        <f>CE63</f>
        <v>720912</v>
      </c>
      <c r="G816" s="277">
        <f>CE64</f>
        <v>1979929</v>
      </c>
      <c r="H816" s="280">
        <f>CE65</f>
        <v>517004</v>
      </c>
      <c r="I816" s="280">
        <f>CE66</f>
        <v>5615964</v>
      </c>
      <c r="J816" s="280">
        <f>CE67</f>
        <v>1200250</v>
      </c>
      <c r="K816" s="280">
        <f>CE68</f>
        <v>780122</v>
      </c>
      <c r="L816" s="280">
        <f>CE69</f>
        <v>1270956</v>
      </c>
      <c r="M816" s="280">
        <f>CE70</f>
        <v>2678663</v>
      </c>
      <c r="N816" s="277">
        <f>CE75</f>
        <v>105475918</v>
      </c>
      <c r="O816" s="277">
        <f>CE73</f>
        <v>71638545</v>
      </c>
      <c r="P816" s="277">
        <f>CE76</f>
        <v>199573</v>
      </c>
      <c r="Q816" s="277">
        <f>CE77</f>
        <v>58414</v>
      </c>
      <c r="R816" s="277">
        <f>CE78</f>
        <v>120411</v>
      </c>
      <c r="S816" s="277">
        <f>CE79</f>
        <v>248877</v>
      </c>
      <c r="T816" s="281">
        <f>CE80</f>
        <v>49.92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16062418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30086232</v>
      </c>
      <c r="E817" s="180">
        <f>C379</f>
        <v>6132708</v>
      </c>
      <c r="F817" s="180">
        <f>C380</f>
        <v>720912</v>
      </c>
      <c r="G817" s="240">
        <f>C381</f>
        <v>1979927</v>
      </c>
      <c r="H817" s="240">
        <f>C382</f>
        <v>517003</v>
      </c>
      <c r="I817" s="240">
        <f>C383</f>
        <v>5615965</v>
      </c>
      <c r="J817" s="240">
        <f>C384</f>
        <v>1200249</v>
      </c>
      <c r="K817" s="240">
        <f>C385</f>
        <v>780122</v>
      </c>
      <c r="L817" s="240">
        <f>C386+C387+C388+C389</f>
        <v>1270953</v>
      </c>
      <c r="M817" s="240">
        <f>C370</f>
        <v>2678663</v>
      </c>
      <c r="N817" s="180">
        <f>D361</f>
        <v>105475919</v>
      </c>
      <c r="O817" s="180">
        <f>C359</f>
        <v>71638545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/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1263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St. Luke's Rehabilitation Institute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H-157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711 S Cowley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711 S Cowley Street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Spokane, WA 99202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1281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 t="s">
        <v>1282</v>
      </c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1023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 t="s">
        <v>1280</v>
      </c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/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1026</v>
      </c>
      <c r="H1" s="7"/>
    </row>
    <row r="2" spans="1:13" ht="20.100000000000001" customHeight="1" x14ac:dyDescent="0.25">
      <c r="A2" s="6" t="s">
        <v>1027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H-157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St. Luke's Rehabilitation Institute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Spokane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1028</v>
      </c>
      <c r="C7" s="24"/>
      <c r="D7" s="127" t="str">
        <f>"  "&amp;data!C89</f>
        <v xml:space="preserve">  Elaine Couture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1029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1030</v>
      </c>
      <c r="C9" s="24"/>
      <c r="D9" s="127" t="str">
        <f>"  "&amp;data!C91</f>
        <v xml:space="preserve">  Mary Selecky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1031</v>
      </c>
      <c r="C10" s="24"/>
      <c r="D10" s="127" t="str">
        <f>"  "&amp;data!C92</f>
        <v xml:space="preserve">  509-473-6000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1032</v>
      </c>
      <c r="C11" s="24"/>
      <c r="D11" s="127" t="str">
        <f>"  "&amp;data!C93</f>
        <v xml:space="preserve">  509-473-6978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1033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1034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1035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1036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1037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1038</v>
      </c>
      <c r="C23" s="38"/>
      <c r="D23" s="38"/>
      <c r="E23" s="38"/>
      <c r="F23" s="13">
        <f>data!C111</f>
        <v>1304</v>
      </c>
      <c r="G23" s="21">
        <f>data!D111</f>
        <v>20305</v>
      </c>
      <c r="H23" s="7"/>
    </row>
    <row r="24" spans="1:9" ht="20.100000000000001" customHeight="1" x14ac:dyDescent="0.25">
      <c r="A24" s="130"/>
      <c r="B24" s="49" t="s">
        <v>1039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1040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1041</v>
      </c>
      <c r="C29" s="24"/>
      <c r="D29" s="15" t="s">
        <v>167</v>
      </c>
      <c r="E29" s="97" t="s">
        <v>1041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1042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1043</v>
      </c>
      <c r="C32" s="24"/>
      <c r="D32" s="21">
        <f>data!C118</f>
        <v>0</v>
      </c>
      <c r="E32" s="49" t="s">
        <v>1044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1045</v>
      </c>
      <c r="C33" s="24"/>
      <c r="D33" s="21">
        <f>data!C119</f>
        <v>0</v>
      </c>
      <c r="E33" s="49" t="s">
        <v>1046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1047</v>
      </c>
      <c r="C34" s="24"/>
      <c r="D34" s="21">
        <f>data!C120</f>
        <v>0</v>
      </c>
      <c r="E34" s="49" t="s">
        <v>291</v>
      </c>
      <c r="F34" s="24"/>
      <c r="G34" s="21">
        <f>data!E127</f>
        <v>72</v>
      </c>
      <c r="H34" s="7"/>
    </row>
    <row r="35" spans="1:8" ht="20.100000000000001" customHeight="1" x14ac:dyDescent="0.25">
      <c r="A35" s="130"/>
      <c r="B35" s="97" t="s">
        <v>1048</v>
      </c>
      <c r="C35" s="24"/>
      <c r="D35" s="21">
        <f>data!C121</f>
        <v>72</v>
      </c>
      <c r="E35" s="49" t="s">
        <v>1049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102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1050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/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1051</v>
      </c>
      <c r="B1" s="8"/>
      <c r="C1" s="8"/>
      <c r="D1" s="8"/>
      <c r="E1" s="8"/>
      <c r="F1" s="8"/>
      <c r="G1" s="165" t="s">
        <v>1052</v>
      </c>
    </row>
    <row r="2" spans="1:13" ht="20.100000000000001" customHeight="1" x14ac:dyDescent="0.25">
      <c r="A2" s="105" t="str">
        <f>"Hospital Name: "&amp;data!C84</f>
        <v>Hospital Name: St. Luke's Rehabilitation Institute</v>
      </c>
      <c r="B2" s="8"/>
      <c r="C2" s="8"/>
      <c r="D2" s="8"/>
      <c r="E2" s="8"/>
      <c r="F2" s="11"/>
      <c r="G2" s="76" t="s">
        <v>1053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1054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1055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1056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813</v>
      </c>
      <c r="C7" s="48">
        <f>data!B139</f>
        <v>11933</v>
      </c>
      <c r="D7" s="48">
        <f>data!B140</f>
        <v>0</v>
      </c>
      <c r="E7" s="48">
        <f>data!B141</f>
        <v>44903496</v>
      </c>
      <c r="F7" s="48">
        <f>data!B142</f>
        <v>13145377</v>
      </c>
      <c r="G7" s="48">
        <f>data!B141+data!B142</f>
        <v>58048873</v>
      </c>
    </row>
    <row r="8" spans="1:13" ht="20.100000000000001" customHeight="1" x14ac:dyDescent="0.25">
      <c r="A8" s="23" t="s">
        <v>297</v>
      </c>
      <c r="B8" s="48">
        <f>data!C138</f>
        <v>240</v>
      </c>
      <c r="C8" s="48">
        <f>data!C139</f>
        <v>4272</v>
      </c>
      <c r="D8" s="48">
        <f>data!C140</f>
        <v>0</v>
      </c>
      <c r="E8" s="48">
        <f>data!C141</f>
        <v>16471474</v>
      </c>
      <c r="F8" s="48">
        <f>data!C142</f>
        <v>8923453</v>
      </c>
      <c r="G8" s="48">
        <f>data!C141+data!C142</f>
        <v>25394927</v>
      </c>
    </row>
    <row r="9" spans="1:13" ht="20.100000000000001" customHeight="1" x14ac:dyDescent="0.25">
      <c r="A9" s="23" t="s">
        <v>1057</v>
      </c>
      <c r="B9" s="48">
        <f>data!D138</f>
        <v>251</v>
      </c>
      <c r="C9" s="48">
        <f>data!D139</f>
        <v>4100</v>
      </c>
      <c r="D9" s="48">
        <f>data!D140</f>
        <v>0</v>
      </c>
      <c r="E9" s="48">
        <f>data!D141</f>
        <v>15958100</v>
      </c>
      <c r="F9" s="48">
        <f>data!D142</f>
        <v>18290932</v>
      </c>
      <c r="G9" s="48">
        <f>data!D141+data!D142</f>
        <v>34249032</v>
      </c>
    </row>
    <row r="10" spans="1:13" ht="20.100000000000001" customHeight="1" x14ac:dyDescent="0.25">
      <c r="A10" s="111" t="s">
        <v>203</v>
      </c>
      <c r="B10" s="48">
        <f>data!E138</f>
        <v>1304</v>
      </c>
      <c r="C10" s="48">
        <f>data!E139</f>
        <v>20305</v>
      </c>
      <c r="D10" s="48">
        <f>data!E140</f>
        <v>0</v>
      </c>
      <c r="E10" s="48">
        <f>data!E141</f>
        <v>77333070</v>
      </c>
      <c r="F10" s="48">
        <f>data!E142</f>
        <v>40359762</v>
      </c>
      <c r="G10" s="48">
        <f>data!E141+data!E142</f>
        <v>117692832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1058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1055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1056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1057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1059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1055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1056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1057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1060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1061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1062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/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1063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St. Luke's Rehabilitation Institute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1064</v>
      </c>
      <c r="C6" s="13">
        <f>data!C165</f>
        <v>2245040.41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96014.36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-42950.41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1497407.89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3709082.47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1065</v>
      </c>
      <c r="C14" s="13">
        <f>data!D173</f>
        <v>7504594.7200000007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1066</v>
      </c>
      <c r="C18" s="13">
        <f>data!C175</f>
        <v>550308.23</v>
      </c>
    </row>
    <row r="19" spans="1:3" ht="20.100000000000001" customHeight="1" x14ac:dyDescent="0.25">
      <c r="A19" s="13">
        <v>13</v>
      </c>
      <c r="B19" s="49" t="s">
        <v>1067</v>
      </c>
      <c r="C19" s="13">
        <f>data!C176</f>
        <v>331772.7</v>
      </c>
    </row>
    <row r="20" spans="1:3" ht="20.100000000000001" customHeight="1" x14ac:dyDescent="0.25">
      <c r="A20" s="13">
        <v>14</v>
      </c>
      <c r="B20" s="49" t="s">
        <v>1068</v>
      </c>
      <c r="C20" s="13">
        <f>data!D177</f>
        <v>882080.92999999993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1069</v>
      </c>
      <c r="C24" s="104"/>
    </row>
    <row r="25" spans="1:3" ht="20.100000000000001" customHeight="1" x14ac:dyDescent="0.25">
      <c r="A25" s="13">
        <v>17</v>
      </c>
      <c r="B25" s="49" t="s">
        <v>1070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13364</v>
      </c>
    </row>
    <row r="27" spans="1:3" ht="20.100000000000001" customHeight="1" x14ac:dyDescent="0.25">
      <c r="A27" s="13">
        <v>19</v>
      </c>
      <c r="B27" s="49" t="s">
        <v>1071</v>
      </c>
      <c r="C27" s="13">
        <f>data!D181</f>
        <v>13364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1072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0</v>
      </c>
    </row>
    <row r="32" spans="1:3" ht="20.100000000000001" customHeight="1" x14ac:dyDescent="0.25">
      <c r="A32" s="13">
        <v>22</v>
      </c>
      <c r="B32" s="49" t="s">
        <v>1073</v>
      </c>
      <c r="C32" s="13">
        <f>data!C184</f>
        <v>863044.39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1074</v>
      </c>
      <c r="C34" s="13">
        <f>data!D186</f>
        <v>863044.39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1075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11329</v>
      </c>
    </row>
    <row r="40" spans="1:3" ht="20.100000000000001" customHeight="1" x14ac:dyDescent="0.25">
      <c r="A40" s="13">
        <v>28</v>
      </c>
      <c r="B40" s="49" t="s">
        <v>1076</v>
      </c>
      <c r="C40" s="13">
        <f>data!D190</f>
        <v>11329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/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1077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St. Luke's Rehabilitation Institute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1078</v>
      </c>
      <c r="D5" s="47"/>
      <c r="E5" s="47"/>
      <c r="F5" s="72" t="s">
        <v>1079</v>
      </c>
    </row>
    <row r="6" spans="1:13" ht="20.100000000000001" customHeight="1" x14ac:dyDescent="0.25">
      <c r="A6" s="19"/>
      <c r="B6" s="20"/>
      <c r="C6" s="18" t="s">
        <v>1080</v>
      </c>
      <c r="D6" s="18" t="s">
        <v>329</v>
      </c>
      <c r="E6" s="18" t="s">
        <v>1081</v>
      </c>
      <c r="F6" s="18" t="s">
        <v>1080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622796.51</v>
      </c>
      <c r="D7" s="21">
        <f>data!C195</f>
        <v>0</v>
      </c>
      <c r="E7" s="21">
        <f>data!D195</f>
        <v>0</v>
      </c>
      <c r="F7" s="21">
        <f>data!E195</f>
        <v>622796.51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587456</v>
      </c>
      <c r="D8" s="21">
        <f>data!C196</f>
        <v>0</v>
      </c>
      <c r="E8" s="21">
        <f>data!D196</f>
        <v>0</v>
      </c>
      <c r="F8" s="21">
        <f>data!E196</f>
        <v>587456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21162488</v>
      </c>
      <c r="D9" s="21">
        <f>data!C197</f>
        <v>0</v>
      </c>
      <c r="E9" s="21">
        <f>data!D197</f>
        <v>0</v>
      </c>
      <c r="F9" s="21">
        <f>data!E197</f>
        <v>21162488</v>
      </c>
    </row>
    <row r="10" spans="1:13" ht="20.100000000000001" customHeight="1" x14ac:dyDescent="0.25">
      <c r="A10" s="13">
        <v>4</v>
      </c>
      <c r="B10" s="14" t="s">
        <v>1082</v>
      </c>
      <c r="C10" s="21">
        <f>data!B198</f>
        <v>6340258.3600000003</v>
      </c>
      <c r="D10" s="21">
        <f>data!C198</f>
        <v>0</v>
      </c>
      <c r="E10" s="21">
        <f>data!D198</f>
        <v>4026</v>
      </c>
      <c r="F10" s="21">
        <f>data!E198</f>
        <v>6336232.3600000003</v>
      </c>
    </row>
    <row r="11" spans="1:13" ht="20.100000000000001" customHeight="1" x14ac:dyDescent="0.25">
      <c r="A11" s="13">
        <v>5</v>
      </c>
      <c r="B11" s="14" t="s">
        <v>1083</v>
      </c>
      <c r="C11" s="21">
        <f>data!B199</f>
        <v>979108</v>
      </c>
      <c r="D11" s="21">
        <f>data!C199</f>
        <v>0</v>
      </c>
      <c r="E11" s="21">
        <f>data!D199</f>
        <v>0</v>
      </c>
      <c r="F11" s="21">
        <f>data!E199</f>
        <v>979108</v>
      </c>
    </row>
    <row r="12" spans="1:13" ht="20.100000000000001" customHeight="1" x14ac:dyDescent="0.25">
      <c r="A12" s="13">
        <v>6</v>
      </c>
      <c r="B12" s="14" t="s">
        <v>1084</v>
      </c>
      <c r="C12" s="21">
        <f>data!B200</f>
        <v>5033834.97</v>
      </c>
      <c r="D12" s="21">
        <f>data!C200</f>
        <v>82816</v>
      </c>
      <c r="E12" s="21">
        <f>data!D200</f>
        <v>0</v>
      </c>
      <c r="F12" s="21">
        <f>data!E200</f>
        <v>5116650.97</v>
      </c>
    </row>
    <row r="13" spans="1:13" ht="20.100000000000001" customHeight="1" x14ac:dyDescent="0.25">
      <c r="A13" s="13">
        <v>7</v>
      </c>
      <c r="B13" s="14" t="s">
        <v>1085</v>
      </c>
      <c r="C13" s="21">
        <f>data!B201</f>
        <v>686414</v>
      </c>
      <c r="D13" s="21">
        <f>data!C201</f>
        <v>0</v>
      </c>
      <c r="E13" s="21">
        <f>data!D201</f>
        <v>0</v>
      </c>
      <c r="F13" s="21">
        <f>data!E201</f>
        <v>686414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1086</v>
      </c>
      <c r="C15" s="21">
        <f>data!B203</f>
        <v>0.25</v>
      </c>
      <c r="D15" s="21">
        <f>data!C203</f>
        <v>20719</v>
      </c>
      <c r="E15" s="21">
        <f>data!D203</f>
        <v>0</v>
      </c>
      <c r="F15" s="21">
        <f>data!E203</f>
        <v>20719.25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35412356.090000004</v>
      </c>
      <c r="D16" s="21">
        <f>data!C204</f>
        <v>103535</v>
      </c>
      <c r="E16" s="21">
        <f>data!D204</f>
        <v>4026</v>
      </c>
      <c r="F16" s="21">
        <f>data!E204</f>
        <v>35511865.090000004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1078</v>
      </c>
      <c r="D21" s="76" t="s">
        <v>203</v>
      </c>
      <c r="E21" s="25"/>
      <c r="F21" s="18" t="s">
        <v>1079</v>
      </c>
    </row>
    <row r="22" spans="1:6" ht="20.100000000000001" customHeight="1" x14ac:dyDescent="0.25">
      <c r="A22" s="75"/>
      <c r="B22" s="44"/>
      <c r="C22" s="18" t="s">
        <v>1080</v>
      </c>
      <c r="D22" s="18" t="s">
        <v>1087</v>
      </c>
      <c r="E22" s="18" t="s">
        <v>1081</v>
      </c>
      <c r="F22" s="18" t="s">
        <v>1080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578317.81000000006</v>
      </c>
      <c r="D24" s="21">
        <f>data!C209</f>
        <v>4449</v>
      </c>
      <c r="E24" s="21">
        <f>data!D209</f>
        <v>0</v>
      </c>
      <c r="F24" s="21">
        <f>data!E209</f>
        <v>582766.81000000006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12096619.23</v>
      </c>
      <c r="D25" s="21">
        <f>data!C210</f>
        <v>761329</v>
      </c>
      <c r="E25" s="21">
        <f>data!D210</f>
        <v>0</v>
      </c>
      <c r="F25" s="21">
        <f>data!E210</f>
        <v>12857948.23</v>
      </c>
    </row>
    <row r="26" spans="1:6" ht="20.100000000000001" customHeight="1" x14ac:dyDescent="0.25">
      <c r="A26" s="13">
        <v>14</v>
      </c>
      <c r="B26" s="14" t="s">
        <v>1082</v>
      </c>
      <c r="C26" s="21">
        <f>data!B211</f>
        <v>4366810.91</v>
      </c>
      <c r="D26" s="21">
        <f>data!C211</f>
        <v>132371</v>
      </c>
      <c r="E26" s="21">
        <f>data!D211</f>
        <v>0</v>
      </c>
      <c r="F26" s="21">
        <f>data!E211</f>
        <v>4499181.91</v>
      </c>
    </row>
    <row r="27" spans="1:6" ht="20.100000000000001" customHeight="1" x14ac:dyDescent="0.25">
      <c r="A27" s="13">
        <v>15</v>
      </c>
      <c r="B27" s="14" t="s">
        <v>1083</v>
      </c>
      <c r="C27" s="21">
        <f>data!B212</f>
        <v>953283.86</v>
      </c>
      <c r="D27" s="21">
        <f>data!C212</f>
        <v>9193</v>
      </c>
      <c r="E27" s="21">
        <f>data!D212</f>
        <v>0</v>
      </c>
      <c r="F27" s="21">
        <f>data!E212</f>
        <v>962476.86</v>
      </c>
    </row>
    <row r="28" spans="1:6" ht="20.100000000000001" customHeight="1" x14ac:dyDescent="0.25">
      <c r="A28" s="13">
        <v>16</v>
      </c>
      <c r="B28" s="14" t="s">
        <v>1084</v>
      </c>
      <c r="C28" s="21">
        <f>data!B213</f>
        <v>3737939.4600000004</v>
      </c>
      <c r="D28" s="21">
        <f>data!C213</f>
        <v>257436</v>
      </c>
      <c r="E28" s="21">
        <f>data!D213</f>
        <v>-24816</v>
      </c>
      <c r="F28" s="21">
        <f>data!E213</f>
        <v>4020191.4600000004</v>
      </c>
    </row>
    <row r="29" spans="1:6" ht="20.100000000000001" customHeight="1" x14ac:dyDescent="0.25">
      <c r="A29" s="13">
        <v>17</v>
      </c>
      <c r="B29" s="14" t="s">
        <v>1085</v>
      </c>
      <c r="C29" s="21">
        <f>data!B214</f>
        <v>686413.89</v>
      </c>
      <c r="D29" s="21">
        <f>data!C214</f>
        <v>0</v>
      </c>
      <c r="E29" s="21">
        <f>data!D214</f>
        <v>0</v>
      </c>
      <c r="F29" s="21">
        <f>data!E214</f>
        <v>686413.89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1086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22419385.160000004</v>
      </c>
      <c r="D32" s="21">
        <f>data!C217</f>
        <v>1164778</v>
      </c>
      <c r="E32" s="21">
        <f>data!D217</f>
        <v>-24816</v>
      </c>
      <c r="F32" s="21">
        <f>data!E217</f>
        <v>23608979.160000004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/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1088</v>
      </c>
      <c r="B1" s="6"/>
      <c r="C1" s="6"/>
      <c r="D1" s="169" t="s">
        <v>1089</v>
      </c>
    </row>
    <row r="2" spans="1:13" ht="20.100000000000001" customHeight="1" x14ac:dyDescent="0.25">
      <c r="A2" s="29" t="str">
        <f>"Hospital: "&amp;data!C84</f>
        <v>Hospital: St. Luke's Rehabilitation Institute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1090</v>
      </c>
      <c r="C4" s="41" t="s">
        <v>1091</v>
      </c>
      <c r="D4" s="54"/>
    </row>
    <row r="5" spans="1:13" ht="20.100000000000001" customHeight="1" x14ac:dyDescent="0.25">
      <c r="A5" s="102">
        <v>1</v>
      </c>
      <c r="B5" s="55"/>
      <c r="C5" s="22" t="s">
        <v>1254</v>
      </c>
      <c r="D5" s="14">
        <f>data!D221</f>
        <v>2348863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33221261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17294873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1092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18857157</v>
      </c>
    </row>
    <row r="13" spans="1:13" ht="20.100000000000001" customHeight="1" x14ac:dyDescent="0.25">
      <c r="A13" s="23">
        <v>9</v>
      </c>
      <c r="B13" s="24"/>
      <c r="C13" s="14" t="s">
        <v>1093</v>
      </c>
      <c r="D13" s="14">
        <f>data!D229</f>
        <v>69373291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1094</v>
      </c>
      <c r="D16" s="140">
        <f>+data!C231</f>
        <v>0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916085</v>
      </c>
    </row>
    <row r="19" spans="1:4" ht="20.100000000000001" customHeight="1" x14ac:dyDescent="0.25">
      <c r="A19" s="61">
        <v>15</v>
      </c>
      <c r="B19" s="55">
        <v>5910</v>
      </c>
      <c r="C19" s="22" t="s">
        <v>1095</v>
      </c>
      <c r="D19" s="14">
        <f>data!C234</f>
        <v>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1096</v>
      </c>
      <c r="D22" s="14">
        <f>data!D236</f>
        <v>916085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1097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1098</v>
      </c>
      <c r="C27" s="56"/>
      <c r="D27" s="14">
        <f>data!D242</f>
        <v>72638239</v>
      </c>
    </row>
    <row r="28" spans="1:4" ht="20.100000000000001" customHeight="1" x14ac:dyDescent="0.25">
      <c r="A28" s="126">
        <v>24</v>
      </c>
      <c r="B28" s="65" t="s">
        <v>1099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zoomScale="75" workbookViewId="0"/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1100</v>
      </c>
      <c r="B1" s="5"/>
      <c r="C1" s="6"/>
    </row>
    <row r="2" spans="1:13" ht="20.100000000000001" customHeight="1" x14ac:dyDescent="0.25">
      <c r="A2" s="4"/>
      <c r="B2" s="5"/>
      <c r="C2" s="167" t="s">
        <v>1101</v>
      </c>
    </row>
    <row r="3" spans="1:13" ht="20.100000000000001" customHeight="1" x14ac:dyDescent="0.25">
      <c r="A3" s="29" t="str">
        <f>"HOSPITAL: "&amp;data!C84</f>
        <v>HOSPITAL: St. Luke's Rehabilitation Institute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1102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925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27038071</v>
      </c>
    </row>
    <row r="9" spans="1:13" ht="20.100000000000001" customHeight="1" x14ac:dyDescent="0.25">
      <c r="A9" s="13">
        <v>5</v>
      </c>
      <c r="B9" s="14" t="s">
        <v>1103</v>
      </c>
      <c r="C9" s="21">
        <f>data!C253</f>
        <v>17825251</v>
      </c>
    </row>
    <row r="10" spans="1:13" ht="20.100000000000001" customHeight="1" x14ac:dyDescent="0.25">
      <c r="A10" s="13">
        <v>6</v>
      </c>
      <c r="B10" s="14" t="s">
        <v>1104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1105</v>
      </c>
      <c r="C11" s="21">
        <f>data!C255</f>
        <v>308584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161958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39828</v>
      </c>
    </row>
    <row r="15" spans="1:13" ht="20.100000000000001" customHeight="1" x14ac:dyDescent="0.25">
      <c r="A15" s="13">
        <v>11</v>
      </c>
      <c r="B15" s="14" t="s">
        <v>1106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1107</v>
      </c>
      <c r="C16" s="21">
        <f>data!D260</f>
        <v>9724115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1108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1109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1110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622797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587456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21162488</v>
      </c>
    </row>
    <row r="28" spans="1:3" ht="20.100000000000001" customHeight="1" x14ac:dyDescent="0.25">
      <c r="A28" s="13">
        <v>24</v>
      </c>
      <c r="B28" s="14" t="s">
        <v>1111</v>
      </c>
      <c r="C28" s="21">
        <f>data!C270</f>
        <v>6336232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979108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5803065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20719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35511865</v>
      </c>
    </row>
    <row r="34" spans="1:3" ht="20.100000000000001" customHeight="1" x14ac:dyDescent="0.25">
      <c r="A34" s="13">
        <v>30</v>
      </c>
      <c r="B34" s="14" t="s">
        <v>1112</v>
      </c>
      <c r="C34" s="21">
        <f>data!C276</f>
        <v>23608979</v>
      </c>
    </row>
    <row r="35" spans="1:3" ht="20.100000000000001" customHeight="1" x14ac:dyDescent="0.25">
      <c r="A35" s="13">
        <v>31</v>
      </c>
      <c r="B35" s="14" t="s">
        <v>1113</v>
      </c>
      <c r="C35" s="21">
        <f>data!D277</f>
        <v>11902886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1114</v>
      </c>
      <c r="C37" s="36"/>
    </row>
    <row r="38" spans="1:3" ht="20.100000000000001" customHeight="1" x14ac:dyDescent="0.25">
      <c r="A38" s="13">
        <v>34</v>
      </c>
      <c r="B38" s="14" t="s">
        <v>1115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1116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400621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1117</v>
      </c>
      <c r="C42" s="21">
        <f>data!D283</f>
        <v>400621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1118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1119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1120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1121</v>
      </c>
      <c r="C50" s="21">
        <f>data!D292</f>
        <v>22027622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1122</v>
      </c>
      <c r="B53" s="5"/>
      <c r="C53" s="6"/>
    </row>
    <row r="54" spans="1:3" ht="20.100000000000001" customHeight="1" x14ac:dyDescent="0.25">
      <c r="A54" s="4"/>
      <c r="B54" s="5"/>
      <c r="C54" s="167" t="s">
        <v>1123</v>
      </c>
    </row>
    <row r="55" spans="1:3" ht="20.100000000000001" customHeight="1" x14ac:dyDescent="0.25">
      <c r="A55" s="29" t="str">
        <f>"HOSPITAL: "&amp;data!C84</f>
        <v>HOSPITAL: St. Luke's Rehabilitation Institute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1124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1125</v>
      </c>
      <c r="C59" s="21">
        <f>data!C305</f>
        <v>985602</v>
      </c>
    </row>
    <row r="60" spans="1:3" ht="20.100000000000001" customHeight="1" x14ac:dyDescent="0.25">
      <c r="A60" s="13">
        <v>4</v>
      </c>
      <c r="B60" s="14" t="s">
        <v>1126</v>
      </c>
      <c r="C60" s="21">
        <f>data!C306</f>
        <v>3157280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1127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1128</v>
      </c>
      <c r="C63" s="21">
        <f>data!C309</f>
        <v>444694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20368519</v>
      </c>
    </row>
    <row r="67" spans="1:3" ht="20.100000000000001" customHeight="1" x14ac:dyDescent="0.25">
      <c r="A67" s="13">
        <v>11</v>
      </c>
      <c r="B67" s="14" t="s">
        <v>1129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1130</v>
      </c>
      <c r="C68" s="21">
        <f>data!D314</f>
        <v>24956095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1131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1132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1133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1134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1135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1136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148000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148000</v>
      </c>
    </row>
    <row r="85" spans="1:3" ht="20.100000000000001" customHeight="1" x14ac:dyDescent="0.25">
      <c r="A85" s="13">
        <v>29</v>
      </c>
      <c r="B85" s="14" t="s">
        <v>1137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1138</v>
      </c>
      <c r="C86" s="21">
        <f>data!D330</f>
        <v>148000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1139</v>
      </c>
      <c r="C88" s="21">
        <f>data!C332</f>
        <v>-3076473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1140</v>
      </c>
      <c r="C90" s="36"/>
    </row>
    <row r="91" spans="1:3" ht="20.100000000000001" customHeight="1" x14ac:dyDescent="0.25">
      <c r="A91" s="13">
        <v>35</v>
      </c>
      <c r="B91" s="14" t="s">
        <v>1141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1142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1143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1144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1145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1146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1147</v>
      </c>
      <c r="C101" s="21">
        <f>data!C332+data!C334+data!C335+data!C336+data!C337-data!C338</f>
        <v>-3076473</v>
      </c>
    </row>
    <row r="102" spans="1:3" ht="20.100000000000001" customHeight="1" x14ac:dyDescent="0.25">
      <c r="A102" s="13">
        <v>46</v>
      </c>
      <c r="B102" s="14" t="s">
        <v>1148</v>
      </c>
      <c r="C102" s="21">
        <f>data!D339</f>
        <v>22027622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1149</v>
      </c>
      <c r="B105" s="5"/>
      <c r="C105" s="6"/>
    </row>
    <row r="106" spans="1:3" ht="20.100000000000001" customHeight="1" x14ac:dyDescent="0.25">
      <c r="A106" s="45"/>
      <c r="B106" s="8"/>
      <c r="C106" s="167" t="s">
        <v>1150</v>
      </c>
    </row>
    <row r="107" spans="1:3" ht="20.100000000000001" customHeight="1" x14ac:dyDescent="0.25">
      <c r="A107" s="29" t="str">
        <f>"HOSPITAL: "&amp;data!C84</f>
        <v>HOSPITAL: St. Luke's Rehabilitation Institute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1151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77333071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40359763</v>
      </c>
    </row>
    <row r="112" spans="1:3" ht="20.100000000000001" customHeight="1" x14ac:dyDescent="0.25">
      <c r="A112" s="13">
        <v>4</v>
      </c>
      <c r="B112" s="14" t="s">
        <v>1152</v>
      </c>
      <c r="C112" s="21">
        <f>data!D361</f>
        <v>117692834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1153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2348863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69373291</v>
      </c>
    </row>
    <row r="117" spans="1:3" ht="20.100000000000001" customHeight="1" x14ac:dyDescent="0.25">
      <c r="A117" s="13">
        <v>9</v>
      </c>
      <c r="B117" s="14" t="s">
        <v>1154</v>
      </c>
      <c r="C117" s="48">
        <f>data!C365</f>
        <v>916085</v>
      </c>
    </row>
    <row r="118" spans="1:3" ht="20.100000000000001" customHeight="1" x14ac:dyDescent="0.25">
      <c r="A118" s="13">
        <v>10</v>
      </c>
      <c r="B118" s="14" t="s">
        <v>1155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1098</v>
      </c>
      <c r="C119" s="48">
        <f>data!D367</f>
        <v>72638239</v>
      </c>
    </row>
    <row r="120" spans="1:3" ht="20.100000000000001" customHeight="1" x14ac:dyDescent="0.25">
      <c r="A120" s="13">
        <v>12</v>
      </c>
      <c r="B120" s="14" t="s">
        <v>1156</v>
      </c>
      <c r="C120" s="48">
        <f>data!D368</f>
        <v>45054595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2678882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1157</v>
      </c>
      <c r="C125" s="48">
        <f>data!D372</f>
        <v>2678882</v>
      </c>
    </row>
    <row r="126" spans="1:3" ht="20.100000000000001" customHeight="1" x14ac:dyDescent="0.25">
      <c r="A126" s="13">
        <v>18</v>
      </c>
      <c r="B126" s="14" t="s">
        <v>1158</v>
      </c>
      <c r="C126" s="48">
        <f>data!D373</f>
        <v>47733477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1159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31967786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7504595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470303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2123685</v>
      </c>
    </row>
    <row r="133" spans="1:3" ht="20.100000000000001" customHeight="1" x14ac:dyDescent="0.25">
      <c r="A133" s="13">
        <v>25</v>
      </c>
      <c r="B133" s="14" t="s">
        <v>1160</v>
      </c>
      <c r="C133" s="48">
        <f>data!C382</f>
        <v>593687</v>
      </c>
    </row>
    <row r="134" spans="1:3" ht="20.100000000000001" customHeight="1" x14ac:dyDescent="0.25">
      <c r="A134" s="13">
        <v>26</v>
      </c>
      <c r="B134" s="14" t="s">
        <v>1161</v>
      </c>
      <c r="C134" s="48">
        <f>data!C383</f>
        <v>5624423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1164777</v>
      </c>
    </row>
    <row r="136" spans="1:3" ht="20.100000000000001" customHeight="1" x14ac:dyDescent="0.25">
      <c r="A136" s="13">
        <v>28</v>
      </c>
      <c r="B136" s="14" t="s">
        <v>1162</v>
      </c>
      <c r="C136" s="48">
        <f>data!C385</f>
        <v>882081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13364</v>
      </c>
    </row>
    <row r="138" spans="1:3" ht="20.100000000000001" customHeight="1" x14ac:dyDescent="0.25">
      <c r="A138" s="13">
        <v>30</v>
      </c>
      <c r="B138" s="14" t="s">
        <v>1163</v>
      </c>
      <c r="C138" s="48">
        <f>data!C387</f>
        <v>863044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11328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482580</v>
      </c>
    </row>
    <row r="141" spans="1:3" ht="20.100000000000001" customHeight="1" x14ac:dyDescent="0.25">
      <c r="A141" s="13">
        <v>34</v>
      </c>
      <c r="B141" s="14" t="s">
        <v>1164</v>
      </c>
      <c r="C141" s="48">
        <f>data!D390</f>
        <v>51701653</v>
      </c>
    </row>
    <row r="142" spans="1:3" ht="20.100000000000001" customHeight="1" x14ac:dyDescent="0.25">
      <c r="A142" s="13">
        <v>35</v>
      </c>
      <c r="B142" s="14" t="s">
        <v>1165</v>
      </c>
      <c r="C142" s="48">
        <f>data!D391</f>
        <v>-3968176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1166</v>
      </c>
      <c r="C144" s="48">
        <f>data!C392</f>
        <v>44127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1167</v>
      </c>
      <c r="C146" s="21">
        <f>data!D393</f>
        <v>-3924049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1168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1169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1170</v>
      </c>
      <c r="C151" s="48">
        <f>data!D396</f>
        <v>-3924049</v>
      </c>
    </row>
    <row r="152" spans="1:3" ht="20.100000000000001" customHeight="1" x14ac:dyDescent="0.25">
      <c r="A152" s="40">
        <v>45</v>
      </c>
      <c r="B152" s="49" t="s">
        <v>1171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/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1172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1173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St. Luke's Rehabilitation Institute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1174</v>
      </c>
      <c r="C6" s="88" t="s">
        <v>92</v>
      </c>
      <c r="D6" s="18" t="s">
        <v>1175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1176</v>
      </c>
      <c r="E7" s="18" t="s">
        <v>163</v>
      </c>
      <c r="F7" s="18" t="s">
        <v>1177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1178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20305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134.94999999999999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8549060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2006934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1093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426345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3465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659085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220921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217427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14144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-39570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1179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12058904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1180</v>
      </c>
      <c r="C23" s="48">
        <f>+data!M668</f>
        <v>0</v>
      </c>
      <c r="D23" s="48">
        <f>+data!M669</f>
        <v>0</v>
      </c>
      <c r="E23" s="48">
        <f>+data!M670</f>
        <v>0</v>
      </c>
      <c r="F23" s="48">
        <f>+data!M671</f>
        <v>0</v>
      </c>
      <c r="G23" s="48">
        <f>+data!M672</f>
        <v>7401596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1181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38408266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1182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1183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38408266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1184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1185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36069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1186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61071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1187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36069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1188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150141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64.09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1172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1189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St. Luke's Rehabilitation Institute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1174</v>
      </c>
      <c r="C38" s="25"/>
      <c r="D38" s="18" t="s">
        <v>100</v>
      </c>
      <c r="E38" s="18" t="s">
        <v>101</v>
      </c>
      <c r="F38" s="18" t="s">
        <v>1190</v>
      </c>
      <c r="G38" s="18" t="s">
        <v>103</v>
      </c>
      <c r="H38" s="18" t="s">
        <v>1191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1178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1179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1180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00000000000001" customHeight="1" x14ac:dyDescent="0.25">
      <c r="A56" s="23">
        <v>19</v>
      </c>
      <c r="B56" s="48" t="s">
        <v>1181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1182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5">
      <c r="A58" s="23">
        <v>21</v>
      </c>
      <c r="B58" s="48" t="s">
        <v>1183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00000000000001" customHeight="1" x14ac:dyDescent="0.25">
      <c r="A59" s="23" t="s">
        <v>1184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1185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00000000000001" customHeight="1" x14ac:dyDescent="0.25">
      <c r="A61" s="23">
        <v>23</v>
      </c>
      <c r="B61" s="14" t="s">
        <v>1186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1187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1188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1172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1192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St. Luke's Rehabilitation Institute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1174</v>
      </c>
      <c r="C70" s="18" t="s">
        <v>106</v>
      </c>
      <c r="D70" s="25"/>
      <c r="E70" s="18" t="s">
        <v>108</v>
      </c>
      <c r="F70" s="18" t="s">
        <v>1193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1194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1178</v>
      </c>
      <c r="C72" s="15" t="s">
        <v>1195</v>
      </c>
      <c r="D72" s="89" t="s">
        <v>1196</v>
      </c>
      <c r="E72" s="212"/>
      <c r="F72" s="212"/>
      <c r="G72" s="89" t="s">
        <v>1197</v>
      </c>
      <c r="H72" s="89" t="s">
        <v>1197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95016</v>
      </c>
      <c r="H73" s="14">
        <f>data!V59</f>
        <v>0</v>
      </c>
      <c r="I73" s="14">
        <f>data!W59</f>
        <v>44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1.92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73295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17206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515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451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3705</v>
      </c>
      <c r="F80" s="14">
        <f>data!T66</f>
        <v>0</v>
      </c>
      <c r="G80" s="14">
        <f>data!U66</f>
        <v>221976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-1036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1179</v>
      </c>
      <c r="C85" s="14">
        <f>data!Q71</f>
        <v>0</v>
      </c>
      <c r="D85" s="14">
        <f>data!R71</f>
        <v>0</v>
      </c>
      <c r="E85" s="14">
        <f>data!S71</f>
        <v>94136</v>
      </c>
      <c r="F85" s="14">
        <f>data!T71</f>
        <v>0</v>
      </c>
      <c r="G85" s="14">
        <f>data!U71</f>
        <v>221976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1180</v>
      </c>
      <c r="C87" s="48">
        <f>+data!M682</f>
        <v>0</v>
      </c>
      <c r="D87" s="48">
        <f>+data!M683</f>
        <v>0</v>
      </c>
      <c r="E87" s="48">
        <f>+data!M684</f>
        <v>8811</v>
      </c>
      <c r="F87" s="48">
        <f>+data!M685</f>
        <v>0</v>
      </c>
      <c r="G87" s="48">
        <f>+data!M686</f>
        <v>272731</v>
      </c>
      <c r="H87" s="48">
        <f>+data!M687</f>
        <v>0</v>
      </c>
      <c r="I87" s="48">
        <f>+data!M688</f>
        <v>5719</v>
      </c>
    </row>
    <row r="88" spans="1:9" ht="20.100000000000001" customHeight="1" x14ac:dyDescent="0.25">
      <c r="A88" s="23">
        <v>19</v>
      </c>
      <c r="B88" s="48" t="s">
        <v>1181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4305424</v>
      </c>
      <c r="H88" s="14">
        <f>data!V73</f>
        <v>0</v>
      </c>
      <c r="I88" s="14">
        <f>data!W73</f>
        <v>99244</v>
      </c>
    </row>
    <row r="89" spans="1:9" ht="20.100000000000001" customHeight="1" x14ac:dyDescent="0.25">
      <c r="A89" s="23">
        <v>20</v>
      </c>
      <c r="B89" s="48" t="s">
        <v>1182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1183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4305424</v>
      </c>
      <c r="H90" s="14">
        <f>data!V75</f>
        <v>0</v>
      </c>
      <c r="I90" s="14">
        <f>data!W75</f>
        <v>99244</v>
      </c>
    </row>
    <row r="91" spans="1:9" ht="20.100000000000001" customHeight="1" x14ac:dyDescent="0.25">
      <c r="A91" s="23" t="s">
        <v>1184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1185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1186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1187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1188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1172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1198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St. Luke's Rehabilitation Institute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1174</v>
      </c>
      <c r="C102" s="18" t="s">
        <v>1199</v>
      </c>
      <c r="D102" s="18" t="s">
        <v>1200</v>
      </c>
      <c r="E102" s="18" t="s">
        <v>1200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1178</v>
      </c>
      <c r="C104" s="89" t="s">
        <v>224</v>
      </c>
      <c r="D104" s="15" t="s">
        <v>1201</v>
      </c>
      <c r="E104" s="15" t="s">
        <v>1201</v>
      </c>
      <c r="F104" s="15" t="s">
        <v>1201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152</v>
      </c>
      <c r="D105" s="14">
        <f>data!Y59</f>
        <v>292</v>
      </c>
      <c r="E105" s="14">
        <f>data!Z59</f>
        <v>0</v>
      </c>
      <c r="F105" s="14">
        <f>data!AA59</f>
        <v>6</v>
      </c>
      <c r="G105" s="212"/>
      <c r="H105" s="14">
        <f>data!AC59</f>
        <v>8580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7.1</v>
      </c>
      <c r="H106" s="26">
        <f>data!AC60</f>
        <v>6.19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703729</v>
      </c>
      <c r="H107" s="14">
        <f>data!AC61</f>
        <v>465598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165204</v>
      </c>
      <c r="H108" s="14">
        <f>data!AC62</f>
        <v>109301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529168</v>
      </c>
      <c r="H110" s="14">
        <f>data!AC64</f>
        <v>46922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706</v>
      </c>
      <c r="H111" s="14">
        <f>data!AC65</f>
        <v>972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0</v>
      </c>
      <c r="E112" s="14">
        <f>data!Z66</f>
        <v>0</v>
      </c>
      <c r="F112" s="14">
        <f>data!AA66</f>
        <v>0</v>
      </c>
      <c r="G112" s="14">
        <f>data!AB66</f>
        <v>2790</v>
      </c>
      <c r="H112" s="14">
        <f>data!AC66</f>
        <v>1467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6474</v>
      </c>
      <c r="H113" s="14">
        <f>data!AC67</f>
        <v>3430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14257</v>
      </c>
      <c r="H114" s="14">
        <f>data!AC68</f>
        <v>7781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46949</v>
      </c>
      <c r="E115" s="14">
        <f>data!Z69</f>
        <v>0</v>
      </c>
      <c r="F115" s="14">
        <f>data!AA69</f>
        <v>0</v>
      </c>
      <c r="G115" s="14">
        <f>data!AB69</f>
        <v>758</v>
      </c>
      <c r="H115" s="14">
        <f>data!AC69</f>
        <v>54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-223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1179</v>
      </c>
      <c r="C117" s="14">
        <f>data!X71</f>
        <v>0</v>
      </c>
      <c r="D117" s="14">
        <f>data!Y71</f>
        <v>46949</v>
      </c>
      <c r="E117" s="14">
        <f>data!Z71</f>
        <v>0</v>
      </c>
      <c r="F117" s="14">
        <f>data!AA71</f>
        <v>0</v>
      </c>
      <c r="G117" s="14">
        <f>data!AB71</f>
        <v>1422863</v>
      </c>
      <c r="H117" s="14">
        <f>data!AC71</f>
        <v>635525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1180</v>
      </c>
      <c r="C119" s="48">
        <f>+data!M689</f>
        <v>13061</v>
      </c>
      <c r="D119" s="48">
        <f>+data!M690</f>
        <v>25559</v>
      </c>
      <c r="E119" s="48">
        <f>+data!M691</f>
        <v>0</v>
      </c>
      <c r="F119" s="48">
        <f>+data!M692</f>
        <v>268</v>
      </c>
      <c r="G119" s="48">
        <f>+data!M693</f>
        <v>437298</v>
      </c>
      <c r="H119" s="48">
        <f>+data!M694</f>
        <v>211941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1181</v>
      </c>
      <c r="C120" s="14">
        <f>data!X73</f>
        <v>226653</v>
      </c>
      <c r="D120" s="14">
        <f>data!Y73</f>
        <v>353121</v>
      </c>
      <c r="E120" s="14">
        <f>data!Z73</f>
        <v>0</v>
      </c>
      <c r="F120" s="14">
        <f>data!AA73</f>
        <v>4648</v>
      </c>
      <c r="G120" s="14">
        <f>data!AB73</f>
        <v>4279193</v>
      </c>
      <c r="H120" s="14">
        <f>data!AC73</f>
        <v>2188390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1182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1183</v>
      </c>
      <c r="C122" s="14">
        <f>data!X75</f>
        <v>226653</v>
      </c>
      <c r="D122" s="14">
        <f>data!Y75</f>
        <v>353121</v>
      </c>
      <c r="E122" s="14">
        <f>data!Z75</f>
        <v>0</v>
      </c>
      <c r="F122" s="14">
        <f>data!AA75</f>
        <v>4648</v>
      </c>
      <c r="G122" s="14">
        <f>data!AB75</f>
        <v>4279193</v>
      </c>
      <c r="H122" s="14">
        <f>data!AC75</f>
        <v>2188390</v>
      </c>
      <c r="I122" s="14">
        <f>data!AD75</f>
        <v>0</v>
      </c>
    </row>
    <row r="123" spans="1:9" ht="20.100000000000001" customHeight="1" x14ac:dyDescent="0.25">
      <c r="A123" s="23" t="s">
        <v>1184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1185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1057</v>
      </c>
      <c r="H124" s="14">
        <f>data!AC76</f>
        <v>560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1186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1187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1057</v>
      </c>
      <c r="H126" s="14">
        <f>data!AC78</f>
        <v>560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1188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1172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1202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St. Luke's Rehabilitation Institute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1174</v>
      </c>
      <c r="C134" s="18" t="s">
        <v>96</v>
      </c>
      <c r="D134" s="18" t="s">
        <v>97</v>
      </c>
      <c r="E134" s="18" t="s">
        <v>118</v>
      </c>
      <c r="F134" s="25"/>
      <c r="G134" s="18" t="s">
        <v>1203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1178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1204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104843</v>
      </c>
      <c r="D137" s="14">
        <f>data!AF59</f>
        <v>11149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60733</v>
      </c>
      <c r="I137" s="14">
        <f>data!AK59</f>
        <v>103353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36.9</v>
      </c>
      <c r="D138" s="26">
        <f>data!AF60</f>
        <v>2.15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68.03</v>
      </c>
      <c r="I138" s="26">
        <f>data!AK60</f>
        <v>18.97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2340570</v>
      </c>
      <c r="D139" s="14">
        <f>data!AF61</f>
        <v>217957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7489897</v>
      </c>
      <c r="I139" s="14">
        <f>data!AK61</f>
        <v>1357783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549460</v>
      </c>
      <c r="D140" s="14">
        <f>data!AF62</f>
        <v>51166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1758290</v>
      </c>
      <c r="I140" s="14">
        <f>data!AK62</f>
        <v>318746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389797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56969</v>
      </c>
      <c r="D142" s="14">
        <f>data!AF64</f>
        <v>4101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114877</v>
      </c>
      <c r="I142" s="14">
        <f>data!AK64</f>
        <v>12828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2706</v>
      </c>
      <c r="D143" s="14">
        <f>data!AF65</f>
        <v>1414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35888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17206</v>
      </c>
      <c r="D144" s="14">
        <f>data!AF66</f>
        <v>512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64363</v>
      </c>
      <c r="I144" s="14">
        <f>data!AK66</f>
        <v>6308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60668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118261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5103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46913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27419</v>
      </c>
      <c r="D147" s="14">
        <f>data!AF69</f>
        <v>1628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129050</v>
      </c>
      <c r="I147" s="14">
        <f>data!AK69</f>
        <v>6001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-8545</v>
      </c>
      <c r="D148" s="14">
        <f>-data!AF70</f>
        <v>-1400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-1950531</v>
      </c>
      <c r="I148" s="14">
        <f>-data!AK70</f>
        <v>-12511</v>
      </c>
    </row>
    <row r="149" spans="1:9" ht="20.100000000000001" customHeight="1" x14ac:dyDescent="0.25">
      <c r="A149" s="23">
        <v>16</v>
      </c>
      <c r="B149" s="48" t="s">
        <v>1179</v>
      </c>
      <c r="C149" s="14">
        <f>data!AE71</f>
        <v>3051556</v>
      </c>
      <c r="D149" s="14">
        <f>data!AF71</f>
        <v>275378</v>
      </c>
      <c r="E149" s="14">
        <f>data!AG71</f>
        <v>0</v>
      </c>
      <c r="F149" s="14">
        <f>data!AH71</f>
        <v>0</v>
      </c>
      <c r="G149" s="14">
        <f>data!AI71</f>
        <v>0</v>
      </c>
      <c r="H149" s="14">
        <f>data!AJ71</f>
        <v>8196805</v>
      </c>
      <c r="I149" s="14">
        <f>data!AK71</f>
        <v>1689155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1180</v>
      </c>
      <c r="C151" s="48">
        <f>+data!M696</f>
        <v>1346883</v>
      </c>
      <c r="D151" s="48">
        <f>+data!M697</f>
        <v>90829</v>
      </c>
      <c r="E151" s="48">
        <f>+data!M698</f>
        <v>0</v>
      </c>
      <c r="F151" s="48">
        <f>+data!M699</f>
        <v>0</v>
      </c>
      <c r="G151" s="48">
        <f>+data!M700</f>
        <v>0</v>
      </c>
      <c r="H151" s="48">
        <f>+data!M701</f>
        <v>2991097</v>
      </c>
      <c r="I151" s="48">
        <f>+data!M702</f>
        <v>825684</v>
      </c>
    </row>
    <row r="152" spans="1:9" ht="20.100000000000001" customHeight="1" x14ac:dyDescent="0.25">
      <c r="A152" s="23">
        <v>19</v>
      </c>
      <c r="B152" s="48" t="s">
        <v>1181</v>
      </c>
      <c r="C152" s="14">
        <f>data!AE73</f>
        <v>11125045</v>
      </c>
      <c r="D152" s="14">
        <f>data!AF73</f>
        <v>1077627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11356045</v>
      </c>
    </row>
    <row r="153" spans="1:9" ht="20.100000000000001" customHeight="1" x14ac:dyDescent="0.25">
      <c r="A153" s="23">
        <v>20</v>
      </c>
      <c r="B153" s="48" t="s">
        <v>1182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24813155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1183</v>
      </c>
      <c r="C154" s="14">
        <f>data!AE75</f>
        <v>11125045</v>
      </c>
      <c r="D154" s="14">
        <f>data!AF75</f>
        <v>1077627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24813155</v>
      </c>
      <c r="I154" s="14">
        <f>data!AK75</f>
        <v>11356045</v>
      </c>
    </row>
    <row r="155" spans="1:9" ht="20.100000000000001" customHeight="1" x14ac:dyDescent="0.25">
      <c r="A155" s="23" t="s">
        <v>1184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1185</v>
      </c>
      <c r="C156" s="14">
        <f>data!AE76</f>
        <v>9905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19308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1186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1187</v>
      </c>
      <c r="C158" s="14">
        <f>data!AE78</f>
        <v>9905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19308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1188</v>
      </c>
      <c r="C159" s="14">
        <f>data!AE79</f>
        <v>34774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1172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1205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St. Luke's Rehabilitation Institute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1174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1206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1207</v>
      </c>
      <c r="F167" s="18" t="s">
        <v>182</v>
      </c>
      <c r="G167" s="18" t="s">
        <v>121</v>
      </c>
      <c r="H167" s="88" t="s">
        <v>1208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1178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20496</v>
      </c>
      <c r="D169" s="14">
        <f>data!AM59</f>
        <v>16131</v>
      </c>
      <c r="E169" s="14">
        <f>data!AN59</f>
        <v>0</v>
      </c>
      <c r="F169" s="14">
        <f>data!AO59</f>
        <v>0</v>
      </c>
      <c r="G169" s="14">
        <f>data!AP59</f>
        <v>46622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6.93</v>
      </c>
      <c r="D170" s="26">
        <f>data!AM60</f>
        <v>3.53</v>
      </c>
      <c r="E170" s="26">
        <f>data!AN60</f>
        <v>0</v>
      </c>
      <c r="F170" s="26">
        <f>data!AO60</f>
        <v>0</v>
      </c>
      <c r="G170" s="26">
        <f>data!AP60</f>
        <v>30.57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538293</v>
      </c>
      <c r="D171" s="14">
        <f>data!AM61</f>
        <v>200191</v>
      </c>
      <c r="E171" s="14">
        <f>data!AN61</f>
        <v>0</v>
      </c>
      <c r="F171" s="14">
        <f>data!AO61</f>
        <v>0</v>
      </c>
      <c r="G171" s="14">
        <f>data!AP61</f>
        <v>2451591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126367</v>
      </c>
      <c r="D172" s="14">
        <f>data!AM62</f>
        <v>46996</v>
      </c>
      <c r="E172" s="14">
        <f>data!AN62</f>
        <v>0</v>
      </c>
      <c r="F172" s="14">
        <f>data!AO62</f>
        <v>0</v>
      </c>
      <c r="G172" s="14">
        <f>data!AP62</f>
        <v>575523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6624</v>
      </c>
      <c r="D174" s="14">
        <f>data!AM64</f>
        <v>876</v>
      </c>
      <c r="E174" s="14">
        <f>data!AN64</f>
        <v>0</v>
      </c>
      <c r="F174" s="14">
        <f>data!AO64</f>
        <v>0</v>
      </c>
      <c r="G174" s="14">
        <f>data!AP64</f>
        <v>48865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48125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100</v>
      </c>
      <c r="D176" s="14">
        <f>data!AM66</f>
        <v>758</v>
      </c>
      <c r="E176" s="14">
        <f>data!AN66</f>
        <v>0</v>
      </c>
      <c r="F176" s="14">
        <f>data!AO66</f>
        <v>0</v>
      </c>
      <c r="G176" s="14">
        <f>data!AP66</f>
        <v>14812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172424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498040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1486</v>
      </c>
      <c r="D179" s="14">
        <f>data!AM69</f>
        <v>2086</v>
      </c>
      <c r="E179" s="14">
        <f>data!AN69</f>
        <v>0</v>
      </c>
      <c r="F179" s="14">
        <f>data!AO69</f>
        <v>0</v>
      </c>
      <c r="G179" s="14">
        <f>data!AP69</f>
        <v>6670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-4757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1179</v>
      </c>
      <c r="C181" s="14">
        <f>data!AL71</f>
        <v>672870</v>
      </c>
      <c r="D181" s="14">
        <f>data!AM71</f>
        <v>250907</v>
      </c>
      <c r="E181" s="14">
        <f>data!AN71</f>
        <v>0</v>
      </c>
      <c r="F181" s="14">
        <f>data!AO71</f>
        <v>0</v>
      </c>
      <c r="G181" s="14">
        <f>data!AP71</f>
        <v>3811293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1180</v>
      </c>
      <c r="C183" s="48">
        <f>+data!M703</f>
        <v>197096</v>
      </c>
      <c r="D183" s="48">
        <f>+data!M704</f>
        <v>110002</v>
      </c>
      <c r="E183" s="48">
        <f>+data!M705</f>
        <v>0</v>
      </c>
      <c r="F183" s="48">
        <f>+data!M706</f>
        <v>0</v>
      </c>
      <c r="G183" s="48">
        <f>+data!M707</f>
        <v>2359632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1181</v>
      </c>
      <c r="C184" s="14">
        <f>data!AL73</f>
        <v>2226892</v>
      </c>
      <c r="D184" s="14">
        <f>data!AM73</f>
        <v>1477917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1182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15546608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1183</v>
      </c>
      <c r="C186" s="14">
        <f>data!AL75</f>
        <v>2226892</v>
      </c>
      <c r="D186" s="14">
        <f>data!AM75</f>
        <v>1477917</v>
      </c>
      <c r="E186" s="14">
        <f>data!AN75</f>
        <v>0</v>
      </c>
      <c r="F186" s="14">
        <f>data!AO75</f>
        <v>0</v>
      </c>
      <c r="G186" s="14">
        <f>data!AP75</f>
        <v>15546608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1184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1185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28151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1186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1187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28151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1188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32537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1172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1209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St. Luke's Rehabilitation Institute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1174</v>
      </c>
      <c r="C198" s="25"/>
      <c r="D198" s="18" t="s">
        <v>130</v>
      </c>
      <c r="E198" s="18" t="s">
        <v>131</v>
      </c>
      <c r="F198" s="18" t="s">
        <v>132</v>
      </c>
      <c r="G198" s="18" t="s">
        <v>1210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1211</v>
      </c>
      <c r="E199" s="18" t="s">
        <v>1212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1178</v>
      </c>
      <c r="C200" s="15" t="s">
        <v>226</v>
      </c>
      <c r="D200" s="15" t="s">
        <v>1211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61071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1.1000000000000001</v>
      </c>
      <c r="H202" s="26">
        <f>data!AX60</f>
        <v>0</v>
      </c>
      <c r="I202" s="26">
        <f>data!AY60</f>
        <v>25.3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152587</v>
      </c>
      <c r="H203" s="14">
        <f>data!AX61</f>
        <v>0</v>
      </c>
      <c r="I203" s="14">
        <f>data!AY61</f>
        <v>1062487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35821</v>
      </c>
      <c r="H204" s="14">
        <f>data!AX62</f>
        <v>0</v>
      </c>
      <c r="I204" s="14">
        <f>data!AY62</f>
        <v>249424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40</v>
      </c>
      <c r="H206" s="14">
        <f>data!AX64</f>
        <v>0</v>
      </c>
      <c r="I206" s="14">
        <f>data!AY64</f>
        <v>511093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480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4500</v>
      </c>
      <c r="H208" s="14">
        <f>data!AX66</f>
        <v>0</v>
      </c>
      <c r="I208" s="14">
        <f>data!AY66</f>
        <v>17076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21658</v>
      </c>
      <c r="G209" s="14">
        <f>data!AW67</f>
        <v>0</v>
      </c>
      <c r="H209" s="14">
        <f>data!AX67</f>
        <v>0</v>
      </c>
      <c r="I209" s="14">
        <f>data!AY67</f>
        <v>27985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117425</v>
      </c>
      <c r="G211" s="14">
        <f>data!AW69</f>
        <v>2809</v>
      </c>
      <c r="H211" s="14">
        <f>data!AX69</f>
        <v>0</v>
      </c>
      <c r="I211" s="14">
        <f>data!AY69</f>
        <v>892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-51804</v>
      </c>
      <c r="H212" s="14">
        <f>-data!AX70</f>
        <v>0</v>
      </c>
      <c r="I212" s="14">
        <f>-data!AY70</f>
        <v>-37986</v>
      </c>
    </row>
    <row r="213" spans="1:9" ht="20.100000000000001" customHeight="1" x14ac:dyDescent="0.25">
      <c r="A213" s="23">
        <v>16</v>
      </c>
      <c r="B213" s="48" t="s">
        <v>1179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139083</v>
      </c>
      <c r="G213" s="14">
        <f>data!AW71</f>
        <v>143953</v>
      </c>
      <c r="H213" s="14">
        <f>data!AX71</f>
        <v>0</v>
      </c>
      <c r="I213" s="14">
        <f>data!AY71</f>
        <v>1831451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1180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157161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1181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204605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1182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1183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204605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1184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1185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3536</v>
      </c>
      <c r="G220" s="14">
        <f>data!AW76</f>
        <v>0</v>
      </c>
      <c r="H220" s="14">
        <f>data!AX76</f>
        <v>0</v>
      </c>
      <c r="I220" s="85">
        <f>data!AY76</f>
        <v>4569</v>
      </c>
    </row>
    <row r="221" spans="1:9" ht="20.100000000000001" customHeight="1" x14ac:dyDescent="0.25">
      <c r="A221" s="23">
        <v>23</v>
      </c>
      <c r="B221" s="14" t="s">
        <v>1186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1187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3536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1188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1172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1213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St. Luke's Rehabilitation Institute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1174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1214</v>
      </c>
      <c r="F231" s="18" t="s">
        <v>1215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1178</v>
      </c>
      <c r="C232" s="15" t="s">
        <v>1216</v>
      </c>
      <c r="D232" s="15" t="s">
        <v>1217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190169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0.98</v>
      </c>
      <c r="E234" s="26">
        <f>data!BB60</f>
        <v>7.57</v>
      </c>
      <c r="F234" s="26">
        <f>data!BC60</f>
        <v>1.54</v>
      </c>
      <c r="G234" s="26">
        <f>data!BD60</f>
        <v>0</v>
      </c>
      <c r="H234" s="26">
        <f>data!BE60</f>
        <v>16.2</v>
      </c>
      <c r="I234" s="26">
        <f>data!BF60</f>
        <v>15.67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35183</v>
      </c>
      <c r="E235" s="14">
        <f>data!BB61</f>
        <v>590315</v>
      </c>
      <c r="F235" s="14">
        <f>data!BC61</f>
        <v>61780</v>
      </c>
      <c r="G235" s="14">
        <f>data!BD61</f>
        <v>0</v>
      </c>
      <c r="H235" s="14">
        <f>data!BE61</f>
        <v>863050</v>
      </c>
      <c r="I235" s="14">
        <f>data!BF61</f>
        <v>533583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8259</v>
      </c>
      <c r="E236" s="14">
        <f>data!BB62</f>
        <v>138579</v>
      </c>
      <c r="F236" s="14">
        <f>data!BC62</f>
        <v>14503</v>
      </c>
      <c r="G236" s="14">
        <f>data!BD62</f>
        <v>0</v>
      </c>
      <c r="H236" s="14">
        <f>data!BE62</f>
        <v>202605</v>
      </c>
      <c r="I236" s="14">
        <f>data!BF62</f>
        <v>125261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164</v>
      </c>
      <c r="E238" s="14">
        <f>data!BB64</f>
        <v>3572</v>
      </c>
      <c r="F238" s="14">
        <f>data!BC64</f>
        <v>3168</v>
      </c>
      <c r="G238" s="14">
        <f>data!BD64</f>
        <v>0</v>
      </c>
      <c r="H238" s="14">
        <f>data!BE64</f>
        <v>63884</v>
      </c>
      <c r="I238" s="14">
        <f>data!BF64</f>
        <v>85474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3815</v>
      </c>
      <c r="F239" s="14">
        <f>data!BC65</f>
        <v>1296</v>
      </c>
      <c r="G239" s="14">
        <f>data!BD65</f>
        <v>0</v>
      </c>
      <c r="H239" s="14">
        <f>data!BE65</f>
        <v>405628</v>
      </c>
      <c r="I239" s="14">
        <f>data!BF65</f>
        <v>2084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8722</v>
      </c>
      <c r="D240" s="14">
        <f>data!BA66</f>
        <v>111323</v>
      </c>
      <c r="E240" s="14">
        <f>data!BB66</f>
        <v>425</v>
      </c>
      <c r="F240" s="14">
        <f>data!BC66</f>
        <v>27336</v>
      </c>
      <c r="G240" s="14">
        <f>data!BD66</f>
        <v>0</v>
      </c>
      <c r="H240" s="14">
        <f>data!BE66</f>
        <v>781211</v>
      </c>
      <c r="I240" s="14">
        <f>data!BF66</f>
        <v>70586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10566</v>
      </c>
      <c r="D241" s="14">
        <f>data!BA67</f>
        <v>6352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331813</v>
      </c>
      <c r="I241" s="14">
        <f>data!BF67</f>
        <v>3173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4252</v>
      </c>
      <c r="F242" s="14">
        <f>data!BC68</f>
        <v>0</v>
      </c>
      <c r="G242" s="14">
        <f>data!BD68</f>
        <v>0</v>
      </c>
      <c r="H242" s="14">
        <f>data!BE68</f>
        <v>22483</v>
      </c>
      <c r="I242" s="14">
        <f>data!BF68</f>
        <v>151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131</v>
      </c>
      <c r="F243" s="14">
        <f>data!BC69</f>
        <v>0</v>
      </c>
      <c r="G243" s="14">
        <f>data!BD69</f>
        <v>0</v>
      </c>
      <c r="H243" s="14">
        <f>data!BE69</f>
        <v>5280</v>
      </c>
      <c r="I243" s="14">
        <f>data!BF69</f>
        <v>287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-386119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-31410</v>
      </c>
      <c r="I244" s="14">
        <f>-data!BF70</f>
        <v>-12000</v>
      </c>
    </row>
    <row r="245" spans="1:9" ht="20.100000000000001" customHeight="1" x14ac:dyDescent="0.25">
      <c r="A245" s="23">
        <v>16</v>
      </c>
      <c r="B245" s="48" t="s">
        <v>1179</v>
      </c>
      <c r="C245" s="14">
        <f>data!AZ71</f>
        <v>-366831</v>
      </c>
      <c r="D245" s="14">
        <f>data!BA71</f>
        <v>161281</v>
      </c>
      <c r="E245" s="14">
        <f>data!BB71</f>
        <v>741089</v>
      </c>
      <c r="F245" s="14">
        <f>data!BC71</f>
        <v>108083</v>
      </c>
      <c r="G245" s="14">
        <f>data!BD71</f>
        <v>0</v>
      </c>
      <c r="H245" s="14">
        <f>data!BE71</f>
        <v>2644544</v>
      </c>
      <c r="I245" s="14">
        <f>data!BF71</f>
        <v>808599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1180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1181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1182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1183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1184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1185</v>
      </c>
      <c r="C252" s="85">
        <f>data!AZ76</f>
        <v>1725</v>
      </c>
      <c r="D252" s="85">
        <f>data!BA76</f>
        <v>1037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54174</v>
      </c>
      <c r="I252" s="85">
        <f>data!BF76</f>
        <v>518</v>
      </c>
    </row>
    <row r="253" spans="1:9" ht="20.100000000000001" customHeight="1" x14ac:dyDescent="0.25">
      <c r="A253" s="23">
        <v>23</v>
      </c>
      <c r="B253" s="14" t="s">
        <v>1186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1187</v>
      </c>
      <c r="C254" s="213" t="str">
        <f>IF(data!AZ78&gt;0,data!AZ78,"")</f>
        <v>x</v>
      </c>
      <c r="D254" s="85">
        <f>data!BA78</f>
        <v>1037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1188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1172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1218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St. Luke's Rehabilitation Institute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1174</v>
      </c>
      <c r="C262" s="18" t="s">
        <v>1219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1220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1221</v>
      </c>
    </row>
    <row r="264" spans="1:9" ht="20.100000000000001" customHeight="1" x14ac:dyDescent="0.25">
      <c r="A264" s="23">
        <v>3</v>
      </c>
      <c r="B264" s="14" t="s">
        <v>1178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1.63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5.38</v>
      </c>
      <c r="H266" s="26">
        <f>data!BL60</f>
        <v>23.53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65181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319458</v>
      </c>
      <c r="H267" s="14">
        <f>data!BL61</f>
        <v>889035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15302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74994</v>
      </c>
      <c r="H268" s="14">
        <f>data!BL62</f>
        <v>208705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38134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279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1744</v>
      </c>
      <c r="H270" s="14">
        <f>data!BL64</f>
        <v>3658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26285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706</v>
      </c>
      <c r="H271" s="14">
        <f>data!BL65</f>
        <v>1710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50571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51355</v>
      </c>
      <c r="H272" s="14">
        <f>data!BL66</f>
        <v>64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1415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15737</v>
      </c>
      <c r="H275" s="14">
        <f>data!BL69</f>
        <v>133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1179</v>
      </c>
      <c r="C277" s="14">
        <f>data!BG71</f>
        <v>157618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503543</v>
      </c>
      <c r="H277" s="14">
        <f>data!BL71</f>
        <v>1103305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1180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1181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1182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1183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1184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1185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1186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1187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1188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1172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1222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St. Luke's Rehabilitation Institute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1174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1223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1178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8.9</v>
      </c>
      <c r="D298" s="26">
        <f>data!BO60</f>
        <v>0</v>
      </c>
      <c r="E298" s="26">
        <f>data!BP60</f>
        <v>0.79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0.94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953031</v>
      </c>
      <c r="D299" s="14">
        <f>data!BO61</f>
        <v>0</v>
      </c>
      <c r="E299" s="14">
        <f>data!BP61</f>
        <v>52571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59384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223729</v>
      </c>
      <c r="D300" s="14">
        <f>data!BO62</f>
        <v>0</v>
      </c>
      <c r="E300" s="14">
        <f>data!BP62</f>
        <v>12341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13941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39499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100413</v>
      </c>
      <c r="D302" s="14">
        <f>data!BO64</f>
        <v>11050</v>
      </c>
      <c r="E302" s="14">
        <f>data!BP64</f>
        <v>10232</v>
      </c>
      <c r="F302" s="14">
        <f>data!BQ64</f>
        <v>0</v>
      </c>
      <c r="G302" s="14">
        <f>data!BR64</f>
        <v>0</v>
      </c>
      <c r="H302" s="14">
        <f>data!BS64</f>
        <v>3680</v>
      </c>
      <c r="I302" s="14">
        <f>data!BT64</f>
        <v>783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36863</v>
      </c>
      <c r="D303" s="14">
        <f>data!BO65</f>
        <v>0</v>
      </c>
      <c r="E303" s="14">
        <f>data!BP65</f>
        <v>817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2749527</v>
      </c>
      <c r="D304" s="14">
        <f>data!BO66</f>
        <v>3245</v>
      </c>
      <c r="E304" s="14">
        <f>data!BP66</f>
        <v>12992</v>
      </c>
      <c r="F304" s="14">
        <f>data!BQ66</f>
        <v>0</v>
      </c>
      <c r="G304" s="14">
        <f>data!BR66</f>
        <v>0</v>
      </c>
      <c r="H304" s="14">
        <f>data!BS66</f>
        <v>2157</v>
      </c>
      <c r="I304" s="14">
        <f>data!BT66</f>
        <v>26739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90233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55911</v>
      </c>
      <c r="D306" s="14">
        <f>data!BO68</f>
        <v>0</v>
      </c>
      <c r="E306" s="14">
        <f>data!BP68</f>
        <v>5423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65721</v>
      </c>
      <c r="D307" s="14">
        <f>data!BO69</f>
        <v>0</v>
      </c>
      <c r="E307" s="14">
        <f>data!BP69</f>
        <v>14895</v>
      </c>
      <c r="F307" s="14">
        <f>data!BQ69</f>
        <v>0</v>
      </c>
      <c r="G307" s="14">
        <f>data!BR69</f>
        <v>0</v>
      </c>
      <c r="H307" s="14">
        <f>data!BS69</f>
        <v>1103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-12497</v>
      </c>
      <c r="D308" s="14">
        <f>-data!BO70</f>
        <v>0</v>
      </c>
      <c r="E308" s="14">
        <f>-data!BP70</f>
        <v>-91944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1179</v>
      </c>
      <c r="C309" s="14">
        <f>data!BN71</f>
        <v>4302430</v>
      </c>
      <c r="D309" s="14">
        <f>data!BO71</f>
        <v>14295</v>
      </c>
      <c r="E309" s="14">
        <f>data!BP71</f>
        <v>17327</v>
      </c>
      <c r="F309" s="14">
        <f>data!BQ71</f>
        <v>0</v>
      </c>
      <c r="G309" s="14">
        <f>data!BR71</f>
        <v>0</v>
      </c>
      <c r="H309" s="14">
        <f>data!BS71</f>
        <v>6940</v>
      </c>
      <c r="I309" s="14">
        <f>data!BT71</f>
        <v>100847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1180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1181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1182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1183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1184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1185</v>
      </c>
      <c r="C316" s="85">
        <f>data!BN76</f>
        <v>14732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1186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1187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1188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1172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1224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St. Luke's Rehabilitation Institute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1174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1223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1178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8.08</v>
      </c>
      <c r="E330" s="26">
        <f>data!BW60</f>
        <v>6.63</v>
      </c>
      <c r="F330" s="26">
        <f>data!BX60</f>
        <v>10.15</v>
      </c>
      <c r="G330" s="26">
        <f>data!BY60</f>
        <v>2.0099999999999998</v>
      </c>
      <c r="H330" s="26">
        <f>data!BZ60</f>
        <v>0</v>
      </c>
      <c r="I330" s="26">
        <f>data!CA60</f>
        <v>0.05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446979</v>
      </c>
      <c r="E331" s="86">
        <f>data!BW61</f>
        <v>404953</v>
      </c>
      <c r="F331" s="86">
        <f>data!BX61</f>
        <v>912228</v>
      </c>
      <c r="G331" s="86">
        <f>data!BY61</f>
        <v>147153</v>
      </c>
      <c r="H331" s="86">
        <f>data!BZ61</f>
        <v>0</v>
      </c>
      <c r="I331" s="86">
        <f>data!CA61</f>
        <v>2995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104931</v>
      </c>
      <c r="E332" s="86">
        <f>data!BW62</f>
        <v>95065</v>
      </c>
      <c r="F332" s="86">
        <f>data!BX62</f>
        <v>214150</v>
      </c>
      <c r="G332" s="86">
        <f>data!BY62</f>
        <v>34545</v>
      </c>
      <c r="H332" s="86">
        <f>data!BZ62</f>
        <v>0</v>
      </c>
      <c r="I332" s="86">
        <f>data!CA62</f>
        <v>703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1781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10498</v>
      </c>
      <c r="E334" s="86">
        <f>data!BW64</f>
        <v>49598</v>
      </c>
      <c r="F334" s="86">
        <f>data!BX64</f>
        <v>16085</v>
      </c>
      <c r="G334" s="86">
        <f>data!BY64</f>
        <v>182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155</v>
      </c>
      <c r="E335" s="86">
        <f>data!BW65</f>
        <v>11048</v>
      </c>
      <c r="F335" s="86">
        <f>data!BX65</f>
        <v>6753</v>
      </c>
      <c r="G335" s="86">
        <f>data!BY65</f>
        <v>2318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43637</v>
      </c>
      <c r="E336" s="86">
        <f>data!BW66</f>
        <v>35921</v>
      </c>
      <c r="F336" s="86">
        <f>data!BX66</f>
        <v>615903</v>
      </c>
      <c r="G336" s="86">
        <f>data!BY66</f>
        <v>17797</v>
      </c>
      <c r="H336" s="86">
        <f>data!BZ66</f>
        <v>0</v>
      </c>
      <c r="I336" s="86">
        <f>data!CA66</f>
        <v>255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8452</v>
      </c>
      <c r="E337" s="86">
        <f>data!BW67</f>
        <v>57391</v>
      </c>
      <c r="F337" s="86">
        <f>data!BX67</f>
        <v>9157</v>
      </c>
      <c r="G337" s="86">
        <f>data!BY67</f>
        <v>13493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2925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4401</v>
      </c>
      <c r="E339" s="86">
        <f>data!BW69</f>
        <v>3446</v>
      </c>
      <c r="F339" s="86">
        <f>data!BX69</f>
        <v>14587</v>
      </c>
      <c r="G339" s="86">
        <f>data!BY69</f>
        <v>522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-26192</v>
      </c>
      <c r="E340" s="14">
        <f>-data!BW70</f>
        <v>-2475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1179</v>
      </c>
      <c r="C341" s="14">
        <f>data!BU71</f>
        <v>0</v>
      </c>
      <c r="D341" s="14">
        <f>data!BV71</f>
        <v>592861</v>
      </c>
      <c r="E341" s="14">
        <f>data!BW71</f>
        <v>659653</v>
      </c>
      <c r="F341" s="14">
        <f>data!BX71</f>
        <v>1788863</v>
      </c>
      <c r="G341" s="14">
        <f>data!BY71</f>
        <v>216010</v>
      </c>
      <c r="H341" s="14">
        <f>data!BZ71</f>
        <v>0</v>
      </c>
      <c r="I341" s="14">
        <f>data!CA71</f>
        <v>3953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1180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1181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1182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1183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1184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1185</v>
      </c>
      <c r="C348" s="85">
        <f>data!BU76</f>
        <v>0</v>
      </c>
      <c r="D348" s="85">
        <f>data!BV76</f>
        <v>1380</v>
      </c>
      <c r="E348" s="85">
        <f>data!BW76</f>
        <v>9370</v>
      </c>
      <c r="F348" s="85">
        <f>data!BX76</f>
        <v>1495</v>
      </c>
      <c r="G348" s="85">
        <f>data!BY76</f>
        <v>2203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1186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1187</v>
      </c>
      <c r="C350" s="85">
        <f>data!BU78</f>
        <v>0</v>
      </c>
      <c r="D350" s="85">
        <f>data!BV78</f>
        <v>1380</v>
      </c>
      <c r="E350" s="85">
        <f>data!BW78</f>
        <v>9370</v>
      </c>
      <c r="F350" s="85">
        <f>data!BX78</f>
        <v>1495</v>
      </c>
      <c r="G350" s="85">
        <f>data!BY78</f>
        <v>2203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1188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1172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1225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St. Luke's Rehabilitation Institute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1174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1226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1178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7.0000000000000007E-2</v>
      </c>
      <c r="D362" s="26">
        <f>data!CC60</f>
        <v>0.41</v>
      </c>
      <c r="E362" s="217"/>
      <c r="F362" s="211"/>
      <c r="G362" s="211"/>
      <c r="H362" s="211"/>
      <c r="I362" s="87">
        <f>data!CE60</f>
        <v>454.17000000000007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5372</v>
      </c>
      <c r="D363" s="86">
        <f>data!CC61</f>
        <v>22495</v>
      </c>
      <c r="E363" s="218"/>
      <c r="F363" s="219"/>
      <c r="G363" s="219"/>
      <c r="H363" s="219"/>
      <c r="I363" s="86">
        <f>data!CE61</f>
        <v>31967784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1261</v>
      </c>
      <c r="D364" s="86">
        <f>data!CC62</f>
        <v>5281</v>
      </c>
      <c r="E364" s="218"/>
      <c r="F364" s="219"/>
      <c r="G364" s="219"/>
      <c r="H364" s="219"/>
      <c r="I364" s="86">
        <f>data!CE62</f>
        <v>7504593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470304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2123687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593685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5624424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2327</v>
      </c>
      <c r="E369" s="218"/>
      <c r="F369" s="219"/>
      <c r="G369" s="219"/>
      <c r="H369" s="219"/>
      <c r="I369" s="86">
        <f>data!CE67</f>
        <v>1164778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882081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887737</v>
      </c>
      <c r="F371" s="219"/>
      <c r="G371" s="219"/>
      <c r="H371" s="219"/>
      <c r="I371" s="86">
        <f>data!CE69</f>
        <v>1370315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-8918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-2678882</v>
      </c>
    </row>
    <row r="373" spans="1:9" ht="20.100000000000001" customHeight="1" x14ac:dyDescent="0.25">
      <c r="A373" s="23">
        <v>16</v>
      </c>
      <c r="B373" s="48" t="s">
        <v>1179</v>
      </c>
      <c r="C373" s="86">
        <f>data!CB71</f>
        <v>-2285</v>
      </c>
      <c r="D373" s="86">
        <f>data!CC71</f>
        <v>30103</v>
      </c>
      <c r="E373" s="86">
        <f>data!CD71</f>
        <v>887737</v>
      </c>
      <c r="F373" s="219"/>
      <c r="G373" s="219"/>
      <c r="H373" s="219"/>
      <c r="I373" s="14">
        <f>data!CE71</f>
        <v>49022769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1180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1181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77333070</v>
      </c>
    </row>
    <row r="377" spans="1:9" ht="20.100000000000001" customHeight="1" x14ac:dyDescent="0.25">
      <c r="A377" s="23">
        <v>20</v>
      </c>
      <c r="B377" s="48" t="s">
        <v>1182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40359763</v>
      </c>
    </row>
    <row r="378" spans="1:9" ht="20.100000000000001" customHeight="1" x14ac:dyDescent="0.25">
      <c r="A378" s="23">
        <v>21</v>
      </c>
      <c r="B378" s="48" t="s">
        <v>1183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117692833</v>
      </c>
    </row>
    <row r="379" spans="1:9" ht="20.100000000000001" customHeight="1" x14ac:dyDescent="0.25">
      <c r="A379" s="23" t="s">
        <v>1184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1185</v>
      </c>
      <c r="C380" s="85">
        <f>data!CB76</f>
        <v>0</v>
      </c>
      <c r="D380" s="85">
        <f>data!CC76</f>
        <v>380</v>
      </c>
      <c r="E380" s="214"/>
      <c r="F380" s="211"/>
      <c r="G380" s="211"/>
      <c r="H380" s="211"/>
      <c r="I380" s="14">
        <f>data!CE76</f>
        <v>190169</v>
      </c>
    </row>
    <row r="381" spans="1:9" ht="20.100000000000001" customHeight="1" x14ac:dyDescent="0.25">
      <c r="A381" s="23">
        <v>23</v>
      </c>
      <c r="B381" s="14" t="s">
        <v>1186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61071</v>
      </c>
    </row>
    <row r="382" spans="1:9" ht="20.100000000000001" customHeight="1" x14ac:dyDescent="0.25">
      <c r="A382" s="23">
        <v>24</v>
      </c>
      <c r="B382" s="14" t="s">
        <v>1187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114071</v>
      </c>
    </row>
    <row r="383" spans="1:9" ht="20.100000000000001" customHeight="1" x14ac:dyDescent="0.25">
      <c r="A383" s="23">
        <v>25</v>
      </c>
      <c r="B383" s="14" t="s">
        <v>1188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217452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64.09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2019-04-15T18:42:08Z</cp:lastPrinted>
  <dcterms:created xsi:type="dcterms:W3CDTF">1999-06-02T22:01:56Z</dcterms:created>
  <dcterms:modified xsi:type="dcterms:W3CDTF">2019-04-29T20:14:47Z</dcterms:modified>
</cp:coreProperties>
</file>