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-28920" yWindow="-120" windowWidth="29040" windowHeight="15840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data!$DR$724:$DR$769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15" i="1" l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D550" i="1"/>
  <c r="B550" i="1"/>
  <c r="B549" i="1"/>
  <c r="B548" i="1"/>
  <c r="B547" i="1"/>
  <c r="D546" i="1"/>
  <c r="B546" i="1"/>
  <c r="F546" i="1" s="1"/>
  <c r="D545" i="1"/>
  <c r="B545" i="1"/>
  <c r="F545" i="1" s="1"/>
  <c r="D544" i="1"/>
  <c r="B544" i="1"/>
  <c r="B543" i="1"/>
  <c r="B542" i="1"/>
  <c r="B541" i="1"/>
  <c r="D540" i="1"/>
  <c r="B540" i="1"/>
  <c r="H540" i="1" s="1"/>
  <c r="D539" i="1"/>
  <c r="B539" i="1"/>
  <c r="D538" i="1"/>
  <c r="B538" i="1"/>
  <c r="D537" i="1"/>
  <c r="B537" i="1"/>
  <c r="D536" i="1"/>
  <c r="B536" i="1"/>
  <c r="H536" i="1" s="1"/>
  <c r="D535" i="1"/>
  <c r="B535" i="1"/>
  <c r="D534" i="1"/>
  <c r="B534" i="1"/>
  <c r="F534" i="1" s="1"/>
  <c r="D533" i="1"/>
  <c r="B533" i="1"/>
  <c r="D532" i="1"/>
  <c r="B532" i="1"/>
  <c r="H532" i="1" s="1"/>
  <c r="D531" i="1"/>
  <c r="F531" i="1" s="1"/>
  <c r="B531" i="1"/>
  <c r="D530" i="1"/>
  <c r="B530" i="1"/>
  <c r="D529" i="1"/>
  <c r="F529" i="1" s="1"/>
  <c r="B529" i="1"/>
  <c r="D528" i="1"/>
  <c r="B528" i="1"/>
  <c r="F528" i="1" s="1"/>
  <c r="D527" i="1"/>
  <c r="B527" i="1"/>
  <c r="D526" i="1"/>
  <c r="B526" i="1"/>
  <c r="D525" i="1"/>
  <c r="B525" i="1"/>
  <c r="D524" i="1"/>
  <c r="B524" i="1"/>
  <c r="D523" i="1"/>
  <c r="B523" i="1"/>
  <c r="D522" i="1"/>
  <c r="B522" i="1"/>
  <c r="B521" i="1"/>
  <c r="D520" i="1"/>
  <c r="B520" i="1"/>
  <c r="F520" i="1" s="1"/>
  <c r="D519" i="1"/>
  <c r="B519" i="1"/>
  <c r="F519" i="1" s="1"/>
  <c r="D518" i="1"/>
  <c r="B518" i="1"/>
  <c r="D517" i="1"/>
  <c r="B517" i="1"/>
  <c r="D516" i="1"/>
  <c r="B516" i="1"/>
  <c r="D515" i="1"/>
  <c r="B515" i="1"/>
  <c r="D514" i="1"/>
  <c r="B514" i="1"/>
  <c r="B513" i="1"/>
  <c r="B512" i="1"/>
  <c r="D511" i="1"/>
  <c r="B511" i="1"/>
  <c r="F511" i="1" s="1"/>
  <c r="D510" i="1"/>
  <c r="B510" i="1"/>
  <c r="F510" i="1" s="1"/>
  <c r="D509" i="1"/>
  <c r="B509" i="1"/>
  <c r="D508" i="1"/>
  <c r="B508" i="1"/>
  <c r="F508" i="1" s="1"/>
  <c r="D507" i="1"/>
  <c r="B507" i="1"/>
  <c r="H507" i="1" s="1"/>
  <c r="D506" i="1"/>
  <c r="B506" i="1"/>
  <c r="D505" i="1"/>
  <c r="B505" i="1"/>
  <c r="D504" i="1"/>
  <c r="B504" i="1"/>
  <c r="H504" i="1" s="1"/>
  <c r="D503" i="1"/>
  <c r="B503" i="1"/>
  <c r="H503" i="1" s="1"/>
  <c r="D502" i="1"/>
  <c r="B502" i="1"/>
  <c r="H502" i="1" s="1"/>
  <c r="D501" i="1"/>
  <c r="B501" i="1"/>
  <c r="D500" i="1"/>
  <c r="B500" i="1"/>
  <c r="D499" i="1"/>
  <c r="B499" i="1"/>
  <c r="F499" i="1" s="1"/>
  <c r="D498" i="1"/>
  <c r="B498" i="1"/>
  <c r="D497" i="1"/>
  <c r="B497" i="1"/>
  <c r="D496" i="1"/>
  <c r="B496" i="1"/>
  <c r="F493" i="1"/>
  <c r="D493" i="1"/>
  <c r="B493" i="1"/>
  <c r="F515" i="1"/>
  <c r="E550" i="1"/>
  <c r="E546" i="1"/>
  <c r="H545" i="1"/>
  <c r="E545" i="1"/>
  <c r="E544" i="1"/>
  <c r="E540" i="1"/>
  <c r="F539" i="1"/>
  <c r="E539" i="1"/>
  <c r="H539" i="1"/>
  <c r="E538" i="1"/>
  <c r="H538" i="1"/>
  <c r="H537" i="1"/>
  <c r="E537" i="1"/>
  <c r="F537" i="1"/>
  <c r="F536" i="1"/>
  <c r="E536" i="1"/>
  <c r="E535" i="1"/>
  <c r="H535" i="1"/>
  <c r="H533" i="1"/>
  <c r="F533" i="1"/>
  <c r="E533" i="1"/>
  <c r="E532" i="1"/>
  <c r="E531" i="1"/>
  <c r="E530" i="1"/>
  <c r="E529" i="1"/>
  <c r="E528" i="1"/>
  <c r="E527" i="1"/>
  <c r="F526" i="1"/>
  <c r="E526" i="1"/>
  <c r="H525" i="1"/>
  <c r="F525" i="1"/>
  <c r="E525" i="1"/>
  <c r="E524" i="1"/>
  <c r="F523" i="1"/>
  <c r="E523" i="1"/>
  <c r="H523" i="1"/>
  <c r="E522" i="1"/>
  <c r="H522" i="1"/>
  <c r="E520" i="1"/>
  <c r="H519" i="1"/>
  <c r="E519" i="1"/>
  <c r="E518" i="1"/>
  <c r="F517" i="1"/>
  <c r="E517" i="1"/>
  <c r="E516" i="1"/>
  <c r="H516" i="1"/>
  <c r="E515" i="1"/>
  <c r="F514" i="1"/>
  <c r="E514" i="1"/>
  <c r="H513" i="1"/>
  <c r="F513" i="1"/>
  <c r="E511" i="1"/>
  <c r="H510" i="1"/>
  <c r="E510" i="1"/>
  <c r="E509" i="1"/>
  <c r="H509" i="1"/>
  <c r="E508" i="1"/>
  <c r="H508" i="1"/>
  <c r="E507" i="1"/>
  <c r="E506" i="1"/>
  <c r="H506" i="1"/>
  <c r="F505" i="1"/>
  <c r="E505" i="1"/>
  <c r="E504" i="1"/>
  <c r="E503" i="1"/>
  <c r="E502" i="1"/>
  <c r="E501" i="1"/>
  <c r="F501" i="1"/>
  <c r="F500" i="1"/>
  <c r="E500" i="1"/>
  <c r="H500" i="1"/>
  <c r="E499" i="1"/>
  <c r="E498" i="1"/>
  <c r="F497" i="1"/>
  <c r="E497" i="1"/>
  <c r="H497" i="1"/>
  <c r="E496" i="1"/>
  <c r="H496" i="1"/>
  <c r="G493" i="1"/>
  <c r="E493" i="1"/>
  <c r="C493" i="1"/>
  <c r="A493" i="1"/>
  <c r="B464" i="1"/>
  <c r="B463" i="1"/>
  <c r="C459" i="1"/>
  <c r="B459" i="1"/>
  <c r="B458" i="1"/>
  <c r="B455" i="1"/>
  <c r="B454" i="1"/>
  <c r="B453" i="1"/>
  <c r="C446" i="1"/>
  <c r="C445" i="1"/>
  <c r="C444" i="1"/>
  <c r="C439" i="1"/>
  <c r="B439" i="1"/>
  <c r="C438" i="1"/>
  <c r="B438" i="1"/>
  <c r="B440" i="1" s="1"/>
  <c r="B437" i="1"/>
  <c r="B436" i="1"/>
  <c r="B435" i="1"/>
  <c r="B434" i="1"/>
  <c r="B433" i="1"/>
  <c r="B432" i="1"/>
  <c r="B431" i="1"/>
  <c r="B430" i="1"/>
  <c r="B429" i="1"/>
  <c r="B427" i="1"/>
  <c r="D424" i="1"/>
  <c r="B424" i="1"/>
  <c r="B423" i="1"/>
  <c r="D421" i="1"/>
  <c r="B421" i="1"/>
  <c r="B420" i="1"/>
  <c r="D418" i="1"/>
  <c r="B418" i="1"/>
  <c r="B417" i="1"/>
  <c r="D415" i="1"/>
  <c r="B415" i="1"/>
  <c r="B414" i="1"/>
  <c r="A412" i="1"/>
  <c r="F503" i="1" l="1"/>
  <c r="F507" i="1"/>
  <c r="H499" i="1"/>
  <c r="H520" i="1"/>
  <c r="H511" i="1"/>
  <c r="F502" i="1"/>
  <c r="H501" i="1"/>
  <c r="F498" i="1"/>
  <c r="F506" i="1"/>
  <c r="F512" i="1"/>
  <c r="F518" i="1"/>
  <c r="F524" i="1"/>
  <c r="F532" i="1"/>
  <c r="F540" i="1"/>
  <c r="F550" i="1"/>
  <c r="F504" i="1"/>
  <c r="F516" i="1"/>
  <c r="F522" i="1"/>
  <c r="F530" i="1"/>
  <c r="F538" i="1"/>
  <c r="F496" i="1"/>
  <c r="F521" i="1"/>
  <c r="F509" i="1"/>
  <c r="F527" i="1"/>
  <c r="F535" i="1"/>
  <c r="F544" i="1"/>
  <c r="AO59" i="1" l="1"/>
  <c r="E534" i="1" s="1"/>
  <c r="C366" i="1" l="1"/>
  <c r="C447" i="1" s="1"/>
  <c r="L73" i="1" l="1"/>
  <c r="D145" i="1"/>
  <c r="D139" i="1"/>
  <c r="C200" i="1" l="1"/>
  <c r="CF79" i="1" l="1"/>
  <c r="CE79" i="1"/>
  <c r="J612" i="1" s="1"/>
  <c r="CE78" i="1"/>
  <c r="I612" i="1" s="1"/>
  <c r="CE77" i="1"/>
  <c r="CE76" i="1"/>
  <c r="CE74" i="1"/>
  <c r="C464" i="1" s="1"/>
  <c r="CE73" i="1"/>
  <c r="C463" i="1" s="1"/>
  <c r="C379" i="1"/>
  <c r="CE69" i="1"/>
  <c r="C440" i="1" s="1"/>
  <c r="CE68" i="1"/>
  <c r="C434" i="1" s="1"/>
  <c r="CE66" i="1"/>
  <c r="C432" i="1" s="1"/>
  <c r="CE65" i="1"/>
  <c r="C431" i="1" s="1"/>
  <c r="CE64" i="1"/>
  <c r="CE63" i="1"/>
  <c r="C429" i="1" s="1"/>
  <c r="CE51" i="1"/>
  <c r="CE47" i="1"/>
  <c r="CE60" i="1"/>
  <c r="H612" i="1" s="1"/>
  <c r="CE61" i="1"/>
  <c r="D177" i="1"/>
  <c r="D434" i="1" s="1"/>
  <c r="D173" i="1"/>
  <c r="D428" i="1" s="1"/>
  <c r="C615" i="10"/>
  <c r="B575" i="10"/>
  <c r="B574" i="10"/>
  <c r="B573" i="10"/>
  <c r="B572" i="10"/>
  <c r="B571" i="10"/>
  <c r="B570" i="10"/>
  <c r="B569" i="10"/>
  <c r="B568" i="10"/>
  <c r="B567" i="10"/>
  <c r="B566" i="10"/>
  <c r="B565" i="10"/>
  <c r="B564" i="10"/>
  <c r="B563" i="10"/>
  <c r="B562" i="10"/>
  <c r="B561" i="10"/>
  <c r="B560" i="10"/>
  <c r="B559" i="10"/>
  <c r="B558" i="10"/>
  <c r="B557" i="10"/>
  <c r="B556" i="10"/>
  <c r="B555" i="10"/>
  <c r="B554" i="10"/>
  <c r="B553" i="10"/>
  <c r="B552" i="10"/>
  <c r="B551" i="10"/>
  <c r="E550" i="10"/>
  <c r="D550" i="10"/>
  <c r="B550" i="10"/>
  <c r="H550" i="10" s="1"/>
  <c r="B549" i="10"/>
  <c r="B548" i="10"/>
  <c r="B547" i="10"/>
  <c r="E546" i="10"/>
  <c r="D546" i="10"/>
  <c r="B546" i="10"/>
  <c r="H546" i="10" s="1"/>
  <c r="E545" i="10"/>
  <c r="D545" i="10"/>
  <c r="B545" i="10"/>
  <c r="E544" i="10"/>
  <c r="D544" i="10"/>
  <c r="B544" i="10"/>
  <c r="H544" i="10" s="1"/>
  <c r="B543" i="10"/>
  <c r="B542" i="10"/>
  <c r="B541" i="10"/>
  <c r="E540" i="10"/>
  <c r="D540" i="10"/>
  <c r="B540" i="10"/>
  <c r="H540" i="10" s="1"/>
  <c r="E539" i="10"/>
  <c r="D539" i="10"/>
  <c r="B539" i="10"/>
  <c r="H539" i="10" s="1"/>
  <c r="E538" i="10"/>
  <c r="D538" i="10"/>
  <c r="B538" i="10"/>
  <c r="E537" i="10"/>
  <c r="D537" i="10"/>
  <c r="B537" i="10"/>
  <c r="H537" i="10" s="1"/>
  <c r="E536" i="10"/>
  <c r="D536" i="10"/>
  <c r="B536" i="10"/>
  <c r="E535" i="10"/>
  <c r="D535" i="10"/>
  <c r="B535" i="10"/>
  <c r="F535" i="10" s="1"/>
  <c r="E534" i="10"/>
  <c r="D534" i="10"/>
  <c r="B534" i="10"/>
  <c r="H534" i="10" s="1"/>
  <c r="E533" i="10"/>
  <c r="D533" i="10"/>
  <c r="B533" i="10"/>
  <c r="F533" i="10" s="1"/>
  <c r="E532" i="10"/>
  <c r="D532" i="10"/>
  <c r="B532" i="10"/>
  <c r="H532" i="10" s="1"/>
  <c r="E531" i="10"/>
  <c r="D531" i="10"/>
  <c r="B531" i="10"/>
  <c r="H531" i="10" s="1"/>
  <c r="E530" i="10"/>
  <c r="D530" i="10"/>
  <c r="B530" i="10"/>
  <c r="F530" i="10" s="1"/>
  <c r="E529" i="10"/>
  <c r="D529" i="10"/>
  <c r="B529" i="10"/>
  <c r="E528" i="10"/>
  <c r="D528" i="10"/>
  <c r="B528" i="10"/>
  <c r="H528" i="10" s="1"/>
  <c r="E527" i="10"/>
  <c r="D527" i="10"/>
  <c r="B527" i="10"/>
  <c r="E526" i="10"/>
  <c r="D526" i="10"/>
  <c r="B526" i="10"/>
  <c r="H526" i="10" s="1"/>
  <c r="E525" i="10"/>
  <c r="D525" i="10"/>
  <c r="B525" i="10"/>
  <c r="F525" i="10" s="1"/>
  <c r="E524" i="10"/>
  <c r="D524" i="10"/>
  <c r="B524" i="10"/>
  <c r="H524" i="10" s="1"/>
  <c r="E523" i="10"/>
  <c r="D523" i="10"/>
  <c r="B523" i="10"/>
  <c r="H523" i="10" s="1"/>
  <c r="E522" i="10"/>
  <c r="D522" i="10"/>
  <c r="B522" i="10"/>
  <c r="B521" i="10"/>
  <c r="F521" i="10" s="1"/>
  <c r="E520" i="10"/>
  <c r="D520" i="10"/>
  <c r="B520" i="10"/>
  <c r="H520" i="10" s="1"/>
  <c r="E519" i="10"/>
  <c r="D519" i="10"/>
  <c r="B519" i="10"/>
  <c r="H519" i="10" s="1"/>
  <c r="E518" i="10"/>
  <c r="D518" i="10"/>
  <c r="B518" i="10"/>
  <c r="H518" i="10" s="1"/>
  <c r="E517" i="10"/>
  <c r="D517" i="10"/>
  <c r="B517" i="10"/>
  <c r="H517" i="10" s="1"/>
  <c r="E516" i="10"/>
  <c r="D516" i="10"/>
  <c r="B516" i="10"/>
  <c r="F516" i="10" s="1"/>
  <c r="E515" i="10"/>
  <c r="D515" i="10"/>
  <c r="B515" i="10"/>
  <c r="E514" i="10"/>
  <c r="D514" i="10"/>
  <c r="B514" i="10"/>
  <c r="H514" i="10" s="1"/>
  <c r="B513" i="10"/>
  <c r="H513" i="10" s="1"/>
  <c r="B512" i="10"/>
  <c r="H512" i="10" s="1"/>
  <c r="E511" i="10"/>
  <c r="D511" i="10"/>
  <c r="B511" i="10"/>
  <c r="H511" i="10" s="1"/>
  <c r="E510" i="10"/>
  <c r="D510" i="10"/>
  <c r="B510" i="10"/>
  <c r="E509" i="10"/>
  <c r="D509" i="10"/>
  <c r="B509" i="10"/>
  <c r="H509" i="10" s="1"/>
  <c r="E508" i="10"/>
  <c r="D508" i="10"/>
  <c r="B508" i="10"/>
  <c r="H508" i="10" s="1"/>
  <c r="E507" i="10"/>
  <c r="D507" i="10"/>
  <c r="B507" i="10"/>
  <c r="H507" i="10" s="1"/>
  <c r="E506" i="10"/>
  <c r="D506" i="10"/>
  <c r="B506" i="10"/>
  <c r="H506" i="10" s="1"/>
  <c r="E505" i="10"/>
  <c r="D505" i="10"/>
  <c r="B505" i="10"/>
  <c r="H505" i="10" s="1"/>
  <c r="E504" i="10"/>
  <c r="D504" i="10"/>
  <c r="B504" i="10"/>
  <c r="F504" i="10" s="1"/>
  <c r="E503" i="10"/>
  <c r="D503" i="10"/>
  <c r="B503" i="10"/>
  <c r="E502" i="10"/>
  <c r="D502" i="10"/>
  <c r="B502" i="10"/>
  <c r="F502" i="10" s="1"/>
  <c r="E501" i="10"/>
  <c r="D501" i="10"/>
  <c r="B501" i="10"/>
  <c r="E500" i="10"/>
  <c r="D500" i="10"/>
  <c r="B500" i="10"/>
  <c r="H500" i="10" s="1"/>
  <c r="E499" i="10"/>
  <c r="D499" i="10"/>
  <c r="B499" i="10"/>
  <c r="F499" i="10" s="1"/>
  <c r="E498" i="10"/>
  <c r="D498" i="10"/>
  <c r="B498" i="10"/>
  <c r="H498" i="10" s="1"/>
  <c r="E497" i="10"/>
  <c r="D497" i="10"/>
  <c r="B497" i="10"/>
  <c r="H497" i="10" s="1"/>
  <c r="E496" i="10"/>
  <c r="D496" i="10"/>
  <c r="B496" i="10"/>
  <c r="H496" i="10" s="1"/>
  <c r="G493" i="10"/>
  <c r="F493" i="10"/>
  <c r="E493" i="10"/>
  <c r="D493" i="10"/>
  <c r="C493" i="10"/>
  <c r="B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C439" i="10"/>
  <c r="B439" i="10"/>
  <c r="C438" i="10"/>
  <c r="B438" i="10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D390" i="10"/>
  <c r="B441" i="10" s="1"/>
  <c r="D372" i="10"/>
  <c r="D367" i="10"/>
  <c r="C448" i="10" s="1"/>
  <c r="D361" i="10"/>
  <c r="B465" i="10" s="1"/>
  <c r="D329" i="10"/>
  <c r="D328" i="10"/>
  <c r="D319" i="10"/>
  <c r="D314" i="10"/>
  <c r="D290" i="10"/>
  <c r="D283" i="10"/>
  <c r="D275" i="10"/>
  <c r="B476" i="10" s="1"/>
  <c r="D265" i="10"/>
  <c r="D260" i="10"/>
  <c r="D240" i="10"/>
  <c r="B447" i="10" s="1"/>
  <c r="D236" i="10"/>
  <c r="B446" i="10" s="1"/>
  <c r="D229" i="10"/>
  <c r="B445" i="10" s="1"/>
  <c r="D221" i="10"/>
  <c r="B444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E199" i="10"/>
  <c r="C472" i="10" s="1"/>
  <c r="E198" i="10"/>
  <c r="C471" i="10" s="1"/>
  <c r="E197" i="10"/>
  <c r="C470" i="10" s="1"/>
  <c r="E196" i="10"/>
  <c r="C469" i="10" s="1"/>
  <c r="E195" i="10"/>
  <c r="D190" i="10"/>
  <c r="D437" i="10" s="1"/>
  <c r="D186" i="10"/>
  <c r="D436" i="10" s="1"/>
  <c r="D181" i="10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K148" i="10"/>
  <c r="E148" i="10"/>
  <c r="E147" i="10"/>
  <c r="E146" i="10"/>
  <c r="E145" i="10"/>
  <c r="C418" i="10" s="1"/>
  <c r="E144" i="10"/>
  <c r="C417" i="10" s="1"/>
  <c r="E142" i="10"/>
  <c r="E141" i="10"/>
  <c r="E140" i="10"/>
  <c r="E139" i="10"/>
  <c r="C415" i="10" s="1"/>
  <c r="E138" i="10"/>
  <c r="C414" i="10" s="1"/>
  <c r="E127" i="10"/>
  <c r="CE80" i="10"/>
  <c r="L612" i="10" s="1"/>
  <c r="CF79" i="10"/>
  <c r="CE79" i="10"/>
  <c r="J612" i="10" s="1"/>
  <c r="CE78" i="10"/>
  <c r="I612" i="10" s="1"/>
  <c r="CE77" i="10"/>
  <c r="G612" i="10" s="1"/>
  <c r="CE76" i="10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CE74" i="10"/>
  <c r="C464" i="10" s="1"/>
  <c r="CE73" i="10"/>
  <c r="C463" i="10" s="1"/>
  <c r="CD71" i="10"/>
  <c r="C575" i="10" s="1"/>
  <c r="CE70" i="10"/>
  <c r="C458" i="10" s="1"/>
  <c r="CE69" i="10"/>
  <c r="C440" i="10" s="1"/>
  <c r="CE68" i="10"/>
  <c r="C434" i="10" s="1"/>
  <c r="CE66" i="10"/>
  <c r="C432" i="10" s="1"/>
  <c r="CE65" i="10"/>
  <c r="C431" i="10" s="1"/>
  <c r="CE64" i="10"/>
  <c r="F612" i="10" s="1"/>
  <c r="CE63" i="10"/>
  <c r="C429" i="10" s="1"/>
  <c r="CE61" i="10"/>
  <c r="BY48" i="10" s="1"/>
  <c r="BY62" i="10" s="1"/>
  <c r="CE60" i="10"/>
  <c r="H612" i="10" s="1"/>
  <c r="B53" i="10"/>
  <c r="CE51" i="10"/>
  <c r="B49" i="10"/>
  <c r="CE47" i="10"/>
  <c r="F612" i="1" l="1"/>
  <c r="C430" i="1"/>
  <c r="CF76" i="1"/>
  <c r="D612" i="1"/>
  <c r="CF77" i="1"/>
  <c r="G612" i="1"/>
  <c r="D390" i="1"/>
  <c r="B441" i="1" s="1"/>
  <c r="B428" i="1"/>
  <c r="E48" i="1"/>
  <c r="C427" i="1"/>
  <c r="E48" i="10"/>
  <c r="E62" i="10" s="1"/>
  <c r="F48" i="10"/>
  <c r="F62" i="10" s="1"/>
  <c r="C473" i="10"/>
  <c r="B440" i="10"/>
  <c r="F498" i="10"/>
  <c r="H533" i="10"/>
  <c r="D48" i="10"/>
  <c r="D62" i="10" s="1"/>
  <c r="D368" i="10"/>
  <c r="D373" i="10" s="1"/>
  <c r="D391" i="10" s="1"/>
  <c r="D393" i="10" s="1"/>
  <c r="D396" i="10" s="1"/>
  <c r="H499" i="10"/>
  <c r="H521" i="10"/>
  <c r="F517" i="10"/>
  <c r="F513" i="10"/>
  <c r="H502" i="10"/>
  <c r="H525" i="10"/>
  <c r="F539" i="10"/>
  <c r="C430" i="10"/>
  <c r="Q48" i="10"/>
  <c r="Q62" i="10" s="1"/>
  <c r="H530" i="10"/>
  <c r="H516" i="10"/>
  <c r="AK48" i="10"/>
  <c r="AK62" i="10" s="1"/>
  <c r="D463" i="10"/>
  <c r="F526" i="10"/>
  <c r="AL48" i="10"/>
  <c r="AL62" i="10" s="1"/>
  <c r="D464" i="10"/>
  <c r="F511" i="10"/>
  <c r="AJ48" i="10"/>
  <c r="AJ62" i="10" s="1"/>
  <c r="R48" i="10"/>
  <c r="R62" i="10" s="1"/>
  <c r="AM48" i="10"/>
  <c r="AM62" i="10" s="1"/>
  <c r="AV48" i="10"/>
  <c r="AV62" i="10" s="1"/>
  <c r="AW48" i="10"/>
  <c r="AW62" i="10" s="1"/>
  <c r="D330" i="10"/>
  <c r="D339" i="10" s="1"/>
  <c r="C482" i="10" s="1"/>
  <c r="G48" i="10"/>
  <c r="G62" i="10" s="1"/>
  <c r="BO48" i="10"/>
  <c r="BO62" i="10" s="1"/>
  <c r="C48" i="1"/>
  <c r="BP48" i="10"/>
  <c r="BP62" i="10" s="1"/>
  <c r="BR48" i="10"/>
  <c r="BR62" i="10" s="1"/>
  <c r="CF77" i="10"/>
  <c r="D48" i="1"/>
  <c r="D438" i="10"/>
  <c r="E204" i="10"/>
  <c r="C476" i="10" s="1"/>
  <c r="F507" i="10"/>
  <c r="F544" i="10"/>
  <c r="CE75" i="10"/>
  <c r="K612" i="10" s="1"/>
  <c r="BS48" i="10"/>
  <c r="BS62" i="10" s="1"/>
  <c r="P48" i="10"/>
  <c r="P62" i="10" s="1"/>
  <c r="AN48" i="10"/>
  <c r="AN62" i="10" s="1"/>
  <c r="BT48" i="10"/>
  <c r="BT62" i="10" s="1"/>
  <c r="S48" i="10"/>
  <c r="S62" i="10" s="1"/>
  <c r="AX48" i="10"/>
  <c r="AX62" i="10" s="1"/>
  <c r="AY48" i="10"/>
  <c r="AY62" i="10" s="1"/>
  <c r="F523" i="10"/>
  <c r="U48" i="10"/>
  <c r="U62" i="10" s="1"/>
  <c r="AZ48" i="10"/>
  <c r="AZ62" i="10" s="1"/>
  <c r="F500" i="10"/>
  <c r="H504" i="10"/>
  <c r="F514" i="10"/>
  <c r="F531" i="10"/>
  <c r="CF76" i="10"/>
  <c r="T52" i="10" s="1"/>
  <c r="T67" i="10" s="1"/>
  <c r="BH52" i="10"/>
  <c r="BH67" i="10" s="1"/>
  <c r="BA48" i="10"/>
  <c r="BA62" i="10" s="1"/>
  <c r="V48" i="10"/>
  <c r="V62" i="10" s="1"/>
  <c r="R52" i="10"/>
  <c r="R67" i="10" s="1"/>
  <c r="BJ52" i="10"/>
  <c r="BJ67" i="10" s="1"/>
  <c r="W48" i="10"/>
  <c r="W62" i="10" s="1"/>
  <c r="BB48" i="10"/>
  <c r="BB62" i="10" s="1"/>
  <c r="F497" i="10"/>
  <c r="F540" i="10"/>
  <c r="F546" i="10"/>
  <c r="T48" i="10"/>
  <c r="T62" i="10" s="1"/>
  <c r="BC48" i="10"/>
  <c r="BC62" i="10" s="1"/>
  <c r="AG48" i="10"/>
  <c r="AG62" i="10" s="1"/>
  <c r="BL48" i="10"/>
  <c r="BL62" i="10" s="1"/>
  <c r="F524" i="10"/>
  <c r="F528" i="10"/>
  <c r="BF52" i="10"/>
  <c r="BF67" i="10" s="1"/>
  <c r="AH48" i="10"/>
  <c r="AH62" i="10" s="1"/>
  <c r="BM48" i="10"/>
  <c r="BM62" i="10" s="1"/>
  <c r="D242" i="10"/>
  <c r="B448" i="10" s="1"/>
  <c r="F537" i="10"/>
  <c r="AF48" i="10"/>
  <c r="AF62" i="10" s="1"/>
  <c r="C48" i="10"/>
  <c r="C62" i="10" s="1"/>
  <c r="AI48" i="10"/>
  <c r="AI62" i="10" s="1"/>
  <c r="BN48" i="10"/>
  <c r="BN62" i="10" s="1"/>
  <c r="E217" i="10"/>
  <c r="C478" i="10" s="1"/>
  <c r="D612" i="10"/>
  <c r="H535" i="10"/>
  <c r="D277" i="10"/>
  <c r="D292" i="10" s="1"/>
  <c r="D341" i="10" s="1"/>
  <c r="C481" i="10" s="1"/>
  <c r="D435" i="10"/>
  <c r="F496" i="10"/>
  <c r="F505" i="10"/>
  <c r="H536" i="10"/>
  <c r="F536" i="10"/>
  <c r="H529" i="10"/>
  <c r="F529" i="10"/>
  <c r="H545" i="10"/>
  <c r="F545" i="10"/>
  <c r="H522" i="10"/>
  <c r="F522" i="10"/>
  <c r="F512" i="10"/>
  <c r="BE48" i="10"/>
  <c r="BE62" i="10" s="1"/>
  <c r="H503" i="10"/>
  <c r="F503" i="10"/>
  <c r="F509" i="10"/>
  <c r="F519" i="10"/>
  <c r="X48" i="10"/>
  <c r="X62" i="10" s="1"/>
  <c r="BV48" i="10"/>
  <c r="BV62" i="10" s="1"/>
  <c r="I48" i="10"/>
  <c r="I62" i="10" s="1"/>
  <c r="AO48" i="10"/>
  <c r="AO62" i="10" s="1"/>
  <c r="J48" i="10"/>
  <c r="J62" i="10" s="1"/>
  <c r="AP48" i="10"/>
  <c r="AP62" i="10" s="1"/>
  <c r="BX48" i="10"/>
  <c r="BX62" i="10" s="1"/>
  <c r="Y48" i="10"/>
  <c r="Y62" i="10" s="1"/>
  <c r="BW48" i="10"/>
  <c r="BW62" i="10" s="1"/>
  <c r="Z48" i="10"/>
  <c r="Z62" i="10" s="1"/>
  <c r="BF48" i="10"/>
  <c r="BF62" i="10" s="1"/>
  <c r="K48" i="10"/>
  <c r="K62" i="10" s="1"/>
  <c r="AA48" i="10"/>
  <c r="AA62" i="10" s="1"/>
  <c r="AQ48" i="10"/>
  <c r="AQ62" i="10" s="1"/>
  <c r="BG48" i="10"/>
  <c r="BG62" i="10" s="1"/>
  <c r="C468" i="10"/>
  <c r="BU48" i="10"/>
  <c r="BU62" i="10" s="1"/>
  <c r="C427" i="10"/>
  <c r="BQ48" i="10"/>
  <c r="BQ62" i="10" s="1"/>
  <c r="H510" i="10"/>
  <c r="F510" i="10"/>
  <c r="H515" i="10"/>
  <c r="F515" i="10"/>
  <c r="H48" i="10"/>
  <c r="H62" i="10" s="1"/>
  <c r="AR48" i="10"/>
  <c r="AR62" i="10" s="1"/>
  <c r="AS48" i="10"/>
  <c r="AS62" i="10" s="1"/>
  <c r="H527" i="10"/>
  <c r="F527" i="10"/>
  <c r="AB48" i="10"/>
  <c r="AB62" i="10" s="1"/>
  <c r="BZ48" i="10"/>
  <c r="BZ62" i="10" s="1"/>
  <c r="AC48" i="10"/>
  <c r="AC62" i="10" s="1"/>
  <c r="CA48" i="10"/>
  <c r="CA62" i="10" s="1"/>
  <c r="N48" i="10"/>
  <c r="N62" i="10" s="1"/>
  <c r="AD48" i="10"/>
  <c r="AD62" i="10" s="1"/>
  <c r="AT48" i="10"/>
  <c r="AT62" i="10" s="1"/>
  <c r="BJ48" i="10"/>
  <c r="BJ62" i="10" s="1"/>
  <c r="CB48" i="10"/>
  <c r="CB62" i="10" s="1"/>
  <c r="H501" i="10"/>
  <c r="F501" i="10"/>
  <c r="BD48" i="10"/>
  <c r="BD62" i="10" s="1"/>
  <c r="L48" i="10"/>
  <c r="L62" i="10" s="1"/>
  <c r="BH48" i="10"/>
  <c r="BH62" i="10" s="1"/>
  <c r="M48" i="10"/>
  <c r="M62" i="10" s="1"/>
  <c r="BI48" i="10"/>
  <c r="BI62" i="10" s="1"/>
  <c r="O48" i="10"/>
  <c r="O62" i="10" s="1"/>
  <c r="AE48" i="10"/>
  <c r="AE62" i="10" s="1"/>
  <c r="AU48" i="10"/>
  <c r="AU62" i="10" s="1"/>
  <c r="BK48" i="10"/>
  <c r="BK62" i="10" s="1"/>
  <c r="CC48" i="10"/>
  <c r="CC62" i="10" s="1"/>
  <c r="H538" i="10"/>
  <c r="F538" i="10"/>
  <c r="F508" i="10"/>
  <c r="F520" i="10"/>
  <c r="F534" i="10"/>
  <c r="F506" i="10"/>
  <c r="F518" i="10"/>
  <c r="F532" i="10"/>
  <c r="F550" i="10"/>
  <c r="K148" i="1"/>
  <c r="D52" i="10" l="1"/>
  <c r="D67" i="10" s="1"/>
  <c r="D71" i="10" s="1"/>
  <c r="C669" i="10" s="1"/>
  <c r="BS52" i="10"/>
  <c r="BS67" i="10" s="1"/>
  <c r="BS71" i="10" s="1"/>
  <c r="BK52" i="10"/>
  <c r="BK67" i="10" s="1"/>
  <c r="AT52" i="10"/>
  <c r="AT67" i="10" s="1"/>
  <c r="AT71" i="10" s="1"/>
  <c r="C539" i="10" s="1"/>
  <c r="G539" i="10" s="1"/>
  <c r="AR52" i="10"/>
  <c r="AR67" i="10" s="1"/>
  <c r="BR52" i="10"/>
  <c r="BR67" i="10" s="1"/>
  <c r="BR71" i="10" s="1"/>
  <c r="C626" i="10" s="1"/>
  <c r="BC52" i="10"/>
  <c r="BC67" i="10" s="1"/>
  <c r="BC71" i="10" s="1"/>
  <c r="C548" i="10" s="1"/>
  <c r="P52" i="10"/>
  <c r="P67" i="10" s="1"/>
  <c r="P71" i="10" s="1"/>
  <c r="C509" i="10" s="1"/>
  <c r="G509" i="10" s="1"/>
  <c r="F52" i="10"/>
  <c r="F67" i="10" s="1"/>
  <c r="F71" i="10" s="1"/>
  <c r="C499" i="10" s="1"/>
  <c r="G499" i="10" s="1"/>
  <c r="V52" i="10"/>
  <c r="V67" i="10" s="1"/>
  <c r="V71" i="10" s="1"/>
  <c r="Y52" i="10"/>
  <c r="Y67" i="10" s="1"/>
  <c r="Y71" i="10" s="1"/>
  <c r="AV52" i="10"/>
  <c r="AV67" i="10" s="1"/>
  <c r="AV71" i="10" s="1"/>
  <c r="C713" i="10" s="1"/>
  <c r="K52" i="10"/>
  <c r="K67" i="10" s="1"/>
  <c r="K71" i="10" s="1"/>
  <c r="C676" i="10" s="1"/>
  <c r="C465" i="10"/>
  <c r="AE52" i="10"/>
  <c r="AE67" i="10" s="1"/>
  <c r="AE71" i="10" s="1"/>
  <c r="C524" i="10" s="1"/>
  <c r="G524" i="10" s="1"/>
  <c r="BV52" i="10"/>
  <c r="BV67" i="10" s="1"/>
  <c r="BV71" i="10" s="1"/>
  <c r="C642" i="10" s="1"/>
  <c r="BB52" i="10"/>
  <c r="BB67" i="10" s="1"/>
  <c r="BB71" i="10" s="1"/>
  <c r="C632" i="10" s="1"/>
  <c r="BZ52" i="10"/>
  <c r="BZ67" i="10" s="1"/>
  <c r="M52" i="10"/>
  <c r="M67" i="10" s="1"/>
  <c r="M71" i="10" s="1"/>
  <c r="BW52" i="10"/>
  <c r="BW67" i="10" s="1"/>
  <c r="BW71" i="10" s="1"/>
  <c r="O52" i="10"/>
  <c r="O67" i="10" s="1"/>
  <c r="O71" i="10" s="1"/>
  <c r="C508" i="10" s="1"/>
  <c r="G508" i="10" s="1"/>
  <c r="AK52" i="10"/>
  <c r="AK67" i="10" s="1"/>
  <c r="AK71" i="10" s="1"/>
  <c r="C530" i="10" s="1"/>
  <c r="G530" i="10" s="1"/>
  <c r="BD52" i="10"/>
  <c r="BD67" i="10" s="1"/>
  <c r="BD71" i="10" s="1"/>
  <c r="Q52" i="10"/>
  <c r="Q67" i="10" s="1"/>
  <c r="Q71" i="10" s="1"/>
  <c r="C682" i="10" s="1"/>
  <c r="AH52" i="10"/>
  <c r="AH67" i="10" s="1"/>
  <c r="AH71" i="10" s="1"/>
  <c r="C699" i="10" s="1"/>
  <c r="AR71" i="10"/>
  <c r="C709" i="10" s="1"/>
  <c r="BG52" i="10"/>
  <c r="BG67" i="10" s="1"/>
  <c r="BG71" i="10" s="1"/>
  <c r="AW52" i="10"/>
  <c r="AW67" i="10" s="1"/>
  <c r="AW71" i="10" s="1"/>
  <c r="C542" i="10" s="1"/>
  <c r="BQ52" i="10"/>
  <c r="BQ67" i="10" s="1"/>
  <c r="BQ71" i="10" s="1"/>
  <c r="Z52" i="10"/>
  <c r="Z67" i="10" s="1"/>
  <c r="Z71" i="10" s="1"/>
  <c r="C691" i="10" s="1"/>
  <c r="BY52" i="10"/>
  <c r="BY67" i="10" s="1"/>
  <c r="BY71" i="10" s="1"/>
  <c r="BJ71" i="10"/>
  <c r="C555" i="10" s="1"/>
  <c r="C52" i="10"/>
  <c r="C67" i="10" s="1"/>
  <c r="R71" i="10"/>
  <c r="C511" i="10" s="1"/>
  <c r="G511" i="10" s="1"/>
  <c r="L52" i="10"/>
  <c r="L67" i="10" s="1"/>
  <c r="L71" i="10" s="1"/>
  <c r="S52" i="10"/>
  <c r="S67" i="10" s="1"/>
  <c r="S71" i="10" s="1"/>
  <c r="AD52" i="10"/>
  <c r="AD67" i="10" s="1"/>
  <c r="AD71" i="10" s="1"/>
  <c r="J52" i="10"/>
  <c r="J67" i="10" s="1"/>
  <c r="J71" i="10" s="1"/>
  <c r="AU52" i="10"/>
  <c r="AU67" i="10" s="1"/>
  <c r="AU71" i="10" s="1"/>
  <c r="C712" i="10" s="1"/>
  <c r="BT52" i="10"/>
  <c r="BT67" i="10" s="1"/>
  <c r="BT71" i="10" s="1"/>
  <c r="C565" i="10" s="1"/>
  <c r="AX52" i="10"/>
  <c r="AX67" i="10" s="1"/>
  <c r="AX71" i="10" s="1"/>
  <c r="C543" i="10" s="1"/>
  <c r="AM52" i="10"/>
  <c r="AM67" i="10" s="1"/>
  <c r="AM71" i="10" s="1"/>
  <c r="C704" i="10" s="1"/>
  <c r="AO52" i="10"/>
  <c r="AO67" i="10" s="1"/>
  <c r="AO71" i="10" s="1"/>
  <c r="D465" i="10"/>
  <c r="AI52" i="10"/>
  <c r="AI67" i="10" s="1"/>
  <c r="AI71" i="10" s="1"/>
  <c r="AQ52" i="10"/>
  <c r="AQ67" i="10" s="1"/>
  <c r="AQ71" i="10" s="1"/>
  <c r="C536" i="10" s="1"/>
  <c r="G536" i="10" s="1"/>
  <c r="AY52" i="10"/>
  <c r="AY67" i="10" s="1"/>
  <c r="AY71" i="10" s="1"/>
  <c r="C544" i="10" s="1"/>
  <c r="G544" i="10" s="1"/>
  <c r="E52" i="10"/>
  <c r="E67" i="10" s="1"/>
  <c r="E71" i="10" s="1"/>
  <c r="C670" i="10" s="1"/>
  <c r="U52" i="10"/>
  <c r="U67" i="10" s="1"/>
  <c r="U71" i="10" s="1"/>
  <c r="AF52" i="10"/>
  <c r="AF67" i="10" s="1"/>
  <c r="AF71" i="10" s="1"/>
  <c r="BN52" i="10"/>
  <c r="BN67" i="10" s="1"/>
  <c r="BN71" i="10" s="1"/>
  <c r="C559" i="10" s="1"/>
  <c r="AJ52" i="10"/>
  <c r="AJ67" i="10" s="1"/>
  <c r="AJ71" i="10" s="1"/>
  <c r="C529" i="10" s="1"/>
  <c r="G529" i="10" s="1"/>
  <c r="T71" i="10"/>
  <c r="AZ52" i="10"/>
  <c r="AZ67" i="10" s="1"/>
  <c r="AZ71" i="10" s="1"/>
  <c r="C628" i="10" s="1"/>
  <c r="CA52" i="10"/>
  <c r="CA67" i="10" s="1"/>
  <c r="CA71" i="10" s="1"/>
  <c r="C572" i="10" s="1"/>
  <c r="AP52" i="10"/>
  <c r="AP67" i="10" s="1"/>
  <c r="AP71" i="10" s="1"/>
  <c r="C707" i="10" s="1"/>
  <c r="BO52" i="10"/>
  <c r="BO67" i="10" s="1"/>
  <c r="BO71" i="10" s="1"/>
  <c r="C560" i="10" s="1"/>
  <c r="AC52" i="10"/>
  <c r="AC67" i="10" s="1"/>
  <c r="AC71" i="10" s="1"/>
  <c r="C694" i="10" s="1"/>
  <c r="N52" i="10"/>
  <c r="N67" i="10" s="1"/>
  <c r="N71" i="10" s="1"/>
  <c r="C679" i="10" s="1"/>
  <c r="BM52" i="10"/>
  <c r="BM67" i="10" s="1"/>
  <c r="BM71" i="10" s="1"/>
  <c r="C638" i="10" s="1"/>
  <c r="BP52" i="10"/>
  <c r="BP67" i="10" s="1"/>
  <c r="BP71" i="10" s="1"/>
  <c r="C621" i="10" s="1"/>
  <c r="X52" i="10"/>
  <c r="X67" i="10" s="1"/>
  <c r="X71" i="10" s="1"/>
  <c r="BI52" i="10"/>
  <c r="BI67" i="10" s="1"/>
  <c r="BI71" i="10" s="1"/>
  <c r="BH71" i="10"/>
  <c r="C636" i="10" s="1"/>
  <c r="BA52" i="10"/>
  <c r="BA67" i="10" s="1"/>
  <c r="BA71" i="10" s="1"/>
  <c r="C546" i="10" s="1"/>
  <c r="G546" i="10" s="1"/>
  <c r="BX52" i="10"/>
  <c r="BX67" i="10" s="1"/>
  <c r="BX71" i="10" s="1"/>
  <c r="BZ71" i="10"/>
  <c r="C646" i="10" s="1"/>
  <c r="AB52" i="10"/>
  <c r="AB67" i="10" s="1"/>
  <c r="AB71" i="10" s="1"/>
  <c r="AA52" i="10"/>
  <c r="AA67" i="10" s="1"/>
  <c r="AA71" i="10" s="1"/>
  <c r="C692" i="10" s="1"/>
  <c r="G52" i="10"/>
  <c r="G67" i="10" s="1"/>
  <c r="G71" i="10" s="1"/>
  <c r="C672" i="10" s="1"/>
  <c r="BL52" i="10"/>
  <c r="BL67" i="10" s="1"/>
  <c r="BL71" i="10" s="1"/>
  <c r="H52" i="10"/>
  <c r="H67" i="10" s="1"/>
  <c r="H71" i="10" s="1"/>
  <c r="C673" i="10" s="1"/>
  <c r="AG52" i="10"/>
  <c r="AG67" i="10" s="1"/>
  <c r="AG71" i="10" s="1"/>
  <c r="C698" i="10" s="1"/>
  <c r="BE52" i="10"/>
  <c r="BE67" i="10" s="1"/>
  <c r="BE71" i="10" s="1"/>
  <c r="I52" i="10"/>
  <c r="I67" i="10" s="1"/>
  <c r="I71" i="10" s="1"/>
  <c r="W52" i="10"/>
  <c r="W67" i="10" s="1"/>
  <c r="W71" i="10" s="1"/>
  <c r="C688" i="10" s="1"/>
  <c r="BF71" i="10"/>
  <c r="C551" i="10" s="1"/>
  <c r="BU52" i="10"/>
  <c r="BU67" i="10" s="1"/>
  <c r="BU71" i="10" s="1"/>
  <c r="AS52" i="10"/>
  <c r="AS67" i="10" s="1"/>
  <c r="AS71" i="10" s="1"/>
  <c r="C710" i="10" s="1"/>
  <c r="AN52" i="10"/>
  <c r="AN67" i="10" s="1"/>
  <c r="AN71" i="10" s="1"/>
  <c r="AL52" i="10"/>
  <c r="AL67" i="10" s="1"/>
  <c r="AL71" i="10" s="1"/>
  <c r="CC52" i="10"/>
  <c r="CC67" i="10" s="1"/>
  <c r="CC71" i="10" s="1"/>
  <c r="CB52" i="10"/>
  <c r="CB67" i="10" s="1"/>
  <c r="CB71" i="10" s="1"/>
  <c r="C573" i="10" s="1"/>
  <c r="C564" i="10"/>
  <c r="C639" i="10"/>
  <c r="BK71" i="10"/>
  <c r="CE48" i="10"/>
  <c r="CE62" i="10"/>
  <c r="C497" i="10" l="1"/>
  <c r="G497" i="10" s="1"/>
  <c r="C617" i="10"/>
  <c r="C527" i="10"/>
  <c r="G527" i="10" s="1"/>
  <c r="C681" i="10"/>
  <c r="C627" i="10"/>
  <c r="C563" i="10"/>
  <c r="C537" i="10"/>
  <c r="G537" i="10" s="1"/>
  <c r="C640" i="10"/>
  <c r="C541" i="10"/>
  <c r="C671" i="10"/>
  <c r="C532" i="10"/>
  <c r="G532" i="10" s="1"/>
  <c r="C498" i="10"/>
  <c r="G498" i="10" s="1"/>
  <c r="C696" i="10"/>
  <c r="C540" i="10"/>
  <c r="G540" i="10" s="1"/>
  <c r="C702" i="10"/>
  <c r="C571" i="10"/>
  <c r="C552" i="10"/>
  <c r="C618" i="10"/>
  <c r="C534" i="10"/>
  <c r="G534" i="10" s="1"/>
  <c r="C706" i="10"/>
  <c r="C711" i="10"/>
  <c r="C526" i="10"/>
  <c r="G526" i="10" s="1"/>
  <c r="C500" i="10"/>
  <c r="G500" i="10" s="1"/>
  <c r="C510" i="10"/>
  <c r="G510" i="10" s="1"/>
  <c r="C631" i="10"/>
  <c r="C616" i="10"/>
  <c r="C512" i="10"/>
  <c r="G512" i="10" s="1"/>
  <c r="C684" i="10"/>
  <c r="C619" i="10"/>
  <c r="C504" i="10"/>
  <c r="G504" i="10" s="1"/>
  <c r="C645" i="10"/>
  <c r="C570" i="10"/>
  <c r="C519" i="10"/>
  <c r="G519" i="10" s="1"/>
  <c r="C683" i="10"/>
  <c r="C558" i="10"/>
  <c r="C516" i="10"/>
  <c r="G516" i="10" s="1"/>
  <c r="C545" i="10"/>
  <c r="G545" i="10" s="1"/>
  <c r="C625" i="10"/>
  <c r="C622" i="10"/>
  <c r="C708" i="10"/>
  <c r="C697" i="10"/>
  <c r="C525" i="10"/>
  <c r="G525" i="10" s="1"/>
  <c r="C689" i="10"/>
  <c r="C517" i="10"/>
  <c r="G517" i="10" s="1"/>
  <c r="C634" i="10"/>
  <c r="C554" i="10"/>
  <c r="C700" i="10"/>
  <c r="C528" i="10"/>
  <c r="G528" i="10" s="1"/>
  <c r="C567" i="10"/>
  <c r="C701" i="10"/>
  <c r="C501" i="10"/>
  <c r="G501" i="10" s="1"/>
  <c r="C633" i="10"/>
  <c r="C630" i="10"/>
  <c r="C522" i="10"/>
  <c r="G522" i="10" s="1"/>
  <c r="C647" i="10"/>
  <c r="C553" i="10"/>
  <c r="C513" i="10"/>
  <c r="G513" i="10" s="1"/>
  <c r="C685" i="10"/>
  <c r="CE52" i="10"/>
  <c r="C561" i="10"/>
  <c r="C507" i="10"/>
  <c r="G507" i="10" s="1"/>
  <c r="C629" i="10"/>
  <c r="C620" i="10"/>
  <c r="C574" i="10"/>
  <c r="C705" i="10"/>
  <c r="C533" i="10"/>
  <c r="G533" i="10" s="1"/>
  <c r="C566" i="10"/>
  <c r="C641" i="10"/>
  <c r="C520" i="10"/>
  <c r="G520" i="10" s="1"/>
  <c r="C686" i="10"/>
  <c r="C514" i="10"/>
  <c r="G514" i="10" s="1"/>
  <c r="C703" i="10"/>
  <c r="C531" i="10"/>
  <c r="G531" i="10" s="1"/>
  <c r="C557" i="10"/>
  <c r="C637" i="10"/>
  <c r="C547" i="10"/>
  <c r="C680" i="10"/>
  <c r="C538" i="10"/>
  <c r="G538" i="10" s="1"/>
  <c r="C535" i="10"/>
  <c r="G535" i="10" s="1"/>
  <c r="C515" i="10"/>
  <c r="G515" i="10" s="1"/>
  <c r="C687" i="10"/>
  <c r="C505" i="10"/>
  <c r="G505" i="10" s="1"/>
  <c r="C677" i="10"/>
  <c r="C695" i="10"/>
  <c r="C523" i="10"/>
  <c r="G523" i="10" s="1"/>
  <c r="C644" i="10"/>
  <c r="C569" i="10"/>
  <c r="C428" i="10"/>
  <c r="C556" i="10"/>
  <c r="C635" i="10"/>
  <c r="CE67" i="10"/>
  <c r="C433" i="10" s="1"/>
  <c r="C71" i="10"/>
  <c r="C518" i="10"/>
  <c r="G518" i="10" s="1"/>
  <c r="C690" i="10"/>
  <c r="C623" i="10"/>
  <c r="C562" i="10"/>
  <c r="C643" i="10"/>
  <c r="C568" i="10"/>
  <c r="C678" i="10"/>
  <c r="C506" i="10"/>
  <c r="G506" i="10" s="1"/>
  <c r="C675" i="10"/>
  <c r="C503" i="10"/>
  <c r="G503" i="10" s="1"/>
  <c r="C614" i="10"/>
  <c r="C550" i="10"/>
  <c r="G550" i="10" s="1"/>
  <c r="C521" i="10"/>
  <c r="G521" i="10" s="1"/>
  <c r="C693" i="10"/>
  <c r="C502" i="10"/>
  <c r="G502" i="10" s="1"/>
  <c r="C674" i="10"/>
  <c r="C624" i="10"/>
  <c r="C549" i="10"/>
  <c r="C648" i="10" l="1"/>
  <c r="M716" i="10" s="1"/>
  <c r="D615" i="10"/>
  <c r="CE71" i="10"/>
  <c r="C716" i="10" s="1"/>
  <c r="C668" i="10"/>
  <c r="C715" i="10" s="1"/>
  <c r="C496" i="10"/>
  <c r="G496" i="10" s="1"/>
  <c r="C441" i="10"/>
  <c r="D710" i="10" l="1"/>
  <c r="D694" i="10"/>
  <c r="D678" i="10"/>
  <c r="D646" i="10"/>
  <c r="D617" i="10"/>
  <c r="D707" i="10"/>
  <c r="D691" i="10"/>
  <c r="D675" i="10"/>
  <c r="D644" i="10"/>
  <c r="D642" i="10"/>
  <c r="D640" i="10"/>
  <c r="D638" i="10"/>
  <c r="D636" i="10"/>
  <c r="D634" i="10"/>
  <c r="D632" i="10"/>
  <c r="D630" i="10"/>
  <c r="D624" i="10"/>
  <c r="D704" i="10"/>
  <c r="D688" i="10"/>
  <c r="D672" i="10"/>
  <c r="D616" i="10"/>
  <c r="D701" i="10"/>
  <c r="D685" i="10"/>
  <c r="D669" i="10"/>
  <c r="D627" i="10"/>
  <c r="D698" i="10"/>
  <c r="D682" i="10"/>
  <c r="D623" i="10"/>
  <c r="D711" i="10"/>
  <c r="D695" i="10"/>
  <c r="D679" i="10"/>
  <c r="D708" i="10"/>
  <c r="D692" i="10"/>
  <c r="D676" i="10"/>
  <c r="D622" i="10"/>
  <c r="D705" i="10"/>
  <c r="D689" i="10"/>
  <c r="D673" i="10"/>
  <c r="D702" i="10"/>
  <c r="D686" i="10"/>
  <c r="D670" i="10"/>
  <c r="D647" i="10"/>
  <c r="D645" i="10"/>
  <c r="D629" i="10"/>
  <c r="D626" i="10"/>
  <c r="D621" i="10"/>
  <c r="D716" i="10"/>
  <c r="D699" i="10"/>
  <c r="D683" i="10"/>
  <c r="D643" i="10"/>
  <c r="D641" i="10"/>
  <c r="D639" i="10"/>
  <c r="D637" i="10"/>
  <c r="D635" i="10"/>
  <c r="D633" i="10"/>
  <c r="D631" i="10"/>
  <c r="D712" i="10"/>
  <c r="D696" i="10"/>
  <c r="D680" i="10"/>
  <c r="D620" i="10"/>
  <c r="D713" i="10"/>
  <c r="D697" i="10"/>
  <c r="D681" i="10"/>
  <c r="D709" i="10"/>
  <c r="D674" i="10"/>
  <c r="D619" i="10"/>
  <c r="D703" i="10"/>
  <c r="D668" i="10"/>
  <c r="D618" i="10"/>
  <c r="D690" i="10"/>
  <c r="D693" i="10"/>
  <c r="D684" i="10"/>
  <c r="D625" i="10"/>
  <c r="D677" i="10"/>
  <c r="D706" i="10"/>
  <c r="D628" i="10"/>
  <c r="D671" i="10"/>
  <c r="D700" i="10"/>
  <c r="D687" i="10"/>
  <c r="C115" i="8"/>
  <c r="D367" i="1"/>
  <c r="C448" i="1" s="1"/>
  <c r="D221" i="1"/>
  <c r="B444" i="1" s="1"/>
  <c r="D12" i="6"/>
  <c r="I286" i="9"/>
  <c r="G159" i="9"/>
  <c r="D127" i="9"/>
  <c r="I63" i="9"/>
  <c r="C101" i="8"/>
  <c r="C100" i="8"/>
  <c r="C91" i="8"/>
  <c r="C93" i="8"/>
  <c r="C95" i="8"/>
  <c r="C97" i="8"/>
  <c r="E20" i="2"/>
  <c r="E19" i="2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BK48" i="1"/>
  <c r="BK62" i="1" s="1"/>
  <c r="G268" i="9" s="1"/>
  <c r="I365" i="9"/>
  <c r="I370" i="9"/>
  <c r="D75" i="1"/>
  <c r="AR75" i="1"/>
  <c r="I186" i="9" s="1"/>
  <c r="AS75" i="1"/>
  <c r="AT75" i="1"/>
  <c r="D218" i="9" s="1"/>
  <c r="AU75" i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I90" i="9" s="1"/>
  <c r="V75" i="1"/>
  <c r="H90" i="9" s="1"/>
  <c r="T75" i="1"/>
  <c r="F90" i="9" s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I75" i="1"/>
  <c r="I26" i="9" s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S75" i="1"/>
  <c r="E90" i="9" s="1"/>
  <c r="K75" i="1"/>
  <c r="J75" i="1"/>
  <c r="E75" i="1"/>
  <c r="E26" i="9" s="1"/>
  <c r="C75" i="1"/>
  <c r="C26" i="9" s="1"/>
  <c r="CE80" i="1"/>
  <c r="L612" i="1" s="1"/>
  <c r="I371" i="9"/>
  <c r="D361" i="1"/>
  <c r="B465" i="1" s="1"/>
  <c r="D372" i="1"/>
  <c r="C125" i="8" s="1"/>
  <c r="D260" i="1"/>
  <c r="C16" i="8" s="1"/>
  <c r="D265" i="1"/>
  <c r="C22" i="8" s="1"/>
  <c r="D290" i="1"/>
  <c r="C49" i="8" s="1"/>
  <c r="D314" i="1"/>
  <c r="C68" i="8" s="1"/>
  <c r="D319" i="1"/>
  <c r="C74" i="8" s="1"/>
  <c r="D328" i="1"/>
  <c r="C84" i="8" s="1"/>
  <c r="D329" i="1"/>
  <c r="C85" i="8" s="1"/>
  <c r="D229" i="1"/>
  <c r="B445" i="1" s="1"/>
  <c r="D236" i="1"/>
  <c r="B446" i="1" s="1"/>
  <c r="D240" i="1"/>
  <c r="B447" i="1" s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433" i="1" s="1"/>
  <c r="E196" i="1"/>
  <c r="C469" i="1" s="1"/>
  <c r="E197" i="1"/>
  <c r="C470" i="1" s="1"/>
  <c r="E198" i="1"/>
  <c r="E199" i="1"/>
  <c r="C472" i="1" s="1"/>
  <c r="E200" i="1"/>
  <c r="C473" i="1" s="1"/>
  <c r="E201" i="1"/>
  <c r="F13" i="6" s="1"/>
  <c r="E202" i="1"/>
  <c r="C474" i="1" s="1"/>
  <c r="E203" i="1"/>
  <c r="D204" i="1"/>
  <c r="E16" i="6" s="1"/>
  <c r="B204" i="1"/>
  <c r="C16" i="6" s="1"/>
  <c r="D190" i="1"/>
  <c r="D437" i="1" s="1"/>
  <c r="D186" i="1"/>
  <c r="D436" i="1" s="1"/>
  <c r="D181" i="1"/>
  <c r="C20" i="5"/>
  <c r="E154" i="1"/>
  <c r="E153" i="1"/>
  <c r="E152" i="1"/>
  <c r="D28" i="4" s="1"/>
  <c r="E151" i="1"/>
  <c r="E150" i="1"/>
  <c r="C420" i="1" s="1"/>
  <c r="E148" i="1"/>
  <c r="F19" i="4" s="1"/>
  <c r="E147" i="1"/>
  <c r="E19" i="4" s="1"/>
  <c r="E146" i="1"/>
  <c r="D19" i="4" s="1"/>
  <c r="E145" i="1"/>
  <c r="E144" i="1"/>
  <c r="E141" i="1"/>
  <c r="E140" i="1"/>
  <c r="D10" i="4" s="1"/>
  <c r="E139" i="1"/>
  <c r="C415" i="1" s="1"/>
  <c r="E127" i="1"/>
  <c r="G34" i="3" s="1"/>
  <c r="B53" i="1"/>
  <c r="B49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C218" i="9"/>
  <c r="D366" i="9"/>
  <c r="D368" i="9"/>
  <c r="C276" i="9"/>
  <c r="CE70" i="1"/>
  <c r="I381" i="9"/>
  <c r="I29" i="9"/>
  <c r="C95" i="9"/>
  <c r="E142" i="1"/>
  <c r="D464" i="1" s="1"/>
  <c r="G9" i="4"/>
  <c r="F9" i="4"/>
  <c r="E138" i="1"/>
  <c r="C414" i="1" s="1"/>
  <c r="C204" i="1"/>
  <c r="D16" i="6" s="1"/>
  <c r="E195" i="1"/>
  <c r="C28" i="6"/>
  <c r="B217" i="1"/>
  <c r="C32" i="6" s="1"/>
  <c r="C140" i="8"/>
  <c r="D283" i="1"/>
  <c r="C42" i="8" s="1"/>
  <c r="C40" i="8"/>
  <c r="H73" i="9"/>
  <c r="E105" i="9"/>
  <c r="G137" i="9"/>
  <c r="C9" i="5"/>
  <c r="CD71" i="1"/>
  <c r="C575" i="1" s="1"/>
  <c r="E372" i="9"/>
  <c r="C28" i="4" l="1"/>
  <c r="C421" i="1"/>
  <c r="E10" i="4"/>
  <c r="D463" i="1"/>
  <c r="D465" i="1" s="1"/>
  <c r="B19" i="4"/>
  <c r="C417" i="1"/>
  <c r="C274" i="1"/>
  <c r="B475" i="1" s="1"/>
  <c r="C475" i="1"/>
  <c r="C19" i="4"/>
  <c r="C418" i="1"/>
  <c r="C270" i="1"/>
  <c r="B471" i="1" s="1"/>
  <c r="C471" i="1"/>
  <c r="C267" i="1"/>
  <c r="C468" i="1"/>
  <c r="C27" i="5"/>
  <c r="D435" i="1"/>
  <c r="D438" i="1"/>
  <c r="C458" i="1"/>
  <c r="F12" i="6"/>
  <c r="C272" i="1"/>
  <c r="B473" i="1" s="1"/>
  <c r="C271" i="1"/>
  <c r="B472" i="1" s="1"/>
  <c r="C28" i="8"/>
  <c r="C269" i="1"/>
  <c r="B470" i="1" s="1"/>
  <c r="F8" i="6"/>
  <c r="C268" i="1"/>
  <c r="B469" i="1" s="1"/>
  <c r="C273" i="1"/>
  <c r="B474" i="1" s="1"/>
  <c r="D715" i="10"/>
  <c r="E623" i="10"/>
  <c r="E612" i="10"/>
  <c r="C119" i="8"/>
  <c r="D186" i="9"/>
  <c r="E218" i="9"/>
  <c r="I372" i="9"/>
  <c r="E373" i="9"/>
  <c r="G10" i="4"/>
  <c r="L48" i="1"/>
  <c r="L62" i="1" s="1"/>
  <c r="E44" i="9" s="1"/>
  <c r="I382" i="9"/>
  <c r="I380" i="9"/>
  <c r="D13" i="7"/>
  <c r="F10" i="4"/>
  <c r="C14" i="5"/>
  <c r="C52" i="1"/>
  <c r="D368" i="1"/>
  <c r="C120" i="8" s="1"/>
  <c r="G122" i="9"/>
  <c r="I377" i="9"/>
  <c r="G90" i="9"/>
  <c r="E58" i="9"/>
  <c r="I362" i="9"/>
  <c r="F9" i="6"/>
  <c r="C34" i="5"/>
  <c r="D330" i="1"/>
  <c r="C86" i="8" s="1"/>
  <c r="D5" i="7"/>
  <c r="C10" i="4"/>
  <c r="G19" i="4"/>
  <c r="F11" i="6"/>
  <c r="C141" i="8"/>
  <c r="AQ48" i="1"/>
  <c r="AQ62" i="1" s="1"/>
  <c r="R48" i="1"/>
  <c r="R62" i="1" s="1"/>
  <c r="D76" i="9" s="1"/>
  <c r="N48" i="1"/>
  <c r="N62" i="1" s="1"/>
  <c r="BY48" i="1"/>
  <c r="BY62" i="1" s="1"/>
  <c r="G332" i="9" s="1"/>
  <c r="H48" i="1"/>
  <c r="H62" i="1" s="1"/>
  <c r="AJ48" i="1"/>
  <c r="AJ62" i="1" s="1"/>
  <c r="H140" i="9" s="1"/>
  <c r="AY48" i="1"/>
  <c r="AY62" i="1" s="1"/>
  <c r="AL48" i="1"/>
  <c r="AL62" i="1" s="1"/>
  <c r="C172" i="9" s="1"/>
  <c r="Q48" i="1"/>
  <c r="Q62" i="1" s="1"/>
  <c r="AM48" i="1"/>
  <c r="AM62" i="1" s="1"/>
  <c r="D172" i="9" s="1"/>
  <c r="AZ48" i="1"/>
  <c r="AZ62" i="1" s="1"/>
  <c r="Y48" i="1"/>
  <c r="Y62" i="1" s="1"/>
  <c r="D108" i="9" s="1"/>
  <c r="O48" i="1"/>
  <c r="O62" i="1" s="1"/>
  <c r="BB48" i="1"/>
  <c r="BB62" i="1" s="1"/>
  <c r="BU48" i="1"/>
  <c r="BU62" i="1" s="1"/>
  <c r="C332" i="9" s="1"/>
  <c r="AU48" i="1"/>
  <c r="AU62" i="1" s="1"/>
  <c r="BL48" i="1"/>
  <c r="BL62" i="1" s="1"/>
  <c r="H268" i="9" s="1"/>
  <c r="E62" i="1"/>
  <c r="AC48" i="1"/>
  <c r="AC62" i="1" s="1"/>
  <c r="H108" i="9" s="1"/>
  <c r="BN48" i="1"/>
  <c r="BN62" i="1" s="1"/>
  <c r="C300" i="9" s="1"/>
  <c r="V48" i="1"/>
  <c r="V62" i="1" s="1"/>
  <c r="AN48" i="1"/>
  <c r="AN62" i="1" s="1"/>
  <c r="BD48" i="1"/>
  <c r="BD62" i="1" s="1"/>
  <c r="G236" i="9" s="1"/>
  <c r="BP48" i="1"/>
  <c r="BP62" i="1" s="1"/>
  <c r="E300" i="9" s="1"/>
  <c r="CA48" i="1"/>
  <c r="CA62" i="1" s="1"/>
  <c r="BG48" i="1"/>
  <c r="BG62" i="1" s="1"/>
  <c r="AG48" i="1"/>
  <c r="AG62" i="1" s="1"/>
  <c r="E140" i="9" s="1"/>
  <c r="G48" i="1"/>
  <c r="G62" i="1" s="1"/>
  <c r="G12" i="9" s="1"/>
  <c r="P48" i="1"/>
  <c r="P62" i="1" s="1"/>
  <c r="Z48" i="1"/>
  <c r="Z62" i="1" s="1"/>
  <c r="AP48" i="1"/>
  <c r="AP62" i="1" s="1"/>
  <c r="BF48" i="1"/>
  <c r="BF62" i="1" s="1"/>
  <c r="BR48" i="1"/>
  <c r="BR62" i="1" s="1"/>
  <c r="G300" i="9" s="1"/>
  <c r="CB48" i="1"/>
  <c r="CB62" i="1" s="1"/>
  <c r="C364" i="9" s="1"/>
  <c r="K48" i="1"/>
  <c r="K62" i="1" s="1"/>
  <c r="BO48" i="1"/>
  <c r="BO62" i="1" s="1"/>
  <c r="D300" i="9" s="1"/>
  <c r="U48" i="1"/>
  <c r="U62" i="1" s="1"/>
  <c r="BC48" i="1"/>
  <c r="BC62" i="1" s="1"/>
  <c r="BZ48" i="1"/>
  <c r="BZ62" i="1" s="1"/>
  <c r="T48" i="1"/>
  <c r="T62" i="1" s="1"/>
  <c r="AD48" i="1"/>
  <c r="AD62" i="1" s="1"/>
  <c r="I108" i="9" s="1"/>
  <c r="AR48" i="1"/>
  <c r="AR62" i="1" s="1"/>
  <c r="BT48" i="1"/>
  <c r="BT62" i="1" s="1"/>
  <c r="I300" i="9" s="1"/>
  <c r="C62" i="1"/>
  <c r="BW48" i="1"/>
  <c r="BW62" i="1" s="1"/>
  <c r="AO48" i="1"/>
  <c r="AO62" i="1" s="1"/>
  <c r="AK48" i="1"/>
  <c r="AK62" i="1" s="1"/>
  <c r="X48" i="1"/>
  <c r="X62" i="1" s="1"/>
  <c r="C108" i="9" s="1"/>
  <c r="AS48" i="1"/>
  <c r="AS62" i="1" s="1"/>
  <c r="AT48" i="1"/>
  <c r="AT62" i="1" s="1"/>
  <c r="BH48" i="1"/>
  <c r="BH62" i="1" s="1"/>
  <c r="BV48" i="1"/>
  <c r="BV62" i="1" s="1"/>
  <c r="S48" i="1"/>
  <c r="S62" i="1" s="1"/>
  <c r="CC48" i="1"/>
  <c r="CC62" i="1" s="1"/>
  <c r="AW48" i="1"/>
  <c r="AW62" i="1" s="1"/>
  <c r="G204" i="9" s="1"/>
  <c r="AE48" i="1"/>
  <c r="AE62" i="1" s="1"/>
  <c r="AB48" i="1"/>
  <c r="AB62" i="1" s="1"/>
  <c r="G108" i="9" s="1"/>
  <c r="W48" i="1"/>
  <c r="W62" i="1" s="1"/>
  <c r="F48" i="1"/>
  <c r="AF48" i="1"/>
  <c r="AF62" i="1" s="1"/>
  <c r="D140" i="9" s="1"/>
  <c r="AV48" i="1"/>
  <c r="AV62" i="1" s="1"/>
  <c r="BJ48" i="1"/>
  <c r="BJ62" i="1" s="1"/>
  <c r="F268" i="9" s="1"/>
  <c r="AA48" i="1"/>
  <c r="AA62" i="1" s="1"/>
  <c r="F108" i="9" s="1"/>
  <c r="BE48" i="1"/>
  <c r="BE62" i="1" s="1"/>
  <c r="BA48" i="1"/>
  <c r="BA62" i="1" s="1"/>
  <c r="D236" i="9" s="1"/>
  <c r="BI48" i="1"/>
  <c r="BI62" i="1" s="1"/>
  <c r="M48" i="1"/>
  <c r="M62" i="1" s="1"/>
  <c r="F44" i="9" s="1"/>
  <c r="I363" i="9"/>
  <c r="J48" i="1"/>
  <c r="J62" i="1" s="1"/>
  <c r="C44" i="9" s="1"/>
  <c r="AH48" i="1"/>
  <c r="AH62" i="1" s="1"/>
  <c r="AX48" i="1"/>
  <c r="AX62" i="1" s="1"/>
  <c r="BX48" i="1"/>
  <c r="BX62" i="1" s="1"/>
  <c r="AI48" i="1"/>
  <c r="AI62" i="1" s="1"/>
  <c r="I48" i="1"/>
  <c r="I62" i="1" s="1"/>
  <c r="BM48" i="1"/>
  <c r="BM62" i="1" s="1"/>
  <c r="I268" i="9" s="1"/>
  <c r="BQ48" i="1"/>
  <c r="BQ62" i="1" s="1"/>
  <c r="BS48" i="1"/>
  <c r="BS62" i="1" s="1"/>
  <c r="D62" i="1"/>
  <c r="D12" i="9" s="1"/>
  <c r="I366" i="9"/>
  <c r="E28" i="4"/>
  <c r="F15" i="6"/>
  <c r="D32" i="6"/>
  <c r="I368" i="9"/>
  <c r="G28" i="4"/>
  <c r="C112" i="8"/>
  <c r="F28" i="4"/>
  <c r="B10" i="4"/>
  <c r="D242" i="1"/>
  <c r="B448" i="1" s="1"/>
  <c r="F14" i="6"/>
  <c r="F10" i="6"/>
  <c r="D26" i="9"/>
  <c r="CE75" i="1"/>
  <c r="F7" i="6"/>
  <c r="E204" i="1"/>
  <c r="C476" i="1" s="1"/>
  <c r="I383" i="9"/>
  <c r="D22" i="7"/>
  <c r="C40" i="5"/>
  <c r="B28" i="4"/>
  <c r="F186" i="9"/>
  <c r="I376" i="9"/>
  <c r="D58" i="9"/>
  <c r="G26" i="9"/>
  <c r="E217" i="1"/>
  <c r="I384" i="9"/>
  <c r="F218" i="9"/>
  <c r="D90" i="9"/>
  <c r="H154" i="9"/>
  <c r="I367" i="9"/>
  <c r="C58" i="9"/>
  <c r="C276" i="1" l="1"/>
  <c r="B478" i="1" s="1"/>
  <c r="C478" i="1"/>
  <c r="C25" i="8"/>
  <c r="B468" i="1"/>
  <c r="C465" i="1"/>
  <c r="K612" i="1"/>
  <c r="C32" i="8"/>
  <c r="D275" i="1"/>
  <c r="B476" i="1" s="1"/>
  <c r="D277" i="1"/>
  <c r="C31" i="8"/>
  <c r="C26" i="8"/>
  <c r="C27" i="8"/>
  <c r="C29" i="8"/>
  <c r="C30" i="8"/>
  <c r="CE48" i="1"/>
  <c r="E707" i="10"/>
  <c r="E691" i="10"/>
  <c r="E675" i="10"/>
  <c r="E644" i="10"/>
  <c r="E642" i="10"/>
  <c r="E640" i="10"/>
  <c r="E638" i="10"/>
  <c r="E636" i="10"/>
  <c r="E634" i="10"/>
  <c r="E632" i="10"/>
  <c r="E630" i="10"/>
  <c r="E624" i="10"/>
  <c r="E704" i="10"/>
  <c r="E688" i="10"/>
  <c r="E672" i="10"/>
  <c r="E701" i="10"/>
  <c r="E685" i="10"/>
  <c r="E669" i="10"/>
  <c r="E627" i="10"/>
  <c r="E698" i="10"/>
  <c r="E682" i="10"/>
  <c r="E711" i="10"/>
  <c r="E695" i="10"/>
  <c r="E679" i="10"/>
  <c r="E708" i="10"/>
  <c r="E692" i="10"/>
  <c r="E676" i="10"/>
  <c r="E705" i="10"/>
  <c r="E689" i="10"/>
  <c r="E673" i="10"/>
  <c r="E702" i="10"/>
  <c r="E686" i="10"/>
  <c r="E670" i="10"/>
  <c r="E647" i="10"/>
  <c r="E645" i="10"/>
  <c r="E629" i="10"/>
  <c r="E626" i="10"/>
  <c r="E716" i="10"/>
  <c r="E699" i="10"/>
  <c r="E683" i="10"/>
  <c r="E643" i="10"/>
  <c r="E641" i="10"/>
  <c r="E639" i="10"/>
  <c r="E637" i="10"/>
  <c r="E635" i="10"/>
  <c r="E633" i="10"/>
  <c r="E631" i="10"/>
  <c r="E712" i="10"/>
  <c r="E696" i="10"/>
  <c r="E680" i="10"/>
  <c r="E709" i="10"/>
  <c r="E693" i="10"/>
  <c r="E677" i="10"/>
  <c r="E710" i="10"/>
  <c r="E694" i="10"/>
  <c r="E678" i="10"/>
  <c r="E646" i="10"/>
  <c r="E674" i="10"/>
  <c r="E703" i="10"/>
  <c r="E668" i="10"/>
  <c r="E697" i="10"/>
  <c r="E690" i="10"/>
  <c r="E625" i="10"/>
  <c r="E684" i="10"/>
  <c r="E713" i="10"/>
  <c r="E706" i="10"/>
  <c r="E671" i="10"/>
  <c r="E687" i="10"/>
  <c r="E700" i="10"/>
  <c r="E628" i="10"/>
  <c r="E681" i="10"/>
  <c r="D339" i="1"/>
  <c r="C482" i="1" s="1"/>
  <c r="AG52" i="1"/>
  <c r="AG67" i="1" s="1"/>
  <c r="E145" i="9" s="1"/>
  <c r="C67" i="1"/>
  <c r="D373" i="1"/>
  <c r="D391" i="1" s="1"/>
  <c r="D393" i="1" s="1"/>
  <c r="D396" i="1" s="1"/>
  <c r="H172" i="9"/>
  <c r="AT52" i="1"/>
  <c r="AT67" i="1" s="1"/>
  <c r="D209" i="9" s="1"/>
  <c r="C76" i="9"/>
  <c r="E12" i="9"/>
  <c r="AX52" i="1"/>
  <c r="AX67" i="1" s="1"/>
  <c r="AX71" i="1" s="1"/>
  <c r="T52" i="1"/>
  <c r="T67" i="1" s="1"/>
  <c r="AY52" i="1"/>
  <c r="AY67" i="1" s="1"/>
  <c r="BL52" i="1"/>
  <c r="BL67" i="1" s="1"/>
  <c r="Q52" i="1"/>
  <c r="Q67" i="1" s="1"/>
  <c r="C81" i="9" s="1"/>
  <c r="AC52" i="1"/>
  <c r="AC67" i="1" s="1"/>
  <c r="AC71" i="1" s="1"/>
  <c r="AI52" i="1"/>
  <c r="AI67" i="1" s="1"/>
  <c r="AI71" i="1" s="1"/>
  <c r="G52" i="1"/>
  <c r="G67" i="1" s="1"/>
  <c r="BI52" i="1"/>
  <c r="BI67" i="1" s="1"/>
  <c r="K52" i="1"/>
  <c r="K67" i="1" s="1"/>
  <c r="K71" i="1" s="1"/>
  <c r="BQ52" i="1"/>
  <c r="BQ67" i="1" s="1"/>
  <c r="H52" i="1"/>
  <c r="H67" i="1" s="1"/>
  <c r="BF52" i="1"/>
  <c r="BF67" i="1" s="1"/>
  <c r="BF71" i="1" s="1"/>
  <c r="BZ52" i="1"/>
  <c r="BZ67" i="1" s="1"/>
  <c r="H337" i="9" s="1"/>
  <c r="BK52" i="1"/>
  <c r="BK67" i="1" s="1"/>
  <c r="BK71" i="1" s="1"/>
  <c r="BS52" i="1"/>
  <c r="BS67" i="1" s="1"/>
  <c r="BV52" i="1"/>
  <c r="BV67" i="1" s="1"/>
  <c r="D337" i="9" s="1"/>
  <c r="AK52" i="1"/>
  <c r="AK67" i="1" s="1"/>
  <c r="P52" i="1"/>
  <c r="P67" i="1" s="1"/>
  <c r="P71" i="1" s="1"/>
  <c r="BY52" i="1"/>
  <c r="BY67" i="1" s="1"/>
  <c r="BX52" i="1"/>
  <c r="BX67" i="1" s="1"/>
  <c r="F337" i="9" s="1"/>
  <c r="AJ52" i="1"/>
  <c r="AJ67" i="1" s="1"/>
  <c r="AJ71" i="1" s="1"/>
  <c r="BN52" i="1"/>
  <c r="E52" i="1"/>
  <c r="E67" i="1" s="1"/>
  <c r="BO52" i="1"/>
  <c r="BO67" i="1" s="1"/>
  <c r="D305" i="9" s="1"/>
  <c r="BP52" i="1"/>
  <c r="BP67" i="1" s="1"/>
  <c r="AD52" i="1"/>
  <c r="AD67" i="1" s="1"/>
  <c r="I113" i="9" s="1"/>
  <c r="Y52" i="1"/>
  <c r="Y67" i="1" s="1"/>
  <c r="Y71" i="1" s="1"/>
  <c r="AU52" i="1"/>
  <c r="AU67" i="1" s="1"/>
  <c r="AU71" i="1" s="1"/>
  <c r="AR52" i="1"/>
  <c r="AR67" i="1" s="1"/>
  <c r="AR71" i="1" s="1"/>
  <c r="Z52" i="1"/>
  <c r="Z67" i="1" s="1"/>
  <c r="U52" i="1"/>
  <c r="U67" i="1" s="1"/>
  <c r="U71" i="1" s="1"/>
  <c r="AZ52" i="1"/>
  <c r="AZ67" i="1" s="1"/>
  <c r="C241" i="9" s="1"/>
  <c r="AB52" i="1"/>
  <c r="AB67" i="1" s="1"/>
  <c r="R52" i="1"/>
  <c r="R67" i="1" s="1"/>
  <c r="R71" i="1" s="1"/>
  <c r="V52" i="1"/>
  <c r="V67" i="1" s="1"/>
  <c r="V71" i="1" s="1"/>
  <c r="BR52" i="1"/>
  <c r="BR67" i="1" s="1"/>
  <c r="M52" i="1"/>
  <c r="M67" i="1" s="1"/>
  <c r="F49" i="9" s="1"/>
  <c r="F52" i="1"/>
  <c r="F67" i="1" s="1"/>
  <c r="BT52" i="1"/>
  <c r="BT67" i="1" s="1"/>
  <c r="BT71" i="1" s="1"/>
  <c r="W52" i="1"/>
  <c r="W67" i="1" s="1"/>
  <c r="S52" i="1"/>
  <c r="S67" i="1" s="1"/>
  <c r="X52" i="1"/>
  <c r="X67" i="1" s="1"/>
  <c r="AE52" i="1"/>
  <c r="AE67" i="1" s="1"/>
  <c r="C145" i="9" s="1"/>
  <c r="N52" i="1"/>
  <c r="N67" i="1" s="1"/>
  <c r="N71" i="1" s="1"/>
  <c r="O52" i="1"/>
  <c r="O67" i="1" s="1"/>
  <c r="CC52" i="1"/>
  <c r="CC67" i="1" s="1"/>
  <c r="AV52" i="1"/>
  <c r="AV67" i="1" s="1"/>
  <c r="AO52" i="1"/>
  <c r="AO67" i="1" s="1"/>
  <c r="F177" i="9" s="1"/>
  <c r="BA52" i="1"/>
  <c r="BA67" i="1" s="1"/>
  <c r="AL52" i="1"/>
  <c r="AL67" i="1" s="1"/>
  <c r="CB52" i="1"/>
  <c r="CB67" i="1" s="1"/>
  <c r="C369" i="9" s="1"/>
  <c r="BD52" i="1"/>
  <c r="BD67" i="1" s="1"/>
  <c r="BD71" i="1" s="1"/>
  <c r="AN52" i="1"/>
  <c r="AN67" i="1" s="1"/>
  <c r="J52" i="1"/>
  <c r="J67" i="1" s="1"/>
  <c r="BB52" i="1"/>
  <c r="BB67" i="1" s="1"/>
  <c r="AH52" i="1"/>
  <c r="AH67" i="1" s="1"/>
  <c r="F145" i="9" s="1"/>
  <c r="I52" i="1"/>
  <c r="I67" i="1" s="1"/>
  <c r="BH52" i="1"/>
  <c r="BH67" i="1" s="1"/>
  <c r="BH71" i="1" s="1"/>
  <c r="AP52" i="1"/>
  <c r="AP67" i="1" s="1"/>
  <c r="AQ52" i="1"/>
  <c r="AQ67" i="1" s="1"/>
  <c r="H177" i="9" s="1"/>
  <c r="BE52" i="1"/>
  <c r="BE67" i="1" s="1"/>
  <c r="BE71" i="1" s="1"/>
  <c r="AW52" i="1"/>
  <c r="AW67" i="1" s="1"/>
  <c r="AW71" i="1" s="1"/>
  <c r="AM52" i="1"/>
  <c r="AM67" i="1" s="1"/>
  <c r="AM71" i="1" s="1"/>
  <c r="BG52" i="1"/>
  <c r="BG67" i="1" s="1"/>
  <c r="AA52" i="1"/>
  <c r="AA67" i="1" s="1"/>
  <c r="AA71" i="1" s="1"/>
  <c r="D52" i="1"/>
  <c r="D67" i="1" s="1"/>
  <c r="BM52" i="1"/>
  <c r="BM67" i="1" s="1"/>
  <c r="BM71" i="1" s="1"/>
  <c r="BW52" i="1"/>
  <c r="BW67" i="1" s="1"/>
  <c r="AS52" i="1"/>
  <c r="AS67" i="1" s="1"/>
  <c r="C209" i="9" s="1"/>
  <c r="BJ52" i="1"/>
  <c r="BJ67" i="1" s="1"/>
  <c r="CA52" i="1"/>
  <c r="CA67" i="1" s="1"/>
  <c r="BU52" i="1"/>
  <c r="BU67" i="1" s="1"/>
  <c r="L52" i="1"/>
  <c r="L67" i="1" s="1"/>
  <c r="BC52" i="1"/>
  <c r="BC67" i="1" s="1"/>
  <c r="BC71" i="1" s="1"/>
  <c r="I236" i="9"/>
  <c r="F76" i="9"/>
  <c r="AF52" i="1"/>
  <c r="AF67" i="1" s="1"/>
  <c r="AF71" i="1" s="1"/>
  <c r="D204" i="9"/>
  <c r="G44" i="9"/>
  <c r="G140" i="9"/>
  <c r="I140" i="9"/>
  <c r="G172" i="9"/>
  <c r="C236" i="9"/>
  <c r="H44" i="9"/>
  <c r="I76" i="9"/>
  <c r="E108" i="9"/>
  <c r="H12" i="9"/>
  <c r="I204" i="9"/>
  <c r="E236" i="9"/>
  <c r="E204" i="9"/>
  <c r="F204" i="9"/>
  <c r="H76" i="9"/>
  <c r="H204" i="9"/>
  <c r="E332" i="9"/>
  <c r="D332" i="9"/>
  <c r="I172" i="9"/>
  <c r="H332" i="9"/>
  <c r="F62" i="1"/>
  <c r="F236" i="9"/>
  <c r="E76" i="9"/>
  <c r="G76" i="9"/>
  <c r="H236" i="9"/>
  <c r="H300" i="9"/>
  <c r="D268" i="9"/>
  <c r="C12" i="9"/>
  <c r="I44" i="9"/>
  <c r="E172" i="9"/>
  <c r="I332" i="9"/>
  <c r="D364" i="9"/>
  <c r="F332" i="9"/>
  <c r="F300" i="9"/>
  <c r="D44" i="9"/>
  <c r="F140" i="9"/>
  <c r="F172" i="9"/>
  <c r="C204" i="9"/>
  <c r="I12" i="9"/>
  <c r="E268" i="9"/>
  <c r="C140" i="9"/>
  <c r="C268" i="9"/>
  <c r="D27" i="7"/>
  <c r="I378" i="9"/>
  <c r="F32" i="6"/>
  <c r="F16" i="6"/>
  <c r="D181" i="9" l="1"/>
  <c r="C704" i="1"/>
  <c r="C532" i="1"/>
  <c r="G532" i="1" s="1"/>
  <c r="I309" i="9"/>
  <c r="C565" i="1"/>
  <c r="C640" i="1"/>
  <c r="C686" i="1"/>
  <c r="C514" i="1"/>
  <c r="C528" i="1"/>
  <c r="C700" i="1"/>
  <c r="D149" i="9"/>
  <c r="C697" i="1"/>
  <c r="C525" i="1"/>
  <c r="G525" i="1" s="1"/>
  <c r="H149" i="9"/>
  <c r="C529" i="1"/>
  <c r="C701" i="1"/>
  <c r="G245" i="9"/>
  <c r="C549" i="1"/>
  <c r="C624" i="1"/>
  <c r="C679" i="1"/>
  <c r="C507" i="1"/>
  <c r="G507" i="1" s="1"/>
  <c r="C712" i="1"/>
  <c r="C540" i="1"/>
  <c r="G540" i="1" s="1"/>
  <c r="I245" i="9"/>
  <c r="C551" i="1"/>
  <c r="C629" i="1"/>
  <c r="C34" i="8"/>
  <c r="C556" i="1"/>
  <c r="C635" i="1"/>
  <c r="C614" i="1"/>
  <c r="C550" i="1"/>
  <c r="I181" i="9"/>
  <c r="C537" i="1"/>
  <c r="G537" i="1" s="1"/>
  <c r="C709" i="1"/>
  <c r="C522" i="1"/>
  <c r="G522" i="1" s="1"/>
  <c r="C694" i="1"/>
  <c r="C638" i="1"/>
  <c r="C558" i="1"/>
  <c r="C515" i="1"/>
  <c r="C687" i="1"/>
  <c r="D117" i="9"/>
  <c r="C690" i="1"/>
  <c r="C518" i="1"/>
  <c r="C548" i="1"/>
  <c r="C633" i="1"/>
  <c r="C636" i="1"/>
  <c r="C553" i="1"/>
  <c r="C681" i="1"/>
  <c r="C509" i="1"/>
  <c r="G509" i="1" s="1"/>
  <c r="C631" i="1"/>
  <c r="C542" i="1"/>
  <c r="D85" i="9"/>
  <c r="C683" i="1"/>
  <c r="C511" i="1"/>
  <c r="G511" i="1" s="1"/>
  <c r="C520" i="1"/>
  <c r="G520" i="1" s="1"/>
  <c r="C692" i="1"/>
  <c r="C504" i="1"/>
  <c r="G504" i="1" s="1"/>
  <c r="C676" i="1"/>
  <c r="C33" i="8"/>
  <c r="H213" i="9"/>
  <c r="C543" i="1"/>
  <c r="C616" i="1"/>
  <c r="C35" i="8"/>
  <c r="D292" i="1"/>
  <c r="C126" i="8"/>
  <c r="C102" i="8"/>
  <c r="AG71" i="1"/>
  <c r="CE52" i="1"/>
  <c r="E715" i="10"/>
  <c r="F624" i="10"/>
  <c r="BN67" i="1"/>
  <c r="BN71" i="1" s="1"/>
  <c r="H209" i="9"/>
  <c r="H71" i="1"/>
  <c r="AT71" i="1"/>
  <c r="C142" i="8"/>
  <c r="BI71" i="1"/>
  <c r="T71" i="1"/>
  <c r="F81" i="9"/>
  <c r="BQ71" i="1"/>
  <c r="AY71" i="1"/>
  <c r="E273" i="9"/>
  <c r="M71" i="1"/>
  <c r="F305" i="9"/>
  <c r="H273" i="9"/>
  <c r="I209" i="9"/>
  <c r="BL71" i="1"/>
  <c r="I49" i="9"/>
  <c r="H17" i="9"/>
  <c r="AZ71" i="1"/>
  <c r="C71" i="1"/>
  <c r="Q71" i="1"/>
  <c r="H113" i="9"/>
  <c r="I241" i="9"/>
  <c r="G71" i="1"/>
  <c r="E241" i="9"/>
  <c r="BX71" i="1"/>
  <c r="S71" i="1"/>
  <c r="AK71" i="1"/>
  <c r="E71" i="1"/>
  <c r="G17" i="9"/>
  <c r="I145" i="9"/>
  <c r="H145" i="9"/>
  <c r="BB71" i="1"/>
  <c r="D49" i="9"/>
  <c r="G305" i="9"/>
  <c r="D241" i="9"/>
  <c r="G273" i="9"/>
  <c r="G145" i="9"/>
  <c r="H305" i="9"/>
  <c r="BV71" i="1"/>
  <c r="I337" i="9"/>
  <c r="D177" i="9"/>
  <c r="G277" i="9"/>
  <c r="BZ71" i="1"/>
  <c r="BS71" i="1"/>
  <c r="BP71" i="1"/>
  <c r="E113" i="9"/>
  <c r="C17" i="9"/>
  <c r="AN71" i="1"/>
  <c r="BY71" i="1"/>
  <c r="AL71" i="1"/>
  <c r="G337" i="9"/>
  <c r="I273" i="9"/>
  <c r="AD71" i="1"/>
  <c r="D17" i="9"/>
  <c r="D71" i="1"/>
  <c r="BO71" i="1"/>
  <c r="X71" i="1"/>
  <c r="C273" i="9"/>
  <c r="E17" i="9"/>
  <c r="C177" i="9"/>
  <c r="F241" i="9"/>
  <c r="AP71" i="1"/>
  <c r="E177" i="9"/>
  <c r="AE71" i="1"/>
  <c r="CB71" i="1"/>
  <c r="H241" i="9"/>
  <c r="Z71" i="1"/>
  <c r="G177" i="9"/>
  <c r="G149" i="9"/>
  <c r="AS71" i="1"/>
  <c r="E305" i="9"/>
  <c r="E209" i="9"/>
  <c r="G85" i="9"/>
  <c r="G241" i="9"/>
  <c r="I81" i="9"/>
  <c r="G113" i="9"/>
  <c r="BR71" i="1"/>
  <c r="AH71" i="1"/>
  <c r="D113" i="9"/>
  <c r="E337" i="9"/>
  <c r="AO71" i="1"/>
  <c r="AB71" i="1"/>
  <c r="AQ71" i="1"/>
  <c r="D273" i="9"/>
  <c r="E213" i="9"/>
  <c r="G209" i="9"/>
  <c r="C49" i="9"/>
  <c r="H49" i="9"/>
  <c r="F273" i="9"/>
  <c r="BJ71" i="1"/>
  <c r="I17" i="9"/>
  <c r="G49" i="9"/>
  <c r="G81" i="9"/>
  <c r="F17" i="9"/>
  <c r="H85" i="9"/>
  <c r="D369" i="9"/>
  <c r="E49" i="9"/>
  <c r="H81" i="9"/>
  <c r="I177" i="9"/>
  <c r="D81" i="9"/>
  <c r="C113" i="9"/>
  <c r="CC71" i="1"/>
  <c r="F113" i="9"/>
  <c r="BW71" i="1"/>
  <c r="O71" i="1"/>
  <c r="C337" i="9"/>
  <c r="E81" i="9"/>
  <c r="F209" i="9"/>
  <c r="I305" i="9"/>
  <c r="BA71" i="1"/>
  <c r="W71" i="1"/>
  <c r="CA71" i="1"/>
  <c r="BG71" i="1"/>
  <c r="J71" i="1"/>
  <c r="I71" i="1"/>
  <c r="AV71" i="1"/>
  <c r="BU71" i="1"/>
  <c r="L71" i="1"/>
  <c r="D145" i="9"/>
  <c r="H117" i="9"/>
  <c r="G53" i="9"/>
  <c r="I277" i="9"/>
  <c r="F117" i="9"/>
  <c r="G213" i="9"/>
  <c r="F245" i="9"/>
  <c r="D53" i="9"/>
  <c r="F71" i="1"/>
  <c r="F12" i="9"/>
  <c r="H245" i="9"/>
  <c r="D277" i="9"/>
  <c r="I53" i="9"/>
  <c r="CE62" i="1"/>
  <c r="C428" i="1" s="1"/>
  <c r="C53" i="9" l="1"/>
  <c r="C675" i="1"/>
  <c r="C503" i="1"/>
  <c r="G503" i="1" s="1"/>
  <c r="G117" i="9"/>
  <c r="C521" i="1"/>
  <c r="C693" i="1"/>
  <c r="G528" i="1"/>
  <c r="H528" i="1" s="1"/>
  <c r="C618" i="1"/>
  <c r="C552" i="1"/>
  <c r="C508" i="1"/>
  <c r="G508" i="1" s="1"/>
  <c r="C680" i="1"/>
  <c r="C706" i="1"/>
  <c r="C534" i="1"/>
  <c r="C373" i="9"/>
  <c r="C622" i="1"/>
  <c r="C573" i="1"/>
  <c r="C689" i="1"/>
  <c r="C517" i="1"/>
  <c r="G341" i="9"/>
  <c r="C645" i="1"/>
  <c r="C570" i="1"/>
  <c r="F341" i="9"/>
  <c r="C644" i="1"/>
  <c r="C569" i="1"/>
  <c r="I213" i="9"/>
  <c r="C625" i="1"/>
  <c r="C544" i="1"/>
  <c r="G514" i="1"/>
  <c r="H514" i="1" s="1"/>
  <c r="C512" i="1"/>
  <c r="C684" i="1"/>
  <c r="I341" i="9"/>
  <c r="C647" i="1"/>
  <c r="C572" i="1"/>
  <c r="C149" i="9"/>
  <c r="C696" i="1"/>
  <c r="C524" i="1"/>
  <c r="C559" i="1"/>
  <c r="C619" i="1"/>
  <c r="G515" i="1"/>
  <c r="H515" i="1"/>
  <c r="G550" i="1"/>
  <c r="H550" i="1" s="1"/>
  <c r="C499" i="1"/>
  <c r="G499" i="1" s="1"/>
  <c r="C671" i="1"/>
  <c r="C688" i="1"/>
  <c r="C516" i="1"/>
  <c r="G516" i="1" s="1"/>
  <c r="C497" i="1"/>
  <c r="G497" i="1" s="1"/>
  <c r="C669" i="1"/>
  <c r="C567" i="1"/>
  <c r="C642" i="1"/>
  <c r="C672" i="1"/>
  <c r="C500" i="1"/>
  <c r="G500" i="1" s="1"/>
  <c r="H277" i="9"/>
  <c r="C637" i="1"/>
  <c r="C557" i="1"/>
  <c r="C715" i="1"/>
  <c r="D615" i="1"/>
  <c r="C531" i="1"/>
  <c r="C703" i="1"/>
  <c r="C245" i="9"/>
  <c r="C628" i="1"/>
  <c r="C545" i="1"/>
  <c r="G545" i="1" s="1"/>
  <c r="E341" i="9"/>
  <c r="C568" i="1"/>
  <c r="C643" i="1"/>
  <c r="E181" i="9"/>
  <c r="C705" i="1"/>
  <c r="C533" i="1"/>
  <c r="G533" i="1" s="1"/>
  <c r="F309" i="9"/>
  <c r="C623" i="1"/>
  <c r="C562" i="1"/>
  <c r="C630" i="1"/>
  <c r="C546" i="1"/>
  <c r="F149" i="9"/>
  <c r="C699" i="1"/>
  <c r="C527" i="1"/>
  <c r="C538" i="1"/>
  <c r="G538" i="1" s="1"/>
  <c r="C710" i="1"/>
  <c r="C707" i="1"/>
  <c r="C535" i="1"/>
  <c r="G535" i="1" s="1"/>
  <c r="F85" i="9"/>
  <c r="C513" i="1"/>
  <c r="G513" i="1" s="1"/>
  <c r="C685" i="1"/>
  <c r="F213" i="9"/>
  <c r="C713" i="1"/>
  <c r="C541" i="1"/>
  <c r="C555" i="1"/>
  <c r="C617" i="1"/>
  <c r="C501" i="1"/>
  <c r="G501" i="1" s="1"/>
  <c r="C673" i="1"/>
  <c r="C627" i="1"/>
  <c r="C560" i="1"/>
  <c r="C632" i="1"/>
  <c r="C547" i="1"/>
  <c r="G529" i="1"/>
  <c r="H529" i="1" s="1"/>
  <c r="C505" i="1"/>
  <c r="C677" i="1"/>
  <c r="C574" i="1"/>
  <c r="C620" i="1"/>
  <c r="C648" i="1" s="1"/>
  <c r="M716" i="1" s="1"/>
  <c r="C341" i="9"/>
  <c r="C566" i="1"/>
  <c r="C641" i="1"/>
  <c r="C563" i="1"/>
  <c r="C626" i="1"/>
  <c r="C523" i="1"/>
  <c r="G523" i="1" s="1"/>
  <c r="C695" i="1"/>
  <c r="C621" i="1"/>
  <c r="C561" i="1"/>
  <c r="C634" i="1"/>
  <c r="C554" i="1"/>
  <c r="C639" i="1"/>
  <c r="C564" i="1"/>
  <c r="C670" i="1"/>
  <c r="C498" i="1"/>
  <c r="C682" i="1"/>
  <c r="C510" i="1"/>
  <c r="G510" i="1" s="1"/>
  <c r="E149" i="9"/>
  <c r="C698" i="1"/>
  <c r="C526" i="1"/>
  <c r="G518" i="1"/>
  <c r="H518" i="1"/>
  <c r="C674" i="1"/>
  <c r="C502" i="1"/>
  <c r="G502" i="1" s="1"/>
  <c r="C708" i="1"/>
  <c r="C536" i="1"/>
  <c r="G536" i="1" s="1"/>
  <c r="C691" i="1"/>
  <c r="C519" i="1"/>
  <c r="G519" i="1" s="1"/>
  <c r="H341" i="9"/>
  <c r="C646" i="1"/>
  <c r="C571" i="1"/>
  <c r="C530" i="1"/>
  <c r="C702" i="1"/>
  <c r="C21" i="9"/>
  <c r="C496" i="1"/>
  <c r="G496" i="1" s="1"/>
  <c r="C668" i="1"/>
  <c r="F53" i="9"/>
  <c r="C506" i="1"/>
  <c r="G506" i="1" s="1"/>
  <c r="C678" i="1"/>
  <c r="D213" i="9"/>
  <c r="C539" i="1"/>
  <c r="G539" i="1" s="1"/>
  <c r="C711" i="1"/>
  <c r="C50" i="8"/>
  <c r="D341" i="1"/>
  <c r="C481" i="1" s="1"/>
  <c r="CE67" i="1"/>
  <c r="C433" i="1" s="1"/>
  <c r="C441" i="1" s="1"/>
  <c r="C305" i="9"/>
  <c r="F704" i="10"/>
  <c r="F688" i="10"/>
  <c r="F672" i="10"/>
  <c r="F701" i="10"/>
  <c r="F685" i="10"/>
  <c r="F669" i="10"/>
  <c r="F627" i="10"/>
  <c r="F698" i="10"/>
  <c r="F682" i="10"/>
  <c r="F711" i="10"/>
  <c r="F695" i="10"/>
  <c r="F679" i="10"/>
  <c r="F708" i="10"/>
  <c r="F692" i="10"/>
  <c r="F676" i="10"/>
  <c r="F705" i="10"/>
  <c r="F689" i="10"/>
  <c r="F673" i="10"/>
  <c r="F702" i="10"/>
  <c r="F686" i="10"/>
  <c r="F670" i="10"/>
  <c r="F647" i="10"/>
  <c r="F645" i="10"/>
  <c r="F629" i="10"/>
  <c r="F626" i="10"/>
  <c r="F716" i="10"/>
  <c r="F699" i="10"/>
  <c r="F683" i="10"/>
  <c r="F643" i="10"/>
  <c r="F641" i="10"/>
  <c r="F639" i="10"/>
  <c r="F637" i="10"/>
  <c r="F635" i="10"/>
  <c r="F633" i="10"/>
  <c r="F631" i="10"/>
  <c r="F712" i="10"/>
  <c r="F696" i="10"/>
  <c r="F680" i="10"/>
  <c r="F709" i="10"/>
  <c r="F693" i="10"/>
  <c r="F677" i="10"/>
  <c r="F706" i="10"/>
  <c r="F690" i="10"/>
  <c r="F674" i="10"/>
  <c r="F707" i="10"/>
  <c r="F691" i="10"/>
  <c r="F675" i="10"/>
  <c r="F644" i="10"/>
  <c r="F642" i="10"/>
  <c r="F640" i="10"/>
  <c r="F638" i="10"/>
  <c r="F636" i="10"/>
  <c r="F634" i="10"/>
  <c r="F632" i="10"/>
  <c r="F630" i="10"/>
  <c r="F703" i="10"/>
  <c r="F668" i="10"/>
  <c r="F697" i="10"/>
  <c r="F625" i="10"/>
  <c r="F687" i="10"/>
  <c r="F684" i="10"/>
  <c r="F713" i="10"/>
  <c r="F678" i="10"/>
  <c r="F646" i="10"/>
  <c r="F694" i="10"/>
  <c r="F671" i="10"/>
  <c r="F700" i="10"/>
  <c r="F628" i="10"/>
  <c r="F710" i="10"/>
  <c r="F681" i="10"/>
  <c r="C309" i="9"/>
  <c r="H21" i="9"/>
  <c r="E277" i="9"/>
  <c r="C146" i="8"/>
  <c r="D341" i="9"/>
  <c r="E85" i="9"/>
  <c r="E21" i="9"/>
  <c r="C85" i="9"/>
  <c r="E309" i="9"/>
  <c r="I117" i="9"/>
  <c r="I149" i="9"/>
  <c r="D309" i="9"/>
  <c r="G21" i="9"/>
  <c r="H309" i="9"/>
  <c r="E245" i="9"/>
  <c r="D245" i="9"/>
  <c r="G309" i="9"/>
  <c r="G181" i="9"/>
  <c r="I21" i="9"/>
  <c r="C181" i="9"/>
  <c r="C277" i="9"/>
  <c r="C117" i="9"/>
  <c r="H53" i="9"/>
  <c r="D21" i="9"/>
  <c r="H181" i="9"/>
  <c r="C213" i="9"/>
  <c r="F181" i="9"/>
  <c r="D373" i="9"/>
  <c r="E117" i="9"/>
  <c r="F277" i="9"/>
  <c r="I85" i="9"/>
  <c r="E53" i="9"/>
  <c r="CE71" i="1"/>
  <c r="C716" i="1" s="1"/>
  <c r="I364" i="9"/>
  <c r="F21" i="9"/>
  <c r="G498" i="1" l="1"/>
  <c r="H498" i="1"/>
  <c r="G527" i="1"/>
  <c r="H527" i="1"/>
  <c r="G530" i="1"/>
  <c r="H530" i="1"/>
  <c r="G512" i="1"/>
  <c r="H512" i="1"/>
  <c r="I369" i="9"/>
  <c r="G531" i="1"/>
  <c r="H531" i="1" s="1"/>
  <c r="G524" i="1"/>
  <c r="H524" i="1"/>
  <c r="G534" i="1"/>
  <c r="H534" i="1" s="1"/>
  <c r="H526" i="1"/>
  <c r="G526" i="1"/>
  <c r="G505" i="1"/>
  <c r="H505" i="1"/>
  <c r="G546" i="1"/>
  <c r="H546" i="1"/>
  <c r="H521" i="1"/>
  <c r="G521" i="1"/>
  <c r="G517" i="1"/>
  <c r="H517" i="1" s="1"/>
  <c r="D672" i="1"/>
  <c r="D695" i="1"/>
  <c r="D676" i="1"/>
  <c r="D644" i="1"/>
  <c r="D670" i="1"/>
  <c r="D678" i="1"/>
  <c r="D626" i="1"/>
  <c r="D633" i="1"/>
  <c r="D620" i="1"/>
  <c r="D619" i="1"/>
  <c r="D622" i="1"/>
  <c r="D679" i="1"/>
  <c r="D642" i="1"/>
  <c r="D646" i="1"/>
  <c r="D631" i="1"/>
  <c r="D712" i="1"/>
  <c r="D671" i="1"/>
  <c r="D707" i="1"/>
  <c r="D685" i="1"/>
  <c r="D694" i="1"/>
  <c r="D645" i="1"/>
  <c r="D683" i="1"/>
  <c r="D638" i="1"/>
  <c r="D634" i="1"/>
  <c r="D680" i="1"/>
  <c r="D675" i="1"/>
  <c r="D629" i="1"/>
  <c r="D636" i="1"/>
  <c r="D706" i="1"/>
  <c r="D687" i="1"/>
  <c r="D668" i="1"/>
  <c r="D643" i="1"/>
  <c r="D637" i="1"/>
  <c r="D673" i="1"/>
  <c r="D621" i="1"/>
  <c r="D632" i="1"/>
  <c r="D616" i="1"/>
  <c r="D698" i="1"/>
  <c r="D716" i="1"/>
  <c r="D625" i="1"/>
  <c r="D617" i="1"/>
  <c r="D689" i="1"/>
  <c r="D690" i="1"/>
  <c r="D641" i="1"/>
  <c r="D635" i="1"/>
  <c r="D630" i="1"/>
  <c r="D711" i="1"/>
  <c r="D710" i="1"/>
  <c r="D669" i="1"/>
  <c r="D703" i="1"/>
  <c r="D697" i="1"/>
  <c r="D681" i="1"/>
  <c r="D623" i="1"/>
  <c r="D704" i="1"/>
  <c r="D682" i="1"/>
  <c r="D708" i="1"/>
  <c r="D699" i="1"/>
  <c r="D640" i="1"/>
  <c r="D628" i="1"/>
  <c r="D647" i="1"/>
  <c r="D627" i="1"/>
  <c r="D624" i="1"/>
  <c r="D709" i="1"/>
  <c r="D696" i="1"/>
  <c r="D674" i="1"/>
  <c r="D700" i="1"/>
  <c r="D691" i="1"/>
  <c r="D639" i="1"/>
  <c r="D618" i="1"/>
  <c r="D693" i="1"/>
  <c r="D713" i="1"/>
  <c r="D701" i="1"/>
  <c r="D677" i="1"/>
  <c r="D688" i="1"/>
  <c r="D692" i="1"/>
  <c r="D702" i="1"/>
  <c r="D686" i="1"/>
  <c r="D684" i="1"/>
  <c r="D705" i="1"/>
  <c r="G544" i="1"/>
  <c r="H544" i="1"/>
  <c r="F715" i="10"/>
  <c r="G625" i="10"/>
  <c r="C151" i="8"/>
  <c r="I373" i="9"/>
  <c r="E612" i="1" l="1"/>
  <c r="D715" i="1"/>
  <c r="E623" i="1"/>
  <c r="G701" i="10"/>
  <c r="G685" i="10"/>
  <c r="G669" i="10"/>
  <c r="G627" i="10"/>
  <c r="G698" i="10"/>
  <c r="G682" i="10"/>
  <c r="G711" i="10"/>
  <c r="G695" i="10"/>
  <c r="G679" i="10"/>
  <c r="G708" i="10"/>
  <c r="G692" i="10"/>
  <c r="G676" i="10"/>
  <c r="G705" i="10"/>
  <c r="G689" i="10"/>
  <c r="G673" i="10"/>
  <c r="G702" i="10"/>
  <c r="G686" i="10"/>
  <c r="G670" i="10"/>
  <c r="G647" i="10"/>
  <c r="G645" i="10"/>
  <c r="G629" i="10"/>
  <c r="G626" i="10"/>
  <c r="G716" i="10"/>
  <c r="G699" i="10"/>
  <c r="G683" i="10"/>
  <c r="G643" i="10"/>
  <c r="G641" i="10"/>
  <c r="G639" i="10"/>
  <c r="G637" i="10"/>
  <c r="G635" i="10"/>
  <c r="G633" i="10"/>
  <c r="G631" i="10"/>
  <c r="G712" i="10"/>
  <c r="G696" i="10"/>
  <c r="G680" i="10"/>
  <c r="G709" i="10"/>
  <c r="G693" i="10"/>
  <c r="G677" i="10"/>
  <c r="G706" i="10"/>
  <c r="G690" i="10"/>
  <c r="G674" i="10"/>
  <c r="G703" i="10"/>
  <c r="G687" i="10"/>
  <c r="G671" i="10"/>
  <c r="G704" i="10"/>
  <c r="G688" i="10"/>
  <c r="G672" i="10"/>
  <c r="G668" i="10"/>
  <c r="G636" i="10"/>
  <c r="G697" i="10"/>
  <c r="G681" i="10"/>
  <c r="G691" i="10"/>
  <c r="G640" i="10"/>
  <c r="G632" i="10"/>
  <c r="G684" i="10"/>
  <c r="G644" i="10"/>
  <c r="G713" i="10"/>
  <c r="G678" i="10"/>
  <c r="G646" i="10"/>
  <c r="G707" i="10"/>
  <c r="G638" i="10"/>
  <c r="G630" i="10"/>
  <c r="G700" i="10"/>
  <c r="G628" i="10"/>
  <c r="H628" i="10" s="1"/>
  <c r="G710" i="10"/>
  <c r="G694" i="10"/>
  <c r="G675" i="10"/>
  <c r="G642" i="10"/>
  <c r="G634" i="10"/>
  <c r="E685" i="1" l="1"/>
  <c r="E671" i="1"/>
  <c r="E705" i="1"/>
  <c r="E688" i="1"/>
  <c r="E646" i="1"/>
  <c r="E626" i="1"/>
  <c r="E631" i="1"/>
  <c r="E694" i="1"/>
  <c r="E670" i="1"/>
  <c r="E630" i="1"/>
  <c r="E637" i="1"/>
  <c r="E700" i="1"/>
  <c r="E672" i="1"/>
  <c r="E624" i="1"/>
  <c r="E625" i="1"/>
  <c r="E692" i="1"/>
  <c r="E681" i="1"/>
  <c r="E644" i="1"/>
  <c r="E716" i="1"/>
  <c r="E645" i="1"/>
  <c r="E638" i="1"/>
  <c r="E702" i="1"/>
  <c r="E679" i="1"/>
  <c r="E678" i="1"/>
  <c r="E632" i="1"/>
  <c r="E677" i="1"/>
  <c r="E708" i="1"/>
  <c r="E697" i="1"/>
  <c r="E680" i="1"/>
  <c r="E635" i="1"/>
  <c r="E699" i="1"/>
  <c r="E674" i="1"/>
  <c r="E669" i="1"/>
  <c r="E689" i="1"/>
  <c r="E683" i="1"/>
  <c r="E641" i="1"/>
  <c r="E647" i="1"/>
  <c r="E711" i="1"/>
  <c r="E707" i="1"/>
  <c r="E643" i="1"/>
  <c r="E690" i="1"/>
  <c r="E639" i="1"/>
  <c r="E713" i="1"/>
  <c r="E629" i="1"/>
  <c r="E682" i="1"/>
  <c r="E703" i="1"/>
  <c r="E684" i="1"/>
  <c r="E673" i="1"/>
  <c r="E675" i="1"/>
  <c r="E642" i="1"/>
  <c r="E698" i="1"/>
  <c r="E691" i="1"/>
  <c r="E627" i="1"/>
  <c r="E709" i="1"/>
  <c r="E695" i="1"/>
  <c r="E676" i="1"/>
  <c r="E712" i="1"/>
  <c r="E628" i="1"/>
  <c r="E640" i="1"/>
  <c r="E686" i="1"/>
  <c r="E636" i="1"/>
  <c r="E634" i="1"/>
  <c r="E701" i="1"/>
  <c r="E687" i="1"/>
  <c r="E668" i="1"/>
  <c r="E704" i="1"/>
  <c r="E710" i="1"/>
  <c r="E633" i="1"/>
  <c r="E693" i="1"/>
  <c r="E696" i="1"/>
  <c r="E706" i="1"/>
  <c r="H698" i="10"/>
  <c r="H682" i="10"/>
  <c r="H711" i="10"/>
  <c r="H695" i="10"/>
  <c r="H679" i="10"/>
  <c r="H708" i="10"/>
  <c r="H692" i="10"/>
  <c r="H676" i="10"/>
  <c r="H705" i="10"/>
  <c r="H689" i="10"/>
  <c r="H673" i="10"/>
  <c r="H702" i="10"/>
  <c r="H686" i="10"/>
  <c r="H670" i="10"/>
  <c r="H647" i="10"/>
  <c r="H645" i="10"/>
  <c r="H629" i="10"/>
  <c r="H716" i="10"/>
  <c r="H699" i="10"/>
  <c r="H683" i="10"/>
  <c r="H643" i="10"/>
  <c r="H641" i="10"/>
  <c r="H639" i="10"/>
  <c r="H637" i="10"/>
  <c r="H635" i="10"/>
  <c r="H633" i="10"/>
  <c r="H631" i="10"/>
  <c r="H712" i="10"/>
  <c r="H696" i="10"/>
  <c r="H680" i="10"/>
  <c r="H709" i="10"/>
  <c r="H693" i="10"/>
  <c r="H677" i="10"/>
  <c r="H706" i="10"/>
  <c r="H690" i="10"/>
  <c r="H674" i="10"/>
  <c r="H703" i="10"/>
  <c r="H687" i="10"/>
  <c r="H671" i="10"/>
  <c r="H700" i="10"/>
  <c r="H684" i="10"/>
  <c r="H668" i="10"/>
  <c r="H701" i="10"/>
  <c r="H685" i="10"/>
  <c r="H669" i="10"/>
  <c r="H697" i="10"/>
  <c r="H681" i="10"/>
  <c r="H691" i="10"/>
  <c r="H640" i="10"/>
  <c r="H632" i="10"/>
  <c r="H634" i="10"/>
  <c r="H713" i="10"/>
  <c r="H678" i="10"/>
  <c r="H646" i="10"/>
  <c r="H642" i="10"/>
  <c r="H707" i="10"/>
  <c r="H638" i="10"/>
  <c r="H630" i="10"/>
  <c r="H688" i="10"/>
  <c r="H672" i="10"/>
  <c r="H694" i="10"/>
  <c r="H675" i="10"/>
  <c r="H644" i="10"/>
  <c r="H636" i="10"/>
  <c r="H710" i="10"/>
  <c r="H704" i="10"/>
  <c r="G715" i="10"/>
  <c r="E715" i="1" l="1"/>
  <c r="F624" i="1"/>
  <c r="H715" i="10"/>
  <c r="I629" i="10"/>
  <c r="F682" i="1" l="1"/>
  <c r="F713" i="1"/>
  <c r="F694" i="1"/>
  <c r="F701" i="1"/>
  <c r="F635" i="1"/>
  <c r="F632" i="1"/>
  <c r="F711" i="1"/>
  <c r="F639" i="1"/>
  <c r="F640" i="1"/>
  <c r="F629" i="1"/>
  <c r="F678" i="1"/>
  <c r="F685" i="1"/>
  <c r="F638" i="1"/>
  <c r="F679" i="1"/>
  <c r="F626" i="1"/>
  <c r="F689" i="1"/>
  <c r="F677" i="1"/>
  <c r="F627" i="1"/>
  <c r="F690" i="1"/>
  <c r="F709" i="1"/>
  <c r="F637" i="1"/>
  <c r="F674" i="1"/>
  <c r="F705" i="1"/>
  <c r="F686" i="1"/>
  <c r="F693" i="1"/>
  <c r="F642" i="1"/>
  <c r="F631" i="1"/>
  <c r="F696" i="1"/>
  <c r="F634" i="1"/>
  <c r="F708" i="1"/>
  <c r="F697" i="1"/>
  <c r="F630" i="1"/>
  <c r="F625" i="1"/>
  <c r="F700" i="1"/>
  <c r="F670" i="1"/>
  <c r="F716" i="1"/>
  <c r="F687" i="1"/>
  <c r="F707" i="1"/>
  <c r="F668" i="1"/>
  <c r="F680" i="1"/>
  <c r="F641" i="1"/>
  <c r="F692" i="1"/>
  <c r="F681" i="1"/>
  <c r="F647" i="1"/>
  <c r="F669" i="1"/>
  <c r="F703" i="1"/>
  <c r="F691" i="1"/>
  <c r="F672" i="1"/>
  <c r="F675" i="1"/>
  <c r="F706" i="1"/>
  <c r="F684" i="1"/>
  <c r="F673" i="1"/>
  <c r="F646" i="1"/>
  <c r="F712" i="1"/>
  <c r="F688" i="1"/>
  <c r="F636" i="1"/>
  <c r="F699" i="1"/>
  <c r="F628" i="1"/>
  <c r="F698" i="1"/>
  <c r="F676" i="1"/>
  <c r="F710" i="1"/>
  <c r="F645" i="1"/>
  <c r="F695" i="1"/>
  <c r="F671" i="1"/>
  <c r="F704" i="1"/>
  <c r="F643" i="1"/>
  <c r="F683" i="1"/>
  <c r="F702" i="1"/>
  <c r="F633" i="1"/>
  <c r="F644" i="1"/>
  <c r="I711" i="10"/>
  <c r="I695" i="10"/>
  <c r="I679" i="10"/>
  <c r="I708" i="10"/>
  <c r="I692" i="10"/>
  <c r="I676" i="10"/>
  <c r="I705" i="10"/>
  <c r="I689" i="10"/>
  <c r="I673" i="10"/>
  <c r="I702" i="10"/>
  <c r="I686" i="10"/>
  <c r="I670" i="10"/>
  <c r="I647" i="10"/>
  <c r="I645" i="10"/>
  <c r="I716" i="10"/>
  <c r="I699" i="10"/>
  <c r="I683" i="10"/>
  <c r="I643" i="10"/>
  <c r="I641" i="10"/>
  <c r="I639" i="10"/>
  <c r="I637" i="10"/>
  <c r="I635" i="10"/>
  <c r="I633" i="10"/>
  <c r="I631" i="10"/>
  <c r="I712" i="10"/>
  <c r="I696" i="10"/>
  <c r="I680" i="10"/>
  <c r="I709" i="10"/>
  <c r="I693" i="10"/>
  <c r="I677" i="10"/>
  <c r="I706" i="10"/>
  <c r="I690" i="10"/>
  <c r="I674" i="10"/>
  <c r="I703" i="10"/>
  <c r="I687" i="10"/>
  <c r="I671" i="10"/>
  <c r="I700" i="10"/>
  <c r="I684" i="10"/>
  <c r="I668" i="10"/>
  <c r="I713" i="10"/>
  <c r="I697" i="10"/>
  <c r="I681" i="10"/>
  <c r="I698" i="10"/>
  <c r="I682" i="10"/>
  <c r="I710" i="10"/>
  <c r="I691" i="10"/>
  <c r="I640" i="10"/>
  <c r="I632" i="10"/>
  <c r="I685" i="10"/>
  <c r="I678" i="10"/>
  <c r="I646" i="10"/>
  <c r="I704" i="10"/>
  <c r="I707" i="10"/>
  <c r="I638" i="10"/>
  <c r="I630" i="10"/>
  <c r="I672" i="10"/>
  <c r="I634" i="10"/>
  <c r="I701" i="10"/>
  <c r="I642" i="10"/>
  <c r="I694" i="10"/>
  <c r="I644" i="10"/>
  <c r="I636" i="10"/>
  <c r="I688" i="10"/>
  <c r="I669" i="10"/>
  <c r="I675" i="10"/>
  <c r="F715" i="1" l="1"/>
  <c r="G625" i="1"/>
  <c r="I715" i="10"/>
  <c r="J630" i="10"/>
  <c r="G711" i="1" l="1"/>
  <c r="G697" i="1"/>
  <c r="G678" i="1"/>
  <c r="G691" i="1"/>
  <c r="G639" i="1"/>
  <c r="G698" i="1"/>
  <c r="G630" i="1"/>
  <c r="G701" i="1"/>
  <c r="G680" i="1"/>
  <c r="G703" i="1"/>
  <c r="G689" i="1"/>
  <c r="G670" i="1"/>
  <c r="G683" i="1"/>
  <c r="G638" i="1"/>
  <c r="G690" i="1"/>
  <c r="G693" i="1"/>
  <c r="G669" i="1"/>
  <c r="G695" i="1"/>
  <c r="G681" i="1"/>
  <c r="G647" i="1"/>
  <c r="G675" i="1"/>
  <c r="G637" i="1"/>
  <c r="G682" i="1"/>
  <c r="G677" i="1"/>
  <c r="G704" i="1"/>
  <c r="G688" i="1"/>
  <c r="G687" i="1"/>
  <c r="G673" i="1"/>
  <c r="G646" i="1"/>
  <c r="G644" i="1"/>
  <c r="G636" i="1"/>
  <c r="G674" i="1"/>
  <c r="G708" i="1"/>
  <c r="G684" i="1"/>
  <c r="G668" i="1"/>
  <c r="G640" i="1"/>
  <c r="G709" i="1"/>
  <c r="G679" i="1"/>
  <c r="G710" i="1"/>
  <c r="G645" i="1"/>
  <c r="G643" i="1"/>
  <c r="G635" i="1"/>
  <c r="G685" i="1"/>
  <c r="G696" i="1"/>
  <c r="G672" i="1"/>
  <c r="G631" i="1"/>
  <c r="G705" i="1"/>
  <c r="G632" i="1"/>
  <c r="G671" i="1"/>
  <c r="G702" i="1"/>
  <c r="G716" i="1"/>
  <c r="G642" i="1"/>
  <c r="G634" i="1"/>
  <c r="G629" i="1"/>
  <c r="G676" i="1"/>
  <c r="G628" i="1"/>
  <c r="H628" i="1" s="1"/>
  <c r="G627" i="1"/>
  <c r="G686" i="1"/>
  <c r="G692" i="1"/>
  <c r="G713" i="1"/>
  <c r="G694" i="1"/>
  <c r="G707" i="1"/>
  <c r="G641" i="1"/>
  <c r="G633" i="1"/>
  <c r="G626" i="1"/>
  <c r="G712" i="1"/>
  <c r="G699" i="1"/>
  <c r="G706" i="1"/>
  <c r="G700" i="1"/>
  <c r="J708" i="10"/>
  <c r="J692" i="10"/>
  <c r="J676" i="10"/>
  <c r="J705" i="10"/>
  <c r="J689" i="10"/>
  <c r="J673" i="10"/>
  <c r="J702" i="10"/>
  <c r="J686" i="10"/>
  <c r="J670" i="10"/>
  <c r="J647" i="10"/>
  <c r="J645" i="10"/>
  <c r="J716" i="10"/>
  <c r="J699" i="10"/>
  <c r="J683" i="10"/>
  <c r="J643" i="10"/>
  <c r="J641" i="10"/>
  <c r="J639" i="10"/>
  <c r="J637" i="10"/>
  <c r="J635" i="10"/>
  <c r="J633" i="10"/>
  <c r="J631" i="10"/>
  <c r="J712" i="10"/>
  <c r="J696" i="10"/>
  <c r="J680" i="10"/>
  <c r="J709" i="10"/>
  <c r="J693" i="10"/>
  <c r="J677" i="10"/>
  <c r="J706" i="10"/>
  <c r="J690" i="10"/>
  <c r="J674" i="10"/>
  <c r="J703" i="10"/>
  <c r="J687" i="10"/>
  <c r="J671" i="10"/>
  <c r="J700" i="10"/>
  <c r="J684" i="10"/>
  <c r="J668" i="10"/>
  <c r="J713" i="10"/>
  <c r="J697" i="10"/>
  <c r="J681" i="10"/>
  <c r="J710" i="10"/>
  <c r="J694" i="10"/>
  <c r="J678" i="10"/>
  <c r="J646" i="10"/>
  <c r="J711" i="10"/>
  <c r="J695" i="10"/>
  <c r="J679" i="10"/>
  <c r="J691" i="10"/>
  <c r="J640" i="10"/>
  <c r="J632" i="10"/>
  <c r="J669" i="10"/>
  <c r="J685" i="10"/>
  <c r="J642" i="10"/>
  <c r="J682" i="10"/>
  <c r="J707" i="10"/>
  <c r="J638" i="10"/>
  <c r="J672" i="10"/>
  <c r="J634" i="10"/>
  <c r="J701" i="10"/>
  <c r="J644" i="10"/>
  <c r="J636" i="10"/>
  <c r="J704" i="10"/>
  <c r="J688" i="10"/>
  <c r="J675" i="10"/>
  <c r="J698" i="10"/>
  <c r="H708" i="1" l="1"/>
  <c r="H694" i="1"/>
  <c r="H707" i="1"/>
  <c r="H641" i="1"/>
  <c r="H633" i="1"/>
  <c r="H703" i="1"/>
  <c r="H630" i="1"/>
  <c r="H706" i="1"/>
  <c r="H693" i="1"/>
  <c r="H700" i="1"/>
  <c r="H686" i="1"/>
  <c r="H699" i="1"/>
  <c r="H640" i="1"/>
  <c r="H712" i="1"/>
  <c r="H695" i="1"/>
  <c r="H705" i="1"/>
  <c r="H674" i="1"/>
  <c r="H673" i="1"/>
  <c r="H689" i="1"/>
  <c r="H637" i="1"/>
  <c r="H671" i="1"/>
  <c r="H690" i="1"/>
  <c r="H697" i="1"/>
  <c r="H702" i="1"/>
  <c r="H631" i="1"/>
  <c r="H692" i="1"/>
  <c r="H678" i="1"/>
  <c r="H691" i="1"/>
  <c r="H639" i="1"/>
  <c r="H704" i="1"/>
  <c r="H687" i="1"/>
  <c r="H698" i="1"/>
  <c r="H709" i="1"/>
  <c r="H684" i="1"/>
  <c r="H670" i="1"/>
  <c r="H683" i="1"/>
  <c r="H638" i="1"/>
  <c r="H696" i="1"/>
  <c r="H679" i="1"/>
  <c r="H713" i="1"/>
  <c r="H688" i="1"/>
  <c r="H701" i="1"/>
  <c r="H681" i="1"/>
  <c r="H672" i="1"/>
  <c r="H685" i="1"/>
  <c r="H634" i="1"/>
  <c r="H629" i="1"/>
  <c r="H676" i="1"/>
  <c r="H647" i="1"/>
  <c r="H675" i="1"/>
  <c r="H677" i="1"/>
  <c r="H642" i="1"/>
  <c r="H668" i="1"/>
  <c r="H646" i="1"/>
  <c r="H644" i="1"/>
  <c r="H636" i="1"/>
  <c r="H680" i="1"/>
  <c r="H669" i="1"/>
  <c r="H716" i="1"/>
  <c r="H682" i="1"/>
  <c r="H710" i="1"/>
  <c r="H645" i="1"/>
  <c r="H643" i="1"/>
  <c r="H635" i="1"/>
  <c r="H632" i="1"/>
  <c r="H711" i="1"/>
  <c r="G715" i="1"/>
  <c r="L647" i="10"/>
  <c r="K644" i="10"/>
  <c r="J715" i="10"/>
  <c r="H715" i="1" l="1"/>
  <c r="I629" i="1"/>
  <c r="K705" i="10"/>
  <c r="K689" i="10"/>
  <c r="K673" i="10"/>
  <c r="K702" i="10"/>
  <c r="K686" i="10"/>
  <c r="K670" i="10"/>
  <c r="K716" i="10"/>
  <c r="K699" i="10"/>
  <c r="K683" i="10"/>
  <c r="K712" i="10"/>
  <c r="K696" i="10"/>
  <c r="K680" i="10"/>
  <c r="K709" i="10"/>
  <c r="K693" i="10"/>
  <c r="K677" i="10"/>
  <c r="K706" i="10"/>
  <c r="K690" i="10"/>
  <c r="K674" i="10"/>
  <c r="K703" i="10"/>
  <c r="K687" i="10"/>
  <c r="K671" i="10"/>
  <c r="K700" i="10"/>
  <c r="K684" i="10"/>
  <c r="K668" i="10"/>
  <c r="K713" i="10"/>
  <c r="K697" i="10"/>
  <c r="K681" i="10"/>
  <c r="K710" i="10"/>
  <c r="K694" i="10"/>
  <c r="K678" i="10"/>
  <c r="K707" i="10"/>
  <c r="K691" i="10"/>
  <c r="K675" i="10"/>
  <c r="K708" i="10"/>
  <c r="K692" i="10"/>
  <c r="K676" i="10"/>
  <c r="K685" i="10"/>
  <c r="K698" i="10"/>
  <c r="K711" i="10"/>
  <c r="K669" i="10"/>
  <c r="K679" i="10"/>
  <c r="K672" i="10"/>
  <c r="K701" i="10"/>
  <c r="K695" i="10"/>
  <c r="K688" i="10"/>
  <c r="K704" i="10"/>
  <c r="K682" i="10"/>
  <c r="L702" i="10"/>
  <c r="M702" i="10" s="1"/>
  <c r="L686" i="10"/>
  <c r="L670" i="10"/>
  <c r="L716" i="10"/>
  <c r="L699" i="10"/>
  <c r="L683" i="10"/>
  <c r="L712" i="10"/>
  <c r="L696" i="10"/>
  <c r="L680" i="10"/>
  <c r="L709" i="10"/>
  <c r="L693" i="10"/>
  <c r="L677" i="10"/>
  <c r="L706" i="10"/>
  <c r="L690" i="10"/>
  <c r="M690" i="10" s="1"/>
  <c r="L674" i="10"/>
  <c r="M674" i="10" s="1"/>
  <c r="L703" i="10"/>
  <c r="M703" i="10" s="1"/>
  <c r="L687" i="10"/>
  <c r="M687" i="10" s="1"/>
  <c r="L671" i="10"/>
  <c r="L700" i="10"/>
  <c r="L684" i="10"/>
  <c r="L668" i="10"/>
  <c r="L713" i="10"/>
  <c r="L697" i="10"/>
  <c r="L681" i="10"/>
  <c r="L710" i="10"/>
  <c r="L694" i="10"/>
  <c r="L678" i="10"/>
  <c r="L707" i="10"/>
  <c r="L691" i="10"/>
  <c r="L675" i="10"/>
  <c r="M675" i="10" s="1"/>
  <c r="L704" i="10"/>
  <c r="L688" i="10"/>
  <c r="M688" i="10" s="1"/>
  <c r="L672" i="10"/>
  <c r="M672" i="10" s="1"/>
  <c r="L705" i="10"/>
  <c r="M705" i="10" s="1"/>
  <c r="L689" i="10"/>
  <c r="M689" i="10" s="1"/>
  <c r="L673" i="10"/>
  <c r="M673" i="10" s="1"/>
  <c r="L685" i="10"/>
  <c r="L698" i="10"/>
  <c r="L679" i="10"/>
  <c r="L708" i="10"/>
  <c r="M708" i="10" s="1"/>
  <c r="L701" i="10"/>
  <c r="L695" i="10"/>
  <c r="L669" i="10"/>
  <c r="M669" i="10" s="1"/>
  <c r="L676" i="10"/>
  <c r="M676" i="10" s="1"/>
  <c r="L682" i="10"/>
  <c r="L711" i="10"/>
  <c r="M711" i="10" s="1"/>
  <c r="L692" i="10"/>
  <c r="M692" i="10" s="1"/>
  <c r="I713" i="1" l="1"/>
  <c r="I699" i="1"/>
  <c r="I640" i="1"/>
  <c r="I712" i="1"/>
  <c r="I693" i="1"/>
  <c r="I676" i="1"/>
  <c r="I702" i="1"/>
  <c r="I645" i="1"/>
  <c r="I703" i="1"/>
  <c r="I668" i="1"/>
  <c r="I670" i="1"/>
  <c r="I677" i="1"/>
  <c r="I711" i="1"/>
  <c r="I675" i="1"/>
  <c r="I669" i="1"/>
  <c r="I706" i="1"/>
  <c r="I644" i="1"/>
  <c r="I680" i="1"/>
  <c r="I690" i="1"/>
  <c r="I635" i="1"/>
  <c r="I674" i="1"/>
  <c r="I642" i="1"/>
  <c r="I694" i="1"/>
  <c r="I686" i="1"/>
  <c r="I705" i="1"/>
  <c r="I691" i="1"/>
  <c r="I639" i="1"/>
  <c r="I704" i="1"/>
  <c r="I685" i="1"/>
  <c r="I687" i="1"/>
  <c r="I688" i="1"/>
  <c r="I695" i="1"/>
  <c r="I636" i="1"/>
  <c r="I646" i="1"/>
  <c r="I673" i="1"/>
  <c r="I632" i="1"/>
  <c r="I671" i="1"/>
  <c r="I701" i="1"/>
  <c r="I697" i="1"/>
  <c r="I683" i="1"/>
  <c r="I638" i="1"/>
  <c r="I696" i="1"/>
  <c r="I710" i="1"/>
  <c r="I682" i="1"/>
  <c r="I637" i="1"/>
  <c r="I678" i="1"/>
  <c r="I681" i="1"/>
  <c r="I679" i="1"/>
  <c r="I643" i="1"/>
  <c r="I698" i="1"/>
  <c r="I716" i="1"/>
  <c r="I709" i="1"/>
  <c r="I707" i="1"/>
  <c r="I684" i="1"/>
  <c r="I689" i="1"/>
  <c r="I672" i="1"/>
  <c r="I634" i="1"/>
  <c r="I631" i="1"/>
  <c r="I647" i="1"/>
  <c r="I708" i="1"/>
  <c r="I641" i="1"/>
  <c r="I700" i="1"/>
  <c r="I692" i="1"/>
  <c r="I633" i="1"/>
  <c r="I630" i="1"/>
  <c r="M704" i="10"/>
  <c r="M698" i="10"/>
  <c r="M707" i="10"/>
  <c r="M682" i="10"/>
  <c r="M677" i="10"/>
  <c r="M680" i="10"/>
  <c r="M697" i="10"/>
  <c r="M706" i="10"/>
  <c r="M683" i="10"/>
  <c r="M691" i="10"/>
  <c r="M694" i="10"/>
  <c r="M701" i="10"/>
  <c r="M696" i="10"/>
  <c r="M679" i="10"/>
  <c r="M699" i="10"/>
  <c r="M693" i="10"/>
  <c r="M713" i="10"/>
  <c r="M685" i="10"/>
  <c r="M684" i="10"/>
  <c r="M678" i="10"/>
  <c r="M709" i="10"/>
  <c r="M710" i="10"/>
  <c r="M681" i="10"/>
  <c r="M712" i="10"/>
  <c r="M700" i="10"/>
  <c r="M670" i="10"/>
  <c r="M695" i="10"/>
  <c r="K715" i="10"/>
  <c r="L715" i="10"/>
  <c r="M668" i="10"/>
  <c r="M671" i="10"/>
  <c r="M686" i="10"/>
  <c r="I715" i="1" l="1"/>
  <c r="J630" i="1"/>
  <c r="M715" i="10"/>
  <c r="J686" i="1" l="1"/>
  <c r="J696" i="1"/>
  <c r="J677" i="1"/>
  <c r="J705" i="1"/>
  <c r="J671" i="1"/>
  <c r="J691" i="1"/>
  <c r="J699" i="1"/>
  <c r="J637" i="1"/>
  <c r="J668" i="1"/>
  <c r="J687" i="1"/>
  <c r="J707" i="1"/>
  <c r="J635" i="1"/>
  <c r="J672" i="1"/>
  <c r="J642" i="1"/>
  <c r="J716" i="1"/>
  <c r="J703" i="1"/>
  <c r="J639" i="1"/>
  <c r="J674" i="1"/>
  <c r="J704" i="1"/>
  <c r="J708" i="1"/>
  <c r="J678" i="1"/>
  <c r="J688" i="1"/>
  <c r="J669" i="1"/>
  <c r="J697" i="1"/>
  <c r="J679" i="1"/>
  <c r="J698" i="1"/>
  <c r="J643" i="1"/>
  <c r="J638" i="1"/>
  <c r="J712" i="1"/>
  <c r="J675" i="1"/>
  <c r="J685" i="1"/>
  <c r="J631" i="1"/>
  <c r="J715" i="1" s="1"/>
  <c r="J670" i="1"/>
  <c r="J680" i="1"/>
  <c r="J706" i="1"/>
  <c r="J689" i="1"/>
  <c r="J644" i="1"/>
  <c r="J676" i="1"/>
  <c r="J684" i="1"/>
  <c r="J647" i="1"/>
  <c r="L647" i="1" s="1"/>
  <c r="J681" i="1"/>
  <c r="J636" i="1"/>
  <c r="J701" i="1"/>
  <c r="J692" i="1"/>
  <c r="J693" i="1"/>
  <c r="J711" i="1"/>
  <c r="J634" i="1"/>
  <c r="J713" i="1"/>
  <c r="J632" i="1"/>
  <c r="J646" i="1"/>
  <c r="J709" i="1"/>
  <c r="J690" i="1"/>
  <c r="J673" i="1"/>
  <c r="J640" i="1"/>
  <c r="J695" i="1"/>
  <c r="J641" i="1"/>
  <c r="J633" i="1"/>
  <c r="J710" i="1"/>
  <c r="J645" i="1"/>
  <c r="J682" i="1"/>
  <c r="J702" i="1"/>
  <c r="J700" i="1"/>
  <c r="J694" i="1"/>
  <c r="J683" i="1"/>
  <c r="L704" i="1" l="1"/>
  <c r="L682" i="1"/>
  <c r="L708" i="1"/>
  <c r="L699" i="1"/>
  <c r="L669" i="1"/>
  <c r="L670" i="1"/>
  <c r="L683" i="1"/>
  <c r="L705" i="1"/>
  <c r="L703" i="1"/>
  <c r="L689" i="1"/>
  <c r="L672" i="1"/>
  <c r="L693" i="1"/>
  <c r="L686" i="1"/>
  <c r="L681" i="1"/>
  <c r="L671" i="1"/>
  <c r="L696" i="1"/>
  <c r="L674" i="1"/>
  <c r="L700" i="1"/>
  <c r="L691" i="1"/>
  <c r="L685" i="1"/>
  <c r="L710" i="1"/>
  <c r="L711" i="1"/>
  <c r="L692" i="1"/>
  <c r="L694" i="1"/>
  <c r="L680" i="1"/>
  <c r="L675" i="1"/>
  <c r="L678" i="1"/>
  <c r="L673" i="1"/>
  <c r="L677" i="1"/>
  <c r="L716" i="1"/>
  <c r="L712" i="1"/>
  <c r="L701" i="1"/>
  <c r="L688" i="1"/>
  <c r="L676" i="1"/>
  <c r="L713" i="1"/>
  <c r="L702" i="1"/>
  <c r="L697" i="1"/>
  <c r="L684" i="1"/>
  <c r="L695" i="1"/>
  <c r="L709" i="1"/>
  <c r="L668" i="1"/>
  <c r="L679" i="1"/>
  <c r="L707" i="1"/>
  <c r="L706" i="1"/>
  <c r="L687" i="1"/>
  <c r="L698" i="1"/>
  <c r="L690" i="1"/>
  <c r="K644" i="1"/>
  <c r="K716" i="1" l="1"/>
  <c r="K693" i="1"/>
  <c r="K674" i="1"/>
  <c r="K702" i="1"/>
  <c r="K713" i="1"/>
  <c r="K689" i="1"/>
  <c r="M689" i="1" s="1"/>
  <c r="C119" i="9" s="1"/>
  <c r="K692" i="1"/>
  <c r="M692" i="1" s="1"/>
  <c r="F119" i="9" s="1"/>
  <c r="K687" i="1"/>
  <c r="K697" i="1"/>
  <c r="K710" i="1"/>
  <c r="K707" i="1"/>
  <c r="K685" i="1"/>
  <c r="K711" i="1"/>
  <c r="K694" i="1"/>
  <c r="M694" i="1" s="1"/>
  <c r="H119" i="9" s="1"/>
  <c r="K696" i="1"/>
  <c r="M696" i="1" s="1"/>
  <c r="C151" i="9" s="1"/>
  <c r="K672" i="1"/>
  <c r="K677" i="1"/>
  <c r="K686" i="1"/>
  <c r="K681" i="1"/>
  <c r="K706" i="1"/>
  <c r="K668" i="1"/>
  <c r="K690" i="1"/>
  <c r="M690" i="1" s="1"/>
  <c r="D119" i="9" s="1"/>
  <c r="K699" i="1"/>
  <c r="M699" i="1" s="1"/>
  <c r="F151" i="9" s="1"/>
  <c r="K703" i="1"/>
  <c r="K683" i="1"/>
  <c r="K684" i="1"/>
  <c r="K676" i="1"/>
  <c r="K673" i="1"/>
  <c r="K691" i="1"/>
  <c r="M691" i="1" s="1"/>
  <c r="E119" i="9" s="1"/>
  <c r="K669" i="1"/>
  <c r="K695" i="1"/>
  <c r="M695" i="1" s="1"/>
  <c r="I119" i="9" s="1"/>
  <c r="K678" i="1"/>
  <c r="K680" i="1"/>
  <c r="K700" i="1"/>
  <c r="K670" i="1"/>
  <c r="M670" i="1" s="1"/>
  <c r="E23" i="9" s="1"/>
  <c r="K709" i="1"/>
  <c r="K688" i="1"/>
  <c r="M688" i="1" s="1"/>
  <c r="I87" i="9" s="1"/>
  <c r="K682" i="1"/>
  <c r="M682" i="1" s="1"/>
  <c r="C87" i="9" s="1"/>
  <c r="K704" i="1"/>
  <c r="M704" i="1" s="1"/>
  <c r="D183" i="9" s="1"/>
  <c r="K675" i="1"/>
  <c r="K698" i="1"/>
  <c r="K679" i="1"/>
  <c r="K705" i="1"/>
  <c r="K712" i="1"/>
  <c r="M712" i="1" s="1"/>
  <c r="E215" i="9" s="1"/>
  <c r="K708" i="1"/>
  <c r="K671" i="1"/>
  <c r="M671" i="1" s="1"/>
  <c r="F23" i="9" s="1"/>
  <c r="K701" i="1"/>
  <c r="M701" i="1" s="1"/>
  <c r="H151" i="9" s="1"/>
  <c r="M709" i="1"/>
  <c r="M705" i="1"/>
  <c r="E183" i="9" s="1"/>
  <c r="M684" i="1"/>
  <c r="E87" i="9" s="1"/>
  <c r="M711" i="1"/>
  <c r="D215" i="9" s="1"/>
  <c r="M681" i="1"/>
  <c r="M687" i="1"/>
  <c r="H87" i="9" s="1"/>
  <c r="M677" i="1"/>
  <c r="M710" i="1"/>
  <c r="C215" i="9" s="1"/>
  <c r="M686" i="1"/>
  <c r="G87" i="9" s="1"/>
  <c r="M669" i="1"/>
  <c r="D23" i="9" s="1"/>
  <c r="M683" i="1"/>
  <c r="D87" i="9" s="1"/>
  <c r="M702" i="1"/>
  <c r="M673" i="1"/>
  <c r="M685" i="1"/>
  <c r="F87" i="9" s="1"/>
  <c r="M693" i="1"/>
  <c r="M707" i="1"/>
  <c r="G183" i="9" s="1"/>
  <c r="M713" i="1"/>
  <c r="M678" i="1"/>
  <c r="F55" i="9" s="1"/>
  <c r="M672" i="1"/>
  <c r="G23" i="9" s="1"/>
  <c r="M708" i="1"/>
  <c r="H183" i="9" s="1"/>
  <c r="M697" i="1"/>
  <c r="D151" i="9" s="1"/>
  <c r="M676" i="1"/>
  <c r="D55" i="9" s="1"/>
  <c r="M675" i="1"/>
  <c r="M700" i="1"/>
  <c r="G151" i="9" s="1"/>
  <c r="M698" i="1"/>
  <c r="E151" i="9" s="1"/>
  <c r="M706" i="1"/>
  <c r="F183" i="9" s="1"/>
  <c r="M679" i="1"/>
  <c r="G55" i="9" s="1"/>
  <c r="L715" i="1"/>
  <c r="M668" i="1"/>
  <c r="C23" i="9" s="1"/>
  <c r="M680" i="1"/>
  <c r="M674" i="1"/>
  <c r="I23" i="9" s="1"/>
  <c r="M703" i="1"/>
  <c r="E55" i="9"/>
  <c r="I55" i="9"/>
  <c r="C55" i="9"/>
  <c r="G119" i="9"/>
  <c r="C183" i="9"/>
  <c r="H55" i="9"/>
  <c r="F215" i="9"/>
  <c r="H23" i="9"/>
  <c r="I183" i="9"/>
  <c r="I151" i="9"/>
  <c r="K715" i="1" l="1"/>
  <c r="M715" i="1"/>
</calcChain>
</file>

<file path=xl/sharedStrings.xml><?xml version="1.0" encoding="utf-8"?>
<sst xmlns="http://schemas.openxmlformats.org/spreadsheetml/2006/main" count="4396" uniqueCount="1012">
  <si>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</si>
  <si>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</si>
  <si>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</si>
  <si>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</si>
  <si>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</si>
  <si>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</si>
  <si>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</si>
  <si>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</si>
  <si>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</si>
  <si>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</si>
  <si>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</si>
  <si>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</si>
  <si>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</si>
  <si>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</si>
  <si>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</si>
  <si>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</si>
  <si>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</si>
  <si>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</si>
  <si>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</si>
  <si>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</si>
  <si>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</si>
  <si>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</si>
  <si>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</si>
  <si>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</si>
  <si>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</si>
  <si>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</si>
  <si>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</si>
  <si>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</si>
  <si>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</si>
  <si>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</si>
  <si>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</si>
  <si>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</si>
  <si>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</si>
  <si>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</si>
  <si>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</si>
  <si>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</si>
  <si>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</si>
  <si>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</si>
  <si>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</si>
  <si>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</si>
  <si>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</si>
  <si>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</si>
  <si>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</si>
  <si>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</si>
  <si>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</si>
  <si>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</si>
  <si>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</si>
  <si>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</si>
  <si>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</si>
  <si>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</si>
  <si>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</si>
  <si>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</si>
  <si>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</si>
  <si>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</si>
  <si>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</si>
  <si>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</si>
  <si>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</si>
  <si>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</si>
  <si>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</si>
  <si>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</si>
  <si>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</si>
  <si>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</si>
  <si>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</si>
  <si>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</si>
  <si>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</si>
  <si>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</si>
  <si>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</si>
  <si>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</si>
  <si>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</si>
  <si>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</si>
  <si>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</si>
  <si>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</si>
  <si>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</si>
  <si>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</si>
  <si>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</si>
  <si>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</si>
  <si>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</si>
  <si>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</si>
  <si>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</si>
  <si>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</si>
  <si>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</si>
  <si>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</si>
  <si>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</si>
  <si>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</si>
  <si>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</si>
  <si>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</si>
  <si>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</si>
  <si>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</si>
  <si>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</si>
  <si>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</si>
  <si>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</si>
  <si>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</si>
  <si>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</si>
  <si>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</si>
  <si>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</si>
  <si>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</si>
  <si>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</si>
  <si>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</si>
  <si>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</si>
  <si>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</si>
  <si>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</si>
  <si>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</si>
  <si>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</si>
  <si>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</si>
  <si>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</si>
  <si>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</si>
  <si>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</si>
  <si>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</si>
  <si>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</si>
  <si>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</si>
  <si>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</si>
  <si>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</si>
  <si>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</si>
  <si>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</si>
  <si>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</si>
  <si>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</si>
  <si>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</si>
  <si>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</si>
  <si>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</si>
  <si>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</si>
  <si>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</si>
  <si>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</si>
  <si>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</si>
  <si>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</si>
  <si>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</si>
  <si>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</si>
  <si>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</si>
  <si>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</si>
  <si>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</si>
  <si>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</si>
  <si>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</si>
  <si>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</si>
  <si>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</si>
  <si>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</si>
  <si>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</si>
  <si>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</si>
  <si>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</si>
  <si>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</si>
  <si>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</si>
  <si>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</si>
  <si>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</si>
  <si>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</si>
  <si>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</si>
  <si>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</si>
  <si>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</si>
  <si>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</si>
  <si>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</si>
  <si>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</si>
  <si>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</si>
  <si>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</si>
  <si>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</si>
  <si>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</si>
  <si>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</si>
  <si>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</si>
  <si>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</si>
  <si>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</si>
  <si>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</si>
  <si>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</si>
  <si>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</si>
  <si>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</si>
  <si>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</si>
  <si>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</si>
  <si>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</si>
  <si>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</si>
  <si>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</si>
  <si>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</si>
  <si>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</si>
  <si>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</si>
  <si>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</si>
  <si>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</si>
  <si>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</si>
  <si>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</si>
  <si>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</si>
  <si>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</si>
  <si>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</si>
  <si>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</si>
  <si>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</si>
  <si>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</si>
  <si>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</si>
  <si>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</si>
  <si>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</si>
  <si>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</si>
  <si>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</si>
  <si>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</si>
  <si>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</si>
  <si>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</si>
  <si>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</si>
  <si>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</si>
  <si>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</si>
  <si>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</si>
  <si>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</si>
  <si>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</si>
  <si>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</si>
  <si>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</si>
  <si>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</si>
  <si>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</si>
  <si>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</si>
  <si>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</si>
  <si>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</si>
  <si>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</si>
  <si>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</si>
  <si>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</si>
  <si>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</si>
  <si>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</si>
  <si>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</si>
  <si>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</si>
  <si>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</si>
  <si>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</si>
  <si>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</si>
  <si>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</si>
  <si>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</si>
  <si>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</si>
  <si>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</si>
  <si>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</si>
  <si>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</si>
  <si>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</si>
  <si>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</si>
  <si>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</si>
  <si>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</si>
  <si>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</si>
  <si>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</si>
  <si>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</si>
  <si>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</si>
  <si>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</si>
  <si>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</si>
  <si>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</si>
  <si>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</si>
  <si>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</si>
  <si>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</si>
  <si>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</si>
  <si>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</si>
  <si>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</si>
  <si>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</si>
  <si>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</si>
  <si>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</si>
  <si>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</si>
  <si>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</si>
  <si>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</si>
  <si>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</si>
  <si>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</si>
  <si>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</si>
  <si>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</si>
  <si>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</si>
  <si>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</si>
  <si>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</si>
  <si>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</si>
  <si>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</si>
  <si>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</si>
  <si>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</si>
  <si>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</si>
  <si>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</si>
  <si>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</si>
  <si>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</si>
  <si>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</si>
  <si>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</si>
  <si>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</si>
  <si>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</si>
  <si>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</si>
  <si>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</si>
  <si>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</si>
  <si>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</si>
  <si>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</si>
  <si>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</si>
  <si>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</si>
  <si>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</si>
  <si>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</si>
  <si>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</si>
  <si>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</si>
  <si>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</si>
  <si>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</si>
  <si>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</si>
  <si>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</si>
  <si>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</si>
  <si>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</si>
  <si>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</si>
  <si>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</si>
  <si>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</si>
  <si>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</si>
  <si>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</si>
  <si>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</si>
  <si>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</si>
  <si>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</si>
  <si>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</si>
  <si>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</si>
  <si>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</si>
  <si>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</si>
  <si>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</si>
  <si>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</si>
  <si>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</si>
  <si>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</si>
  <si>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</si>
  <si>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</si>
  <si>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</si>
  <si>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</si>
  <si>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</si>
  <si>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</si>
  <si>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</si>
  <si>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</si>
  <si>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</si>
  <si>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</si>
  <si>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</si>
  <si>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</si>
  <si>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</si>
  <si>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</si>
  <si>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</si>
  <si>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</si>
  <si>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</si>
  <si>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</si>
  <si>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</si>
  <si>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</si>
  <si>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</si>
  <si>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</si>
  <si>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</si>
  <si>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</si>
  <si>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</si>
  <si>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</si>
  <si>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</si>
  <si>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</si>
  <si>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</si>
  <si>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</si>
  <si>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</si>
  <si>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</si>
  <si>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</si>
  <si>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</si>
  <si>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</si>
  <si>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</si>
  <si>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</si>
  <si>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</si>
  <si>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</si>
  <si>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</si>
  <si>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</si>
  <si>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</si>
  <si>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</si>
  <si>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</si>
  <si>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</si>
  <si>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</si>
  <si>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</si>
  <si>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</si>
  <si>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</si>
  <si>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</si>
  <si>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</si>
  <si>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</si>
  <si>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</si>
  <si>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</si>
  <si>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</si>
  <si>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</si>
  <si>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</si>
  <si>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</si>
  <si>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</si>
  <si>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</si>
  <si>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</si>
  <si>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</si>
  <si>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</si>
  <si>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</si>
  <si>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</si>
  <si>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</si>
  <si>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</si>
  <si>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</si>
  <si>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</si>
  <si>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</si>
  <si>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</si>
  <si>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</si>
  <si>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</si>
  <si>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</si>
  <si>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</si>
  <si>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</si>
  <si>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</si>
  <si>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</si>
  <si>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</si>
  <si>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</si>
  <si>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</si>
  <si>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</si>
  <si>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</si>
  <si>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</si>
  <si>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</si>
  <si>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</si>
  <si>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</si>
  <si>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</si>
  <si>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</si>
  <si>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</si>
  <si>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</si>
  <si>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</si>
  <si>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</si>
  <si>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</si>
  <si>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</si>
  <si>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</si>
  <si>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</si>
  <si>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</si>
  <si>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</si>
  <si>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</si>
  <si>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</si>
  <si>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</si>
  <si>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</si>
  <si>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</si>
  <si>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</si>
  <si>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</si>
  <si>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</si>
  <si>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</si>
  <si>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</si>
  <si>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</si>
  <si>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</si>
  <si>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</si>
  <si>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</si>
  <si>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</si>
  <si>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</si>
  <si>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</si>
  <si>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</si>
  <si>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</si>
  <si>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</si>
  <si>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</si>
  <si>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</si>
  <si>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</si>
  <si>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</si>
  <si>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</si>
  <si>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</si>
  <si>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</si>
  <si>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</si>
  <si>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</si>
  <si>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</si>
  <si>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</si>
  <si>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</si>
  <si>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</si>
  <si>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</si>
  <si>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</si>
  <si>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</si>
  <si>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</si>
  <si>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</si>
  <si>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</si>
  <si>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</si>
  <si>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</si>
  <si>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</si>
  <si>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</si>
  <si>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</si>
  <si>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</si>
  <si>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</si>
  <si>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</si>
  <si>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</si>
  <si>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</si>
  <si>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</si>
  <si>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</si>
  <si>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</si>
  <si>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</si>
  <si>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</si>
  <si>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</si>
  <si>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</si>
  <si>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</si>
  <si>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</si>
  <si>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</si>
  <si>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</si>
  <si>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</si>
  <si>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</si>
  <si>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</si>
  <si>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</si>
  <si>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</si>
  <si>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</si>
  <si>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</si>
  <si>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</si>
  <si>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</si>
  <si>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</si>
  <si>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</si>
  <si>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</si>
  <si>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</si>
  <si>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</si>
  <si>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</si>
  <si>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</si>
  <si>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</si>
  <si>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</si>
  <si>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</si>
  <si>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</si>
  <si>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</si>
  <si>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</si>
  <si>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</si>
  <si>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</si>
  <si>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</si>
  <si>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</si>
  <si>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</si>
  <si>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</si>
  <si>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</si>
  <si>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</si>
  <si>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</si>
  <si>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</si>
  <si>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</si>
  <si>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</si>
  <si>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</si>
  <si>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</si>
  <si>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</si>
  <si>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</si>
  <si>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</si>
  <si>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</si>
  <si>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</si>
  <si>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</si>
  <si>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</si>
  <si>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</si>
  <si>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</si>
  <si>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</si>
  <si>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</si>
  <si>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</si>
  <si>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</si>
  <si>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</si>
  <si>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</si>
  <si>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</si>
  <si>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</si>
  <si>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</si>
  <si>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</si>
  <si>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</si>
  <si>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</si>
  <si>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</si>
  <si>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</si>
  <si>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</si>
  <si>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</si>
  <si>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</si>
  <si>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</si>
  <si>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</si>
  <si>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</si>
  <si>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</si>
  <si>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</si>
  <si>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</si>
  <si>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</si>
  <si>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</si>
  <si>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</si>
  <si>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</si>
  <si>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</si>
  <si>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</si>
  <si>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</si>
  <si>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</si>
  <si>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</si>
  <si>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</si>
  <si>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</si>
  <si>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</si>
  <si>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</si>
  <si>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</si>
  <si>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</si>
  <si>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</si>
  <si>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</si>
  <si>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</si>
  <si>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</si>
  <si>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</si>
  <si>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</si>
  <si>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</si>
  <si>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</si>
  <si>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</si>
  <si>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</si>
  <si>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</si>
  <si>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</si>
  <si>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</si>
  <si>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</si>
  <si>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</si>
  <si>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</si>
  <si>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</si>
  <si>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</si>
  <si>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</si>
  <si>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</si>
  <si>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</si>
  <si>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</si>
  <si>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</si>
  <si>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</si>
  <si>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</si>
  <si>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</si>
  <si>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</si>
  <si>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</si>
  <si>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</si>
  <si>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</si>
  <si>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</si>
  <si>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</si>
  <si>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</si>
  <si>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</si>
  <si>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</si>
  <si>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</si>
  <si>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</si>
  <si>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</si>
  <si>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</si>
  <si>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</si>
  <si>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</si>
  <si>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</si>
  <si>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</si>
  <si>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</si>
  <si>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</si>
  <si>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</si>
  <si>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</si>
  <si>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</si>
  <si>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</si>
  <si>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</si>
  <si>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</si>
  <si>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</si>
  <si>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</si>
  <si>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</si>
  <si>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</si>
  <si>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</si>
  <si>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</si>
  <si>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</si>
  <si>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</si>
  <si>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</si>
  <si>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</si>
  <si>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</si>
  <si>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</si>
  <si>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</si>
  <si>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</si>
  <si>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</si>
  <si>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</si>
  <si>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</si>
  <si>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</si>
  <si>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</si>
  <si>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</si>
  <si>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</si>
  <si>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</si>
  <si>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</si>
  <si>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</si>
  <si>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</si>
  <si>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</si>
  <si>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</si>
  <si>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</si>
  <si>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</si>
  <si>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</si>
  <si>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</si>
  <si>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</si>
  <si>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</si>
  <si>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</si>
  <si>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</si>
  <si>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</si>
  <si>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</si>
  <si>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</si>
  <si>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</si>
  <si>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</si>
  <si>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</si>
  <si>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</si>
  <si>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</si>
  <si>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</si>
  <si>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</si>
  <si>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</si>
  <si>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</si>
  <si>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</si>
  <si>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</si>
  <si>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</si>
  <si>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</si>
  <si>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</si>
  <si>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</si>
  <si>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</si>
  <si>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</si>
  <si>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</si>
  <si>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</si>
  <si>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</si>
  <si>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</si>
  <si>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</si>
  <si>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</si>
  <si>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</si>
  <si>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</si>
  <si>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</si>
  <si>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</si>
  <si>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</si>
  <si>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</si>
  <si>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</si>
  <si>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</si>
  <si>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</si>
  <si>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</si>
  <si>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</si>
  <si>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</si>
  <si>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</si>
  <si>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</si>
  <si>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</si>
  <si>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</si>
  <si>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</si>
  <si>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</si>
  <si>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</si>
  <si>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</si>
  <si>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</si>
  <si>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</si>
  <si>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</si>
  <si>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</si>
  <si>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</si>
  <si>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</si>
  <si>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</si>
  <si>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</si>
  <si>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</si>
  <si>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</si>
  <si>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</si>
  <si>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</si>
  <si>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</si>
  <si>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</si>
  <si>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</si>
  <si>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</si>
  <si>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</si>
  <si>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</si>
  <si>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</si>
  <si>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</si>
  <si>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</si>
  <si>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</si>
  <si>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</si>
  <si>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</si>
  <si>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</si>
  <si>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</si>
  <si>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</si>
  <si>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</si>
  <si>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</si>
  <si>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</si>
  <si>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</si>
  <si>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</si>
  <si>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</si>
  <si>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</si>
  <si>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</si>
  <si>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</si>
  <si>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</si>
  <si>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</si>
  <si>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</si>
  <si>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</si>
  <si>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</si>
  <si>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</si>
  <si>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</si>
  <si>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</si>
  <si>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</si>
  <si>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</si>
  <si>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</si>
  <si>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</si>
  <si>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</si>
  <si>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</si>
  <si>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</si>
  <si>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</si>
  <si>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</si>
  <si>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</si>
  <si>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</si>
  <si>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</si>
  <si>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</si>
  <si>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</si>
  <si>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</si>
  <si>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</si>
  <si>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</si>
  <si>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</si>
  <si>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</si>
  <si>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</si>
  <si>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</si>
  <si>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</si>
  <si>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</si>
  <si>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</si>
  <si>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</si>
  <si>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</si>
  <si>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</si>
  <si>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</si>
  <si>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</si>
  <si>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</si>
  <si>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</si>
  <si>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</si>
  <si>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</si>
  <si>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</si>
  <si>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</si>
  <si>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</si>
  <si>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</si>
  <si>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</si>
  <si>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</si>
  <si>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</si>
  <si>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</si>
  <si>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</si>
  <si>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</si>
  <si>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</si>
  <si>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</si>
  <si>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</si>
  <si>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</si>
  <si>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</si>
  <si>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</si>
  <si>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</si>
  <si>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</si>
  <si>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</si>
  <si>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</si>
  <si>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</si>
  <si>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</si>
  <si>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</si>
  <si>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</si>
  <si>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</si>
  <si>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</si>
  <si>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</si>
  <si>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</si>
  <si>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</si>
  <si>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</si>
  <si>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</si>
  <si>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</si>
  <si>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</si>
  <si>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</si>
  <si>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</si>
  <si>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</si>
  <si>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</si>
  <si>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</si>
  <si>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</si>
  <si>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</si>
  <si>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</si>
  <si>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</si>
  <si>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</si>
  <si>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</si>
  <si>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</si>
  <si>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</si>
  <si>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</si>
  <si>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</si>
  <si>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</si>
  <si>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</si>
  <si>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</si>
  <si>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</si>
  <si>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</si>
  <si>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</si>
  <si>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</si>
  <si>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</si>
  <si>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</si>
  <si>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</si>
  <si>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</si>
  <si>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</si>
  <si>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</si>
  <si>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</si>
  <si>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</si>
  <si>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</si>
  <si>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</si>
  <si>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</si>
  <si>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</si>
  <si>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</si>
  <si>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</si>
  <si>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</si>
  <si>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</si>
  <si>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</si>
  <si>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</si>
  <si>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</si>
  <si>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</si>
  <si>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</si>
  <si>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</si>
  <si>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</si>
  <si>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</si>
  <si>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</si>
  <si>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</si>
  <si>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</si>
  <si>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</si>
  <si>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</si>
  <si>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</si>
  <si>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</si>
  <si>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</si>
  <si>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</si>
  <si>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</si>
  <si>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</si>
  <si>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</si>
  <si>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</si>
  <si>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</si>
  <si>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</si>
  <si>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</si>
  <si>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</si>
  <si>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</si>
  <si>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</si>
  <si>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</si>
  <si>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</si>
  <si>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</si>
  <si>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</si>
  <si>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</si>
  <si>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</si>
  <si>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</si>
  <si>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</si>
  <si>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</si>
  <si>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</si>
  <si>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</si>
  <si>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</si>
  <si>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</si>
  <si>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</si>
  <si>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</si>
  <si>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</si>
  <si>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</si>
  <si>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</si>
  <si>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</si>
  <si>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</si>
  <si>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</si>
  <si>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</si>
  <si>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</si>
  <si>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</si>
  <si>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</si>
  <si>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</si>
  <si>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</si>
  <si>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</si>
  <si>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</si>
  <si>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</si>
  <si>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</si>
  <si>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</si>
  <si>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</si>
  <si>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</si>
  <si>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</si>
  <si>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</si>
  <si>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</si>
  <si>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</si>
  <si>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</si>
  <si>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</si>
  <si>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</si>
  <si>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</si>
  <si>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</si>
  <si>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</si>
  <si>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</si>
  <si>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</si>
  <si>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</si>
  <si>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</si>
  <si>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</si>
  <si>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</si>
  <si>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</si>
  <si>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</si>
  <si>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</si>
  <si>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</si>
  <si>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</si>
  <si>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</si>
  <si>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</si>
  <si>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</si>
  <si>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</si>
  <si>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</si>
  <si>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</si>
  <si>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</si>
  <si>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</si>
  <si>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</si>
  <si>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</si>
  <si>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</si>
  <si>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</si>
  <si>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</si>
  <si>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</si>
  <si>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</si>
  <si>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</si>
  <si>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</si>
  <si>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</si>
  <si>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</si>
  <si>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</si>
  <si>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</si>
  <si>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</si>
  <si>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</si>
  <si>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</si>
  <si>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</si>
  <si>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</si>
  <si>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</si>
  <si>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</si>
  <si>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</si>
  <si>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</si>
  <si>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</si>
  <si>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</si>
  <si>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</si>
  <si>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</si>
  <si>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</si>
  <si>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</si>
  <si>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</si>
  <si>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</si>
  <si>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</si>
  <si>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</si>
  <si>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</si>
  <si>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</si>
  <si>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</si>
  <si>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</si>
  <si>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</si>
  <si>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</si>
  <si>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</si>
  <si>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</si>
  <si>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</si>
  <si>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</si>
  <si>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</si>
  <si>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</si>
  <si>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</si>
  <si>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</si>
  <si>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</si>
  <si>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</si>
  <si>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</si>
  <si>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</si>
  <si>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</si>
  <si>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</si>
  <si>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</si>
  <si>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</si>
  <si>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</si>
  <si>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</si>
  <si>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</si>
  <si>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</si>
  <si>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</si>
  <si>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</si>
  <si>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</si>
  <si>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</si>
  <si>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</si>
  <si>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</si>
  <si>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</si>
  <si>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</si>
  <si>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</si>
  <si>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</si>
  <si>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</si>
  <si>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</si>
  <si>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</si>
  <si>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</si>
  <si>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</si>
  <si>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</si>
  <si>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</si>
  <si>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</si>
  <si>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</si>
  <si>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</si>
  <si>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</si>
  <si>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</si>
  <si>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</si>
  <si>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</si>
  <si>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</si>
  <si>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</si>
  <si>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</si>
  <si>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</si>
  <si>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</si>
  <si>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</si>
  <si>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</si>
  <si>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</si>
  <si>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</si>
  <si>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</si>
  <si>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</si>
  <si>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</si>
  <si>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</si>
  <si>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</si>
  <si>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</si>
  <si>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Cascade Medical Center</t>
  </si>
  <si>
    <t>817 Commercial Street</t>
  </si>
  <si>
    <t>Leavenworth, WA 98826</t>
  </si>
  <si>
    <t>Chelan</t>
  </si>
  <si>
    <t>Diane Blake</t>
  </si>
  <si>
    <t>James Hopkins</t>
  </si>
  <si>
    <t>(509) 548-5815</t>
  </si>
  <si>
    <t>(509) 548-1411</t>
  </si>
  <si>
    <t>158</t>
  </si>
  <si>
    <t>12/31/2018</t>
  </si>
  <si>
    <t>Other Deductions  (340b revenue)</t>
  </si>
  <si>
    <t>12/31/2019</t>
  </si>
  <si>
    <t>Mall Boyd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</si>
</sst>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53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sz val="18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2"/>
      <name val="Book Antiqua"/>
      <family val="1"/>
    </font>
    <font>
      <sz val="12"/>
      <name val="Courier"/>
    </font>
  </fonts>
  <fills count="5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24"/>
      </top>
      <bottom/>
      <diagonal/>
    </border>
  </borders>
  <cellStyleXfs count="1110">
    <xf numFmtId="37" fontId="0" fillId="0" borderId="0"/>
    <xf numFmtId="43" fontId="4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3" applyNumberFormat="0" applyFill="0" applyAlignment="0" applyProtection="0"/>
    <xf numFmtId="0" fontId="19" fillId="0" borderId="34" applyNumberFormat="0" applyFill="0" applyAlignment="0" applyProtection="0"/>
    <xf numFmtId="0" fontId="20" fillId="0" borderId="35" applyNumberFormat="0" applyFill="0" applyAlignment="0" applyProtection="0"/>
    <xf numFmtId="0" fontId="20" fillId="0" borderId="0" applyNumberFormat="0" applyFill="0" applyBorder="0" applyAlignment="0" applyProtection="0"/>
    <xf numFmtId="0" fontId="21" fillId="9" borderId="0" applyNumberFormat="0" applyBorder="0" applyAlignment="0" applyProtection="0"/>
    <xf numFmtId="0" fontId="22" fillId="10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36" applyNumberFormat="0" applyAlignment="0" applyProtection="0"/>
    <xf numFmtId="0" fontId="25" fillId="13" borderId="37" applyNumberFormat="0" applyAlignment="0" applyProtection="0"/>
    <xf numFmtId="0" fontId="26" fillId="13" borderId="36" applyNumberFormat="0" applyAlignment="0" applyProtection="0"/>
    <xf numFmtId="0" fontId="27" fillId="0" borderId="38" applyNumberFormat="0" applyFill="0" applyAlignment="0" applyProtection="0"/>
    <xf numFmtId="0" fontId="28" fillId="14" borderId="39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41" applyNumberFormat="0" applyFill="0" applyAlignment="0" applyProtection="0"/>
    <xf numFmtId="0" fontId="32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2" fillId="39" borderId="0" applyNumberFormat="0" applyBorder="0" applyAlignment="0" applyProtection="0"/>
    <xf numFmtId="0" fontId="33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4" fillId="40" borderId="0" applyNumberFormat="0" applyBorder="0" applyAlignment="0" applyProtection="0"/>
    <xf numFmtId="0" fontId="34" fillId="41" borderId="0" applyNumberFormat="0" applyBorder="0" applyAlignment="0" applyProtection="0"/>
    <xf numFmtId="0" fontId="34" fillId="42" borderId="0" applyNumberFormat="0" applyBorder="0" applyAlignment="0" applyProtection="0"/>
    <xf numFmtId="0" fontId="34" fillId="43" borderId="0" applyNumberFormat="0" applyBorder="0" applyAlignment="0" applyProtection="0"/>
    <xf numFmtId="0" fontId="34" fillId="44" borderId="0" applyNumberFormat="0" applyBorder="0" applyAlignment="0" applyProtection="0"/>
    <xf numFmtId="0" fontId="34" fillId="42" borderId="0" applyNumberFormat="0" applyBorder="0" applyAlignment="0" applyProtection="0"/>
    <xf numFmtId="0" fontId="34" fillId="44" borderId="0" applyNumberFormat="0" applyBorder="0" applyAlignment="0" applyProtection="0"/>
    <xf numFmtId="0" fontId="34" fillId="41" borderId="0" applyNumberFormat="0" applyBorder="0" applyAlignment="0" applyProtection="0"/>
    <xf numFmtId="0" fontId="34" fillId="45" borderId="0" applyNumberFormat="0" applyBorder="0" applyAlignment="0" applyProtection="0"/>
    <xf numFmtId="0" fontId="34" fillId="46" borderId="0" applyNumberFormat="0" applyBorder="0" applyAlignment="0" applyProtection="0"/>
    <xf numFmtId="0" fontId="34" fillId="44" borderId="0" applyNumberFormat="0" applyBorder="0" applyAlignment="0" applyProtection="0"/>
    <xf numFmtId="0" fontId="34" fillId="42" borderId="0" applyNumberFormat="0" applyBorder="0" applyAlignment="0" applyProtection="0"/>
    <xf numFmtId="0" fontId="35" fillId="44" borderId="0" applyNumberFormat="0" applyBorder="0" applyAlignment="0" applyProtection="0"/>
    <xf numFmtId="0" fontId="35" fillId="47" borderId="0" applyNumberFormat="0" applyBorder="0" applyAlignment="0" applyProtection="0"/>
    <xf numFmtId="0" fontId="35" fillId="48" borderId="0" applyNumberFormat="0" applyBorder="0" applyAlignment="0" applyProtection="0"/>
    <xf numFmtId="0" fontId="35" fillId="46" borderId="0" applyNumberFormat="0" applyBorder="0" applyAlignment="0" applyProtection="0"/>
    <xf numFmtId="0" fontId="35" fillId="44" borderId="0" applyNumberFormat="0" applyBorder="0" applyAlignment="0" applyProtection="0"/>
    <xf numFmtId="0" fontId="35" fillId="41" borderId="0" applyNumberFormat="0" applyBorder="0" applyAlignment="0" applyProtection="0"/>
    <xf numFmtId="0" fontId="35" fillId="49" borderId="0" applyNumberFormat="0" applyBorder="0" applyAlignment="0" applyProtection="0"/>
    <xf numFmtId="0" fontId="35" fillId="47" borderId="0" applyNumberFormat="0" applyBorder="0" applyAlignment="0" applyProtection="0"/>
    <xf numFmtId="0" fontId="35" fillId="48" borderId="0" applyNumberFormat="0" applyBorder="0" applyAlignment="0" applyProtection="0"/>
    <xf numFmtId="0" fontId="35" fillId="50" borderId="0" applyNumberFormat="0" applyBorder="0" applyAlignment="0" applyProtection="0"/>
    <xf numFmtId="0" fontId="35" fillId="51" borderId="0" applyNumberFormat="0" applyBorder="0" applyAlignment="0" applyProtection="0"/>
    <xf numFmtId="0" fontId="35" fillId="52" borderId="0" applyNumberFormat="0" applyBorder="0" applyAlignment="0" applyProtection="0"/>
    <xf numFmtId="0" fontId="36" fillId="53" borderId="0" applyNumberFormat="0" applyBorder="0" applyAlignment="0" applyProtection="0"/>
    <xf numFmtId="0" fontId="37" fillId="54" borderId="42" applyNumberFormat="0" applyAlignment="0" applyProtection="0"/>
    <xf numFmtId="0" fontId="38" fillId="55" borderId="43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4" fillId="0" borderId="0" applyFont="0" applyFill="0" applyBorder="0" applyAlignment="0" applyProtection="0">
      <alignment vertical="top"/>
    </xf>
    <xf numFmtId="3" fontId="4" fillId="0" borderId="0" applyFont="0" applyFill="0" applyBorder="0" applyAlignment="0" applyProtection="0">
      <alignment vertical="top"/>
    </xf>
    <xf numFmtId="3" fontId="4" fillId="0" borderId="0" applyFont="0" applyFill="0" applyBorder="0" applyAlignment="0" applyProtection="0">
      <alignment vertical="top"/>
    </xf>
    <xf numFmtId="5" fontId="4" fillId="0" borderId="0" applyFont="0" applyFill="0" applyBorder="0" applyAlignment="0" applyProtection="0">
      <alignment vertical="top"/>
    </xf>
    <xf numFmtId="5" fontId="4" fillId="0" borderId="0" applyFont="0" applyFill="0" applyBorder="0" applyAlignment="0" applyProtection="0">
      <alignment vertical="top"/>
    </xf>
    <xf numFmtId="5" fontId="4" fillId="0" borderId="0" applyFont="0" applyFill="0" applyBorder="0" applyAlignment="0" applyProtection="0">
      <alignment vertical="top"/>
    </xf>
    <xf numFmtId="0" fontId="4" fillId="0" borderId="0" applyFont="0" applyFill="0" applyBorder="0" applyAlignment="0" applyProtection="0">
      <alignment vertical="top"/>
    </xf>
    <xf numFmtId="0" fontId="4" fillId="0" borderId="0" applyFont="0" applyFill="0" applyBorder="0" applyAlignment="0" applyProtection="0">
      <alignment vertical="top"/>
    </xf>
    <xf numFmtId="0" fontId="4" fillId="0" borderId="0" applyFont="0" applyFill="0" applyBorder="0" applyAlignment="0" applyProtection="0">
      <alignment vertical="top"/>
    </xf>
    <xf numFmtId="0" fontId="39" fillId="0" borderId="0" applyNumberFormat="0" applyFill="0" applyBorder="0" applyAlignment="0" applyProtection="0"/>
    <xf numFmtId="2" fontId="4" fillId="0" borderId="0" applyFont="0" applyFill="0" applyBorder="0" applyAlignment="0" applyProtection="0">
      <alignment vertical="top"/>
    </xf>
    <xf numFmtId="2" fontId="4" fillId="0" borderId="0" applyFont="0" applyFill="0" applyBorder="0" applyAlignment="0" applyProtection="0">
      <alignment vertical="top"/>
    </xf>
    <xf numFmtId="2" fontId="4" fillId="0" borderId="0" applyFont="0" applyFill="0" applyBorder="0" applyAlignment="0" applyProtection="0">
      <alignment vertical="top"/>
    </xf>
    <xf numFmtId="0" fontId="40" fillId="44" borderId="0" applyNumberFormat="0" applyBorder="0" applyAlignment="0" applyProtection="0"/>
    <xf numFmtId="0" fontId="41" fillId="0" borderId="44" applyNumberFormat="0" applyFill="0" applyAlignment="0" applyProtection="0"/>
    <xf numFmtId="0" fontId="42" fillId="0" borderId="0" applyNumberFormat="0" applyFill="0" applyBorder="0" applyAlignment="0" applyProtection="0">
      <alignment vertical="top"/>
    </xf>
    <xf numFmtId="0" fontId="42" fillId="0" borderId="0" applyNumberFormat="0" applyFill="0" applyBorder="0" applyAlignment="0" applyProtection="0">
      <alignment vertical="top"/>
    </xf>
    <xf numFmtId="0" fontId="42" fillId="0" borderId="0" applyNumberFormat="0" applyFill="0" applyBorder="0" applyAlignment="0" applyProtection="0">
      <alignment vertical="top"/>
    </xf>
    <xf numFmtId="0" fontId="43" fillId="0" borderId="45" applyNumberFormat="0" applyFill="0" applyAlignment="0" applyProtection="0"/>
    <xf numFmtId="0" fontId="8" fillId="0" borderId="0" applyNumberFormat="0" applyFill="0" applyBorder="0" applyAlignment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44" fillId="0" borderId="46" applyNumberFormat="0" applyFill="0" applyAlignment="0" applyProtection="0"/>
    <xf numFmtId="0" fontId="44" fillId="0" borderId="0" applyNumberFormat="0" applyFill="0" applyBorder="0" applyAlignment="0" applyProtection="0"/>
    <xf numFmtId="0" fontId="45" fillId="45" borderId="42" applyNumberFormat="0" applyAlignment="0" applyProtection="0"/>
    <xf numFmtId="0" fontId="46" fillId="0" borderId="47" applyNumberFormat="0" applyFill="0" applyAlignment="0" applyProtection="0"/>
    <xf numFmtId="0" fontId="47" fillId="45" borderId="0" applyNumberFormat="0" applyBorder="0" applyAlignment="0" applyProtection="0"/>
    <xf numFmtId="0" fontId="3" fillId="0" borderId="0"/>
    <xf numFmtId="0" fontId="9" fillId="42" borderId="48" applyNumberFormat="0" applyFont="0" applyAlignment="0" applyProtection="0"/>
    <xf numFmtId="0" fontId="4" fillId="42" borderId="48" applyNumberFormat="0" applyFont="0" applyAlignment="0" applyProtection="0"/>
    <xf numFmtId="0" fontId="4" fillId="42" borderId="48" applyNumberFormat="0" applyFont="0" applyAlignment="0" applyProtection="0"/>
    <xf numFmtId="0" fontId="3" fillId="15" borderId="40" applyNumberFormat="0" applyFont="0" applyAlignment="0" applyProtection="0"/>
    <xf numFmtId="0" fontId="48" fillId="54" borderId="49" applyNumberFormat="0" applyAlignment="0" applyProtection="0"/>
    <xf numFmtId="9" fontId="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50" applyNumberFormat="0" applyFill="0" applyAlignment="0" applyProtection="0"/>
    <xf numFmtId="0" fontId="4" fillId="0" borderId="51" applyNumberFormat="0" applyFont="0" applyFill="0" applyAlignment="0" applyProtection="0">
      <alignment vertical="top"/>
    </xf>
    <xf numFmtId="0" fontId="4" fillId="0" borderId="51" applyNumberFormat="0" applyFont="0" applyFill="0" applyAlignment="0" applyProtection="0">
      <alignment vertical="top"/>
    </xf>
    <xf numFmtId="0" fontId="4" fillId="0" borderId="51" applyNumberFormat="0" applyFont="0" applyFill="0" applyAlignment="0" applyProtection="0">
      <alignment vertical="top"/>
    </xf>
    <xf numFmtId="0" fontId="46" fillId="0" borderId="0" applyNumberFormat="0" applyFill="0" applyBorder="0" applyAlignment="0" applyProtection="0"/>
    <xf numFmtId="37" fontId="9" fillId="0" borderId="0"/>
    <xf numFmtId="9" fontId="4" fillId="0" borderId="0" applyFont="0" applyFill="0" applyBorder="0" applyAlignment="0" applyProtection="0"/>
    <xf numFmtId="37" fontId="9" fillId="0" borderId="0"/>
    <xf numFmtId="9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4" fillId="42" borderId="48" applyNumberFormat="0" applyFont="0" applyAlignment="0" applyProtection="0"/>
    <xf numFmtId="0" fontId="3" fillId="15" borderId="40" applyNumberFormat="0" applyFont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42" borderId="48" applyNumberFormat="0" applyFont="0" applyAlignment="0" applyProtection="0"/>
    <xf numFmtId="0" fontId="4" fillId="0" borderId="0"/>
    <xf numFmtId="44" fontId="3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15" borderId="4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51" fillId="0" borderId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0" borderId="0"/>
    <xf numFmtId="0" fontId="51" fillId="0" borderId="0"/>
    <xf numFmtId="43" fontId="3" fillId="0" borderId="0" applyFont="0" applyFill="0" applyBorder="0" applyAlignment="0" applyProtection="0"/>
    <xf numFmtId="0" fontId="3" fillId="0" borderId="0"/>
    <xf numFmtId="0" fontId="3" fillId="15" borderId="4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15" borderId="40" applyNumberFormat="0" applyFont="0" applyAlignment="0" applyProtection="0"/>
    <xf numFmtId="9" fontId="3" fillId="0" borderId="0" applyFont="0" applyFill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15" borderId="4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15" borderId="4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15" borderId="4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15" borderId="4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15" borderId="40" applyNumberFormat="0" applyFont="0" applyAlignment="0" applyProtection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37" fontId="52" fillId="0" borderId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1" fillId="0" borderId="44" applyNumberFormat="0" applyFill="0" applyAlignment="0" applyProtection="0"/>
    <xf numFmtId="0" fontId="43" fillId="0" borderId="45" applyNumberFormat="0" applyFill="0" applyAlignment="0" applyProtection="0"/>
    <xf numFmtId="0" fontId="4" fillId="0" borderId="0"/>
    <xf numFmtId="37" fontId="5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7" fontId="9" fillId="0" borderId="0"/>
    <xf numFmtId="0" fontId="2" fillId="0" borderId="0"/>
    <xf numFmtId="37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42" borderId="48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0" fillId="0" borderId="50" applyNumberFormat="0" applyFill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5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5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5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5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5" borderId="40" applyNumberFormat="0" applyFont="0" applyAlignment="0" applyProtection="0"/>
    <xf numFmtId="9" fontId="2" fillId="0" borderId="0" applyFont="0" applyFill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5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5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5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5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5" borderId="40" applyNumberFormat="0" applyFont="0" applyAlignment="0" applyProtection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40" applyNumberFormat="0" applyFont="0" applyAlignment="0" applyProtection="0"/>
    <xf numFmtId="0" fontId="1" fillId="15" borderId="40" applyNumberFormat="0" applyFont="0" applyAlignment="0" applyProtection="0"/>
    <xf numFmtId="0" fontId="1" fillId="15" borderId="40" applyNumberFormat="0" applyFont="0" applyAlignment="0" applyProtection="0"/>
    <xf numFmtId="0" fontId="1" fillId="15" borderId="40" applyNumberFormat="0" applyFont="0" applyAlignment="0" applyProtection="0"/>
    <xf numFmtId="0" fontId="1" fillId="15" borderId="40" applyNumberFormat="0" applyFont="0" applyAlignment="0" applyProtection="0"/>
    <xf numFmtId="0" fontId="1" fillId="15" borderId="40" applyNumberFormat="0" applyFont="0" applyAlignment="0" applyProtection="0"/>
    <xf numFmtId="0" fontId="1" fillId="15" borderId="40" applyNumberFormat="0" applyFont="0" applyAlignment="0" applyProtection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40" applyNumberFormat="0" applyFont="0" applyAlignment="0" applyProtection="0"/>
    <xf numFmtId="0" fontId="1" fillId="15" borderId="40" applyNumberFormat="0" applyFont="0" applyAlignment="0" applyProtection="0"/>
    <xf numFmtId="0" fontId="1" fillId="15" borderId="40" applyNumberFormat="0" applyFont="0" applyAlignment="0" applyProtection="0"/>
    <xf numFmtId="0" fontId="1" fillId="15" borderId="40" applyNumberFormat="0" applyFont="0" applyAlignment="0" applyProtection="0"/>
    <xf numFmtId="0" fontId="1" fillId="15" borderId="40" applyNumberFormat="0" applyFont="0" applyAlignment="0" applyProtection="0"/>
    <xf numFmtId="0" fontId="1" fillId="15" borderId="40" applyNumberFormat="0" applyFont="0" applyAlignment="0" applyProtection="0"/>
    <xf numFmtId="0" fontId="1" fillId="15" borderId="40" applyNumberFormat="0" applyFont="0" applyAlignment="0" applyProtection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</cellStyleXfs>
  <cellXfs count="302">
    <xf numFmtId="37" fontId="0" fillId="0" borderId="0" xfId="0"/>
    <xf numFmtId="37" fontId="6" fillId="0" borderId="0" xfId="0" applyFont="1" applyBorder="1"/>
    <xf numFmtId="37" fontId="6" fillId="0" borderId="0" xfId="0" applyFont="1"/>
    <xf numFmtId="37" fontId="5" fillId="0" borderId="0" xfId="0" applyFont="1" applyFill="1" applyBorder="1"/>
    <xf numFmtId="37" fontId="7" fillId="0" borderId="0" xfId="0" applyNumberFormat="1" applyFont="1" applyFill="1" applyBorder="1" applyAlignment="1" applyProtection="1">
      <alignment horizontal="centerContinuous"/>
    </xf>
    <xf numFmtId="37" fontId="8" fillId="0" borderId="0" xfId="0" applyFont="1" applyBorder="1" applyAlignment="1">
      <alignment horizontal="centerContinuous"/>
    </xf>
    <xf numFmtId="37" fontId="8" fillId="0" borderId="0" xfId="0" applyFont="1" applyAlignment="1">
      <alignment horizontal="centerContinuous"/>
    </xf>
    <xf numFmtId="37" fontId="8" fillId="0" borderId="0" xfId="0" applyFont="1"/>
    <xf numFmtId="37" fontId="8" fillId="0" borderId="0" xfId="0" applyFont="1" applyBorder="1"/>
    <xf numFmtId="37" fontId="7" fillId="0" borderId="0" xfId="0" applyNumberFormat="1" applyFont="1" applyFill="1" applyBorder="1" applyAlignment="1" applyProtection="1">
      <alignment horizontal="center"/>
    </xf>
    <xf numFmtId="37" fontId="8" fillId="0" borderId="0" xfId="0" quotePrefix="1" applyNumberFormat="1" applyFont="1" applyBorder="1" applyAlignment="1" applyProtection="1">
      <alignment horizontal="left"/>
    </xf>
    <xf numFmtId="37" fontId="9" fillId="0" borderId="0" xfId="0" applyFont="1"/>
    <xf numFmtId="37" fontId="8" fillId="0" borderId="0" xfId="0" quotePrefix="1" applyNumberFormat="1" applyFont="1" applyBorder="1" applyAlignment="1" applyProtection="1">
      <alignment horizontal="center"/>
    </xf>
    <xf numFmtId="37" fontId="7" fillId="0" borderId="1" xfId="0" applyNumberFormat="1" applyFont="1" applyFill="1" applyBorder="1" applyProtection="1"/>
    <xf numFmtId="37" fontId="7" fillId="0" borderId="2" xfId="0" applyNumberFormat="1" applyFont="1" applyFill="1" applyBorder="1" applyAlignment="1" applyProtection="1"/>
    <xf numFmtId="37" fontId="7" fillId="0" borderId="2" xfId="0" applyNumberFormat="1" applyFont="1" applyFill="1" applyBorder="1" applyAlignment="1" applyProtection="1">
      <alignment horizontal="center"/>
    </xf>
    <xf numFmtId="37" fontId="7" fillId="0" borderId="3" xfId="0" applyNumberFormat="1" applyFont="1" applyFill="1" applyBorder="1" applyProtection="1"/>
    <xf numFmtId="37" fontId="7" fillId="0" borderId="4" xfId="0" applyNumberFormat="1" applyFont="1" applyFill="1" applyBorder="1" applyAlignment="1" applyProtection="1"/>
    <xf numFmtId="37" fontId="7" fillId="0" borderId="4" xfId="0" applyNumberFormat="1" applyFont="1" applyFill="1" applyBorder="1" applyAlignment="1" applyProtection="1">
      <alignment horizontal="center"/>
    </xf>
    <xf numFmtId="37" fontId="7" fillId="0" borderId="3" xfId="0" applyFont="1" applyFill="1" applyBorder="1"/>
    <xf numFmtId="37" fontId="7" fillId="0" borderId="4" xfId="0" applyFont="1" applyFill="1" applyBorder="1"/>
    <xf numFmtId="37" fontId="7" fillId="0" borderId="2" xfId="0" applyNumberFormat="1" applyFont="1" applyFill="1" applyBorder="1" applyProtection="1"/>
    <xf numFmtId="37" fontId="7" fillId="0" borderId="2" xfId="0" quotePrefix="1" applyNumberFormat="1" applyFont="1" applyFill="1" applyBorder="1" applyAlignment="1" applyProtection="1">
      <alignment horizontal="left"/>
    </xf>
    <xf numFmtId="37" fontId="7" fillId="0" borderId="1" xfId="0" applyNumberFormat="1" applyFont="1" applyFill="1" applyBorder="1" applyAlignment="1" applyProtection="1"/>
    <xf numFmtId="37" fontId="7" fillId="0" borderId="2" xfId="0" applyFont="1" applyFill="1" applyBorder="1"/>
    <xf numFmtId="37" fontId="7" fillId="0" borderId="4" xfId="0" applyFont="1" applyFill="1" applyBorder="1" applyAlignment="1">
      <alignment horizontal="center"/>
    </xf>
    <xf numFmtId="39" fontId="7" fillId="0" borderId="2" xfId="0" applyNumberFormat="1" applyFont="1" applyFill="1" applyBorder="1" applyAlignment="1" applyProtection="1"/>
    <xf numFmtId="37" fontId="8" fillId="0" borderId="2" xfId="0" applyFont="1" applyBorder="1"/>
    <xf numFmtId="37" fontId="8" fillId="0" borderId="4" xfId="0" applyFont="1" applyBorder="1"/>
    <xf numFmtId="37" fontId="7" fillId="0" borderId="0" xfId="0" quotePrefix="1" applyNumberFormat="1" applyFont="1" applyFill="1" applyBorder="1" applyAlignment="1" applyProtection="1">
      <alignment horizontal="left"/>
    </xf>
    <xf numFmtId="37" fontId="7" fillId="0" borderId="0" xfId="0" applyFont="1" applyFill="1" applyBorder="1"/>
    <xf numFmtId="37" fontId="7" fillId="0" borderId="0" xfId="0" quotePrefix="1" applyNumberFormat="1" applyFont="1" applyFill="1" applyBorder="1" applyAlignment="1" applyProtection="1">
      <alignment horizontal="center"/>
    </xf>
    <xf numFmtId="37" fontId="7" fillId="0" borderId="5" xfId="0" applyFont="1" applyFill="1" applyBorder="1"/>
    <xf numFmtId="37" fontId="7" fillId="0" borderId="6" xfId="0" quotePrefix="1" applyNumberFormat="1" applyFont="1" applyFill="1" applyBorder="1" applyAlignment="1" applyProtection="1">
      <alignment horizontal="centerContinuous"/>
    </xf>
    <xf numFmtId="37" fontId="7" fillId="0" borderId="7" xfId="0" applyFont="1" applyFill="1" applyBorder="1" applyAlignment="1">
      <alignment horizontal="centerContinuous"/>
    </xf>
    <xf numFmtId="37" fontId="7" fillId="0" borderId="2" xfId="0" applyNumberFormat="1" applyFont="1" applyFill="1" applyBorder="1" applyAlignment="1" applyProtection="1">
      <alignment horizontal="centerContinuous"/>
    </xf>
    <xf numFmtId="37" fontId="7" fillId="0" borderId="2" xfId="0" applyFont="1" applyFill="1" applyBorder="1" applyAlignment="1">
      <alignment horizontal="centerContinuous"/>
    </xf>
    <xf numFmtId="37" fontId="7" fillId="0" borderId="8" xfId="0" applyNumberFormat="1" applyFont="1" applyFill="1" applyBorder="1" applyAlignment="1" applyProtection="1">
      <alignment horizontal="centerContinuous"/>
    </xf>
    <xf numFmtId="37" fontId="7" fillId="0" borderId="8" xfId="0" applyFont="1" applyFill="1" applyBorder="1"/>
    <xf numFmtId="37" fontId="7" fillId="0" borderId="1" xfId="0" applyNumberFormat="1" applyFont="1" applyFill="1" applyBorder="1" applyAlignment="1" applyProtection="1">
      <alignment horizontal="centerContinuous"/>
    </xf>
    <xf numFmtId="37" fontId="7" fillId="0" borderId="9" xfId="0" applyNumberFormat="1" applyFont="1" applyFill="1" applyBorder="1" applyProtection="1"/>
    <xf numFmtId="37" fontId="7" fillId="0" borderId="10" xfId="0" applyNumberFormat="1" applyFont="1" applyFill="1" applyBorder="1" applyAlignment="1" applyProtection="1"/>
    <xf numFmtId="37" fontId="7" fillId="0" borderId="11" xfId="0" applyFont="1" applyFill="1" applyBorder="1"/>
    <xf numFmtId="37" fontId="7" fillId="0" borderId="6" xfId="0" applyNumberFormat="1" applyFont="1" applyFill="1" applyBorder="1" applyAlignment="1" applyProtection="1">
      <alignment horizontal="centerContinuous"/>
    </xf>
    <xf numFmtId="37" fontId="7" fillId="0" borderId="4" xfId="0" applyFont="1" applyFill="1" applyBorder="1" applyAlignment="1">
      <alignment horizontal="centerContinuous"/>
    </xf>
    <xf numFmtId="37" fontId="7" fillId="0" borderId="0" xfId="0" applyNumberFormat="1" applyFont="1" applyFill="1" applyBorder="1" applyAlignment="1" applyProtection="1"/>
    <xf numFmtId="37" fontId="7" fillId="0" borderId="6" xfId="0" applyFont="1" applyFill="1" applyBorder="1" applyAlignment="1">
      <alignment horizontal="center"/>
    </xf>
    <xf numFmtId="37" fontId="7" fillId="0" borderId="7" xfId="0" applyFont="1" applyFill="1" applyBorder="1" applyAlignment="1">
      <alignment horizontal="center"/>
    </xf>
    <xf numFmtId="37" fontId="7" fillId="0" borderId="2" xfId="0" quotePrefix="1" applyNumberFormat="1" applyFont="1" applyFill="1" applyBorder="1" applyAlignment="1" applyProtection="1"/>
    <xf numFmtId="37" fontId="7" fillId="0" borderId="8" xfId="0" applyNumberFormat="1" applyFont="1" applyFill="1" applyBorder="1" applyAlignment="1" applyProtection="1"/>
    <xf numFmtId="37" fontId="7" fillId="0" borderId="12" xfId="0" applyFont="1" applyFill="1" applyBorder="1"/>
    <xf numFmtId="37" fontId="7" fillId="0" borderId="10" xfId="0" applyFont="1" applyFill="1" applyBorder="1"/>
    <xf numFmtId="37" fontId="7" fillId="0" borderId="7" xfId="0" applyFont="1" applyFill="1" applyBorder="1"/>
    <xf numFmtId="37" fontId="7" fillId="0" borderId="9" xfId="0" applyFont="1" applyFill="1" applyBorder="1"/>
    <xf numFmtId="37" fontId="7" fillId="0" borderId="10" xfId="0" applyFont="1" applyFill="1" applyBorder="1" applyAlignment="1">
      <alignment horizontal="center"/>
    </xf>
    <xf numFmtId="164" fontId="7" fillId="0" borderId="2" xfId="0" applyNumberFormat="1" applyFont="1" applyFill="1" applyBorder="1" applyProtection="1"/>
    <xf numFmtId="37" fontId="7" fillId="0" borderId="2" xfId="0" applyFont="1" applyFill="1" applyBorder="1" applyAlignment="1">
      <alignment horizontal="center"/>
    </xf>
    <xf numFmtId="37" fontId="7" fillId="0" borderId="13" xfId="0" applyNumberFormat="1" applyFont="1" applyFill="1" applyBorder="1" applyProtection="1"/>
    <xf numFmtId="37" fontId="7" fillId="0" borderId="0" xfId="0" applyFont="1" applyFill="1" applyBorder="1" applyAlignment="1">
      <alignment horizontal="center"/>
    </xf>
    <xf numFmtId="164" fontId="7" fillId="0" borderId="2" xfId="0" applyNumberFormat="1" applyFont="1" applyFill="1" applyBorder="1" applyAlignment="1" applyProtection="1">
      <alignment horizontal="right"/>
    </xf>
    <xf numFmtId="37" fontId="7" fillId="0" borderId="2" xfId="0" applyFont="1" applyFill="1" applyBorder="1" applyAlignment="1"/>
    <xf numFmtId="164" fontId="7" fillId="0" borderId="1" xfId="0" applyNumberFormat="1" applyFont="1" applyFill="1" applyBorder="1" applyProtection="1"/>
    <xf numFmtId="164" fontId="7" fillId="0" borderId="1" xfId="0" applyNumberFormat="1" applyFont="1" applyFill="1" applyBorder="1" applyAlignment="1" applyProtection="1"/>
    <xf numFmtId="164" fontId="7" fillId="0" borderId="2" xfId="0" quotePrefix="1" applyNumberFormat="1" applyFont="1" applyFill="1" applyBorder="1" applyAlignment="1" applyProtection="1">
      <alignment horizontal="left"/>
    </xf>
    <xf numFmtId="37" fontId="7" fillId="0" borderId="9" xfId="0" applyNumberFormat="1" applyFont="1" applyFill="1" applyBorder="1" applyAlignment="1" applyProtection="1"/>
    <xf numFmtId="37" fontId="7" fillId="0" borderId="12" xfId="0" quotePrefix="1" applyNumberFormat="1" applyFont="1" applyFill="1" applyBorder="1" applyAlignment="1" applyProtection="1">
      <alignment horizontal="left"/>
    </xf>
    <xf numFmtId="37" fontId="7" fillId="0" borderId="14" xfId="0" applyFont="1" applyFill="1" applyBorder="1" applyAlignment="1">
      <alignment horizontal="center"/>
    </xf>
    <xf numFmtId="37" fontId="7" fillId="0" borderId="8" xfId="0" applyFont="1" applyFill="1" applyBorder="1" applyAlignment="1">
      <alignment horizontal="center"/>
    </xf>
    <xf numFmtId="37" fontId="7" fillId="0" borderId="14" xfId="0" applyFont="1" applyFill="1" applyBorder="1"/>
    <xf numFmtId="37" fontId="8" fillId="0" borderId="14" xfId="0" applyFont="1" applyBorder="1"/>
    <xf numFmtId="37" fontId="8" fillId="0" borderId="8" xfId="0" applyFont="1" applyBorder="1"/>
    <xf numFmtId="37" fontId="7" fillId="0" borderId="8" xfId="0" applyFont="1" applyFill="1" applyBorder="1" applyAlignment="1">
      <alignment horizontal="centerContinuous"/>
    </xf>
    <xf numFmtId="37" fontId="7" fillId="0" borderId="7" xfId="0" applyNumberFormat="1" applyFont="1" applyFill="1" applyBorder="1" applyAlignment="1" applyProtection="1">
      <alignment horizontal="center"/>
    </xf>
    <xf numFmtId="37" fontId="7" fillId="0" borderId="13" xfId="0" applyFont="1" applyFill="1" applyBorder="1"/>
    <xf numFmtId="37" fontId="8" fillId="0" borderId="13" xfId="0" applyFont="1" applyBorder="1"/>
    <xf numFmtId="37" fontId="7" fillId="0" borderId="3" xfId="0" applyFont="1" applyFill="1" applyBorder="1" applyAlignment="1">
      <alignment horizontal="centerContinuous"/>
    </xf>
    <xf numFmtId="37" fontId="8" fillId="0" borderId="0" xfId="0" applyFont="1" applyBorder="1" applyAlignment="1">
      <alignment horizontal="center"/>
    </xf>
    <xf numFmtId="37" fontId="8" fillId="0" borderId="0" xfId="0" applyFont="1" applyBorder="1" applyAlignment="1"/>
    <xf numFmtId="37" fontId="8" fillId="0" borderId="0" xfId="0" applyFont="1" applyAlignment="1"/>
    <xf numFmtId="37" fontId="8" fillId="0" borderId="0" xfId="0" quotePrefix="1" applyNumberFormat="1" applyFont="1" applyBorder="1" applyAlignment="1" applyProtection="1"/>
    <xf numFmtId="37" fontId="9" fillId="0" borderId="0" xfId="0" applyFont="1" applyAlignment="1"/>
    <xf numFmtId="37" fontId="7" fillId="0" borderId="3" xfId="0" applyNumberFormat="1" applyFont="1" applyFill="1" applyBorder="1" applyAlignment="1" applyProtection="1"/>
    <xf numFmtId="37" fontId="7" fillId="0" borderId="3" xfId="0" applyFont="1" applyFill="1" applyBorder="1" applyAlignment="1"/>
    <xf numFmtId="37" fontId="7" fillId="0" borderId="4" xfId="0" applyFont="1" applyFill="1" applyBorder="1" applyAlignment="1"/>
    <xf numFmtId="4" fontId="7" fillId="0" borderId="2" xfId="0" applyNumberFormat="1" applyFont="1" applyFill="1" applyBorder="1" applyAlignment="1" applyProtection="1"/>
    <xf numFmtId="37" fontId="8" fillId="0" borderId="10" xfId="0" applyFont="1" applyBorder="1" applyAlignment="1"/>
    <xf numFmtId="3" fontId="7" fillId="0" borderId="2" xfId="0" applyNumberFormat="1" applyFont="1" applyFill="1" applyBorder="1" applyAlignment="1" applyProtection="1"/>
    <xf numFmtId="2" fontId="7" fillId="0" borderId="2" xfId="0" applyNumberFormat="1" applyFont="1" applyFill="1" applyBorder="1" applyAlignment="1" applyProtection="1"/>
    <xf numFmtId="37" fontId="7" fillId="0" borderId="4" xfId="0" quotePrefix="1" applyNumberFormat="1" applyFont="1" applyFill="1" applyBorder="1" applyAlignment="1" applyProtection="1">
      <alignment horizontal="center"/>
    </xf>
    <xf numFmtId="37" fontId="7" fillId="0" borderId="2" xfId="0" quotePrefix="1" applyNumberFormat="1" applyFont="1" applyFill="1" applyBorder="1" applyAlignment="1" applyProtection="1">
      <alignment horizontal="center"/>
    </xf>
    <xf numFmtId="37" fontId="8" fillId="0" borderId="2" xfId="0" applyFont="1" applyBorder="1" applyAlignment="1">
      <alignment horizontal="center"/>
    </xf>
    <xf numFmtId="37" fontId="8" fillId="0" borderId="4" xfId="0" applyFont="1" applyBorder="1" applyAlignment="1">
      <alignment horizontal="center"/>
    </xf>
    <xf numFmtId="37" fontId="7" fillId="2" borderId="2" xfId="0" applyNumberFormat="1" applyFont="1" applyFill="1" applyBorder="1" applyProtection="1"/>
    <xf numFmtId="37" fontId="7" fillId="2" borderId="2" xfId="0" applyNumberFormat="1" applyFont="1" applyFill="1" applyBorder="1" applyAlignment="1" applyProtection="1"/>
    <xf numFmtId="37" fontId="7" fillId="0" borderId="0" xfId="0" applyNumberFormat="1" applyFont="1" applyFill="1" applyBorder="1" applyAlignment="1" applyProtection="1">
      <alignment horizontal="left"/>
    </xf>
    <xf numFmtId="37" fontId="8" fillId="0" borderId="7" xfId="0" applyFont="1" applyBorder="1" applyAlignment="1">
      <alignment horizontal="centerContinuous"/>
    </xf>
    <xf numFmtId="37" fontId="7" fillId="0" borderId="9" xfId="0" quotePrefix="1" applyNumberFormat="1" applyFont="1" applyFill="1" applyBorder="1" applyAlignment="1" applyProtection="1"/>
    <xf numFmtId="37" fontId="7" fillId="0" borderId="8" xfId="0" quotePrefix="1" applyNumberFormat="1" applyFont="1" applyFill="1" applyBorder="1" applyAlignment="1" applyProtection="1">
      <alignment horizontal="left"/>
    </xf>
    <xf numFmtId="37" fontId="7" fillId="0" borderId="4" xfId="0" applyNumberFormat="1" applyFont="1" applyFill="1" applyBorder="1" applyProtection="1"/>
    <xf numFmtId="37" fontId="8" fillId="0" borderId="1" xfId="0" applyFont="1" applyBorder="1"/>
    <xf numFmtId="37" fontId="8" fillId="0" borderId="8" xfId="0" applyFont="1" applyBorder="1" applyAlignment="1">
      <alignment horizontal="centerContinuous"/>
    </xf>
    <xf numFmtId="37" fontId="8" fillId="0" borderId="2" xfId="0" applyFont="1" applyBorder="1" applyAlignment="1">
      <alignment horizontal="centerContinuous"/>
    </xf>
    <xf numFmtId="37" fontId="7" fillId="0" borderId="11" xfId="0" applyNumberFormat="1" applyFont="1" applyFill="1" applyBorder="1" applyProtection="1"/>
    <xf numFmtId="37" fontId="7" fillId="0" borderId="6" xfId="0" applyFont="1" applyFill="1" applyBorder="1" applyAlignment="1">
      <alignment horizontal="centerContinuous"/>
    </xf>
    <xf numFmtId="37" fontId="7" fillId="0" borderId="1" xfId="0" applyFont="1" applyFill="1" applyBorder="1" applyAlignment="1">
      <alignment horizontal="centerContinuous"/>
    </xf>
    <xf numFmtId="37" fontId="8" fillId="0" borderId="0" xfId="0" applyNumberFormat="1" applyFont="1" applyBorder="1" applyProtection="1"/>
    <xf numFmtId="37" fontId="8" fillId="0" borderId="0" xfId="0" applyNumberFormat="1" applyFont="1" applyBorder="1" applyAlignment="1" applyProtection="1">
      <alignment horizontal="center"/>
    </xf>
    <xf numFmtId="37" fontId="7" fillId="0" borderId="5" xfId="0" applyNumberFormat="1" applyFont="1" applyFill="1" applyBorder="1" applyAlignment="1" applyProtection="1">
      <alignment horizontal="centerContinuous"/>
    </xf>
    <xf numFmtId="37" fontId="8" fillId="0" borderId="6" xfId="0" applyFont="1" applyBorder="1" applyAlignment="1">
      <alignment horizontal="centerContinuous"/>
    </xf>
    <xf numFmtId="37" fontId="7" fillId="0" borderId="2" xfId="0" quotePrefix="1" applyNumberFormat="1" applyFont="1" applyFill="1" applyBorder="1" applyAlignment="1" applyProtection="1">
      <alignment horizontal="centerContinuous"/>
    </xf>
    <xf numFmtId="37" fontId="7" fillId="0" borderId="3" xfId="0" applyNumberFormat="1" applyFont="1" applyFill="1" applyBorder="1" applyAlignment="1" applyProtection="1">
      <alignment horizontal="center"/>
    </xf>
    <xf numFmtId="37" fontId="7" fillId="0" borderId="1" xfId="0" applyNumberFormat="1" applyFont="1" applyFill="1" applyBorder="1" applyAlignment="1" applyProtection="1">
      <alignment horizontal="center"/>
    </xf>
    <xf numFmtId="37" fontId="7" fillId="0" borderId="13" xfId="0" applyNumberFormat="1" applyFont="1" applyFill="1" applyBorder="1" applyAlignment="1" applyProtection="1">
      <alignment horizontal="center"/>
    </xf>
    <xf numFmtId="37" fontId="7" fillId="0" borderId="0" xfId="0" quotePrefix="1" applyNumberFormat="1" applyFont="1" applyFill="1" applyBorder="1" applyAlignment="1" applyProtection="1"/>
    <xf numFmtId="37" fontId="7" fillId="0" borderId="4" xfId="0" quotePrefix="1" applyNumberFormat="1" applyFont="1" applyFill="1" applyBorder="1" applyAlignment="1" applyProtection="1"/>
    <xf numFmtId="37" fontId="7" fillId="0" borderId="13" xfId="0" applyNumberFormat="1" applyFont="1" applyFill="1" applyBorder="1" applyAlignment="1" applyProtection="1">
      <alignment horizontal="centerContinuous"/>
    </xf>
    <xf numFmtId="37" fontId="8" fillId="0" borderId="4" xfId="0" applyFont="1" applyBorder="1" applyAlignment="1">
      <alignment horizontal="centerContinuous"/>
    </xf>
    <xf numFmtId="37" fontId="7" fillId="0" borderId="7" xfId="0" applyNumberFormat="1" applyFont="1" applyFill="1" applyBorder="1" applyAlignment="1" applyProtection="1">
      <alignment horizontal="centerContinuous"/>
    </xf>
    <xf numFmtId="37" fontId="7" fillId="0" borderId="14" xfId="0" applyNumberFormat="1" applyFont="1" applyFill="1" applyBorder="1" applyAlignment="1" applyProtection="1">
      <alignment horizontal="left"/>
    </xf>
    <xf numFmtId="37" fontId="8" fillId="0" borderId="12" xfId="0" applyFont="1" applyBorder="1"/>
    <xf numFmtId="37" fontId="8" fillId="0" borderId="6" xfId="0" applyFont="1" applyBorder="1"/>
    <xf numFmtId="37" fontId="8" fillId="0" borderId="7" xfId="0" applyFont="1" applyBorder="1"/>
    <xf numFmtId="37" fontId="8" fillId="0" borderId="15" xfId="0" applyFont="1" applyBorder="1"/>
    <xf numFmtId="37" fontId="8" fillId="0" borderId="12" xfId="0" quotePrefix="1" applyNumberFormat="1" applyFont="1" applyBorder="1" applyAlignment="1" applyProtection="1"/>
    <xf numFmtId="37" fontId="8" fillId="0" borderId="12" xfId="0" quotePrefix="1" applyNumberFormat="1" applyFont="1" applyBorder="1" applyAlignment="1" applyProtection="1">
      <alignment horizontal="left"/>
    </xf>
    <xf numFmtId="37" fontId="8" fillId="0" borderId="12" xfId="0" applyNumberFormat="1" applyFont="1" applyBorder="1" applyAlignment="1" applyProtection="1"/>
    <xf numFmtId="37" fontId="8" fillId="0" borderId="10" xfId="0" applyFont="1" applyBorder="1"/>
    <xf numFmtId="37" fontId="7" fillId="0" borderId="8" xfId="0" applyNumberFormat="1" applyFont="1" applyFill="1" applyBorder="1" applyProtection="1"/>
    <xf numFmtId="37" fontId="7" fillId="0" borderId="14" xfId="0" applyFont="1" applyFill="1" applyBorder="1" applyAlignment="1">
      <alignment horizontal="centerContinuous"/>
    </xf>
    <xf numFmtId="37" fontId="7" fillId="0" borderId="12" xfId="0" applyNumberFormat="1" applyFont="1" applyFill="1" applyBorder="1" applyAlignment="1" applyProtection="1"/>
    <xf numFmtId="37" fontId="7" fillId="0" borderId="1" xfId="0" applyFont="1" applyFill="1" applyBorder="1"/>
    <xf numFmtId="37" fontId="8" fillId="0" borderId="3" xfId="0" applyNumberFormat="1" applyFont="1" applyBorder="1" applyProtection="1"/>
    <xf numFmtId="37" fontId="8" fillId="2" borderId="0" xfId="0" applyFont="1" applyFill="1" applyBorder="1"/>
    <xf numFmtId="37" fontId="8" fillId="2" borderId="4" xfId="0" applyFont="1" applyFill="1" applyBorder="1"/>
    <xf numFmtId="37" fontId="8" fillId="0" borderId="9" xfId="0" applyFont="1" applyBorder="1"/>
    <xf numFmtId="37" fontId="7" fillId="0" borderId="12" xfId="0" applyNumberFormat="1" applyFont="1" applyFill="1" applyBorder="1" applyAlignment="1" applyProtection="1">
      <alignment horizontal="left"/>
    </xf>
    <xf numFmtId="37" fontId="7" fillId="0" borderId="10" xfId="0" applyNumberFormat="1" applyFont="1" applyFill="1" applyBorder="1" applyAlignment="1" applyProtection="1">
      <alignment horizontal="right"/>
    </xf>
    <xf numFmtId="37" fontId="8" fillId="0" borderId="10" xfId="0" applyNumberFormat="1" applyFont="1" applyBorder="1" applyProtection="1"/>
    <xf numFmtId="37" fontId="8" fillId="2" borderId="12" xfId="0" applyFont="1" applyFill="1" applyBorder="1"/>
    <xf numFmtId="37" fontId="8" fillId="2" borderId="10" xfId="0" applyFont="1" applyFill="1" applyBorder="1"/>
    <xf numFmtId="37" fontId="7" fillId="0" borderId="1" xfId="0" applyFont="1" applyFill="1" applyBorder="1" applyAlignment="1"/>
    <xf numFmtId="37" fontId="8" fillId="0" borderId="16" xfId="0" applyFont="1" applyBorder="1"/>
    <xf numFmtId="37" fontId="8" fillId="0" borderId="17" xfId="0" applyFont="1" applyBorder="1"/>
    <xf numFmtId="37" fontId="8" fillId="0" borderId="18" xfId="0" applyFont="1" applyBorder="1"/>
    <xf numFmtId="37" fontId="8" fillId="0" borderId="19" xfId="0" applyFont="1" applyBorder="1"/>
    <xf numFmtId="37" fontId="8" fillId="0" borderId="20" xfId="0" applyFont="1" applyBorder="1"/>
    <xf numFmtId="37" fontId="8" fillId="0" borderId="21" xfId="0" applyFont="1" applyBorder="1"/>
    <xf numFmtId="37" fontId="8" fillId="0" borderId="22" xfId="0" applyFont="1" applyBorder="1"/>
    <xf numFmtId="37" fontId="8" fillId="0" borderId="23" xfId="0" applyFont="1" applyBorder="1"/>
    <xf numFmtId="37" fontId="8" fillId="0" borderId="17" xfId="0" applyFont="1" applyBorder="1" applyAlignment="1">
      <alignment horizontal="center"/>
    </xf>
    <xf numFmtId="37" fontId="8" fillId="0" borderId="17" xfId="0" applyFont="1" applyBorder="1" applyAlignment="1">
      <alignment horizontal="right"/>
    </xf>
    <xf numFmtId="37" fontId="8" fillId="0" borderId="0" xfId="0" applyFont="1" applyBorder="1" applyAlignment="1">
      <alignment horizontal="right"/>
    </xf>
    <xf numFmtId="37" fontId="8" fillId="0" borderId="24" xfId="0" applyFont="1" applyBorder="1"/>
    <xf numFmtId="37" fontId="8" fillId="0" borderId="8" xfId="0" applyFont="1" applyBorder="1" applyAlignment="1">
      <alignment horizontal="center"/>
    </xf>
    <xf numFmtId="37" fontId="8" fillId="0" borderId="25" xfId="0" applyFont="1" applyBorder="1"/>
    <xf numFmtId="37" fontId="8" fillId="0" borderId="26" xfId="0" applyFont="1" applyBorder="1"/>
    <xf numFmtId="37" fontId="8" fillId="0" borderId="27" xfId="0" applyFont="1" applyBorder="1"/>
    <xf numFmtId="37" fontId="8" fillId="0" borderId="28" xfId="0" quotePrefix="1" applyFont="1" applyBorder="1" applyAlignment="1">
      <alignment horizontal="left"/>
    </xf>
    <xf numFmtId="37" fontId="8" fillId="0" borderId="29" xfId="0" applyFont="1" applyBorder="1"/>
    <xf numFmtId="37" fontId="8" fillId="0" borderId="28" xfId="0" applyFont="1" applyBorder="1" applyAlignment="1">
      <alignment horizontal="center"/>
    </xf>
    <xf numFmtId="37" fontId="8" fillId="0" borderId="30" xfId="0" applyFont="1" applyBorder="1"/>
    <xf numFmtId="37" fontId="8" fillId="0" borderId="31" xfId="0" applyFont="1" applyBorder="1"/>
    <xf numFmtId="37" fontId="8" fillId="0" borderId="31" xfId="0" applyFont="1" applyBorder="1" applyAlignment="1">
      <alignment horizontal="center"/>
    </xf>
    <xf numFmtId="37" fontId="8" fillId="0" borderId="32" xfId="0" applyFont="1" applyBorder="1"/>
    <xf numFmtId="37" fontId="11" fillId="0" borderId="0" xfId="0" applyFont="1"/>
    <xf numFmtId="37" fontId="9" fillId="0" borderId="0" xfId="0" quotePrefix="1" applyFont="1" applyAlignment="1">
      <alignment horizontal="right"/>
    </xf>
    <xf numFmtId="37" fontId="10" fillId="0" borderId="0" xfId="0" quotePrefix="1" applyFont="1" applyAlignment="1">
      <alignment horizontal="right"/>
    </xf>
    <xf numFmtId="37" fontId="8" fillId="0" borderId="0" xfId="0" quotePrefix="1" applyFont="1" applyBorder="1" applyAlignment="1">
      <alignment horizontal="right"/>
    </xf>
    <xf numFmtId="37" fontId="7" fillId="0" borderId="0" xfId="0" quotePrefix="1" applyNumberFormat="1" applyFont="1" applyFill="1" applyBorder="1" applyAlignment="1" applyProtection="1">
      <alignment horizontal="right"/>
    </xf>
    <xf numFmtId="37" fontId="8" fillId="0" borderId="0" xfId="0" quotePrefix="1" applyFont="1" applyAlignment="1">
      <alignment horizontal="right"/>
    </xf>
    <xf numFmtId="37" fontId="6" fillId="3" borderId="0" xfId="0" applyFont="1" applyFill="1" applyAlignment="1" applyProtection="1">
      <alignment horizontal="center"/>
    </xf>
    <xf numFmtId="37" fontId="6" fillId="3" borderId="0" xfId="0" quotePrefix="1" applyFont="1" applyFill="1" applyAlignment="1" applyProtection="1">
      <alignment horizontal="left"/>
    </xf>
    <xf numFmtId="37" fontId="6" fillId="3" borderId="0" xfId="0" applyFont="1" applyFill="1" applyAlignment="1" applyProtection="1">
      <alignment horizontal="right"/>
    </xf>
    <xf numFmtId="37" fontId="6" fillId="3" borderId="0" xfId="0" applyFont="1" applyFill="1" applyAlignment="1" applyProtection="1"/>
    <xf numFmtId="37" fontId="12" fillId="4" borderId="1" xfId="0" applyFont="1" applyFill="1" applyBorder="1" applyProtection="1">
      <protection locked="0"/>
    </xf>
    <xf numFmtId="37" fontId="6" fillId="3" borderId="0" xfId="0" applyFont="1" applyFill="1" applyProtection="1"/>
    <xf numFmtId="37" fontId="12" fillId="3" borderId="0" xfId="0" applyFont="1" applyFill="1" applyAlignment="1" applyProtection="1">
      <alignment horizontal="center"/>
    </xf>
    <xf numFmtId="37" fontId="6" fillId="3" borderId="0" xfId="0" quotePrefix="1" applyFont="1" applyFill="1" applyAlignment="1" applyProtection="1"/>
    <xf numFmtId="37" fontId="12" fillId="3" borderId="0" xfId="0" applyFont="1" applyFill="1" applyProtection="1"/>
    <xf numFmtId="37" fontId="6" fillId="0" borderId="0" xfId="0" applyFont="1" applyAlignment="1" applyProtection="1"/>
    <xf numFmtId="37" fontId="6" fillId="0" borderId="0" xfId="0" applyFont="1" applyProtection="1"/>
    <xf numFmtId="37" fontId="6" fillId="0" borderId="0" xfId="0" applyFont="1" applyAlignment="1" applyProtection="1">
      <alignment horizontal="center"/>
    </xf>
    <xf numFmtId="38" fontId="6" fillId="3" borderId="0" xfId="0" applyNumberFormat="1" applyFont="1" applyFill="1" applyAlignment="1" applyProtection="1">
      <alignment horizontal="center"/>
    </xf>
    <xf numFmtId="37" fontId="12" fillId="0" borderId="1" xfId="0" applyNumberFormat="1" applyFont="1" applyBorder="1" applyAlignment="1" applyProtection="1">
      <protection locked="0"/>
    </xf>
    <xf numFmtId="37" fontId="12" fillId="0" borderId="1" xfId="0" quotePrefix="1" applyNumberFormat="1" applyFont="1" applyBorder="1" applyProtection="1">
      <protection locked="0"/>
    </xf>
    <xf numFmtId="37" fontId="12" fillId="0" borderId="1" xfId="1" quotePrefix="1" applyNumberFormat="1" applyFont="1" applyBorder="1" applyProtection="1">
      <protection locked="0"/>
    </xf>
    <xf numFmtId="39" fontId="12" fillId="0" borderId="1" xfId="3" quotePrefix="1" applyNumberFormat="1" applyFont="1" applyBorder="1" applyProtection="1">
      <protection locked="0"/>
    </xf>
    <xf numFmtId="39" fontId="12" fillId="0" borderId="1" xfId="0" quotePrefix="1" applyNumberFormat="1" applyFont="1" applyBorder="1" applyProtection="1">
      <protection locked="0"/>
    </xf>
    <xf numFmtId="37" fontId="12" fillId="4" borderId="1" xfId="0" quotePrefix="1" applyNumberFormat="1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8" fontId="6" fillId="3" borderId="0" xfId="0" applyNumberFormat="1" applyFont="1" applyFill="1" applyAlignment="1" applyProtection="1">
      <alignment horizontal="right"/>
    </xf>
    <xf numFmtId="38" fontId="6" fillId="3" borderId="0" xfId="0" applyNumberFormat="1" applyFont="1" applyFill="1" applyProtection="1"/>
    <xf numFmtId="38" fontId="12" fillId="3" borderId="0" xfId="0" applyNumberFormat="1" applyFont="1" applyFill="1" applyAlignment="1" applyProtection="1">
      <alignment horizontal="center"/>
    </xf>
    <xf numFmtId="38" fontId="12" fillId="3" borderId="0" xfId="0" applyNumberFormat="1" applyFont="1" applyFill="1" applyProtection="1"/>
    <xf numFmtId="37" fontId="6" fillId="0" borderId="0" xfId="0" applyFont="1" applyFill="1" applyAlignment="1" applyProtection="1"/>
    <xf numFmtId="37" fontId="6" fillId="3" borderId="0" xfId="0" applyNumberFormat="1" applyFont="1" applyFill="1" applyProtection="1"/>
    <xf numFmtId="164" fontId="6" fillId="0" borderId="0" xfId="0" applyNumberFormat="1" applyFont="1" applyProtection="1"/>
    <xf numFmtId="39" fontId="6" fillId="0" borderId="0" xfId="0" applyNumberFormat="1" applyFont="1" applyProtection="1"/>
    <xf numFmtId="37" fontId="6" fillId="0" borderId="0" xfId="0" applyFont="1" applyAlignment="1" applyProtection="1">
      <alignment horizontal="left"/>
    </xf>
    <xf numFmtId="37" fontId="6" fillId="0" borderId="0" xfId="0" quotePrefix="1" applyFont="1" applyAlignment="1" applyProtection="1">
      <alignment horizontal="left"/>
    </xf>
    <xf numFmtId="164" fontId="6" fillId="0" borderId="0" xfId="0" applyNumberFormat="1" applyFont="1" applyAlignment="1" applyProtection="1">
      <alignment horizontal="left"/>
    </xf>
    <xf numFmtId="38" fontId="12" fillId="4" borderId="2" xfId="0" applyNumberFormat="1" applyFont="1" applyFill="1" applyBorder="1" applyProtection="1">
      <protection locked="0"/>
    </xf>
    <xf numFmtId="38" fontId="12" fillId="4" borderId="8" xfId="0" applyNumberFormat="1" applyFont="1" applyFill="1" applyBorder="1" applyProtection="1">
      <protection locked="0"/>
    </xf>
    <xf numFmtId="37" fontId="6" fillId="0" borderId="0" xfId="0" quotePrefix="1" applyFont="1" applyAlignment="1" applyProtection="1">
      <alignment horizontal="fill"/>
    </xf>
    <xf numFmtId="37" fontId="6" fillId="3" borderId="0" xfId="0" quotePrefix="1" applyFont="1" applyFill="1" applyAlignment="1" applyProtection="1">
      <alignment horizontal="centerContinuous"/>
    </xf>
    <xf numFmtId="37" fontId="6" fillId="3" borderId="0" xfId="0" applyFont="1" applyFill="1" applyAlignment="1" applyProtection="1">
      <alignment horizontal="centerContinuous"/>
    </xf>
    <xf numFmtId="37" fontId="7" fillId="5" borderId="2" xfId="0" applyFont="1" applyFill="1" applyBorder="1" applyAlignment="1"/>
    <xf numFmtId="37" fontId="7" fillId="6" borderId="2" xfId="0" applyFont="1" applyFill="1" applyBorder="1" applyAlignment="1"/>
    <xf numFmtId="37" fontId="7" fillId="6" borderId="2" xfId="0" applyFont="1" applyFill="1" applyBorder="1" applyAlignment="1">
      <alignment horizontal="center"/>
    </xf>
    <xf numFmtId="37" fontId="7" fillId="6" borderId="2" xfId="0" quotePrefix="1" applyNumberFormat="1" applyFont="1" applyFill="1" applyBorder="1" applyAlignment="1" applyProtection="1">
      <alignment horizontal="center"/>
    </xf>
    <xf numFmtId="37" fontId="7" fillId="6" borderId="2" xfId="0" applyNumberFormat="1" applyFont="1" applyFill="1" applyBorder="1" applyAlignment="1" applyProtection="1"/>
    <xf numFmtId="37" fontId="7" fillId="6" borderId="2" xfId="0" quotePrefix="1" applyFont="1" applyFill="1" applyBorder="1" applyAlignment="1"/>
    <xf numFmtId="39" fontId="7" fillId="6" borderId="2" xfId="0" quotePrefix="1" applyNumberFormat="1" applyFont="1" applyFill="1" applyBorder="1" applyAlignment="1" applyProtection="1">
      <alignment horizontal="center"/>
    </xf>
    <xf numFmtId="39" fontId="7" fillId="6" borderId="2" xfId="0" applyNumberFormat="1" applyFont="1" applyFill="1" applyBorder="1" applyAlignment="1" applyProtection="1"/>
    <xf numFmtId="3" fontId="7" fillId="6" borderId="2" xfId="0" applyNumberFormat="1" applyFont="1" applyFill="1" applyBorder="1" applyAlignment="1" applyProtection="1"/>
    <xf numFmtId="3" fontId="7" fillId="6" borderId="2" xfId="0" applyNumberFormat="1" applyFont="1" applyFill="1" applyBorder="1" applyAlignment="1"/>
    <xf numFmtId="37" fontId="7" fillId="6" borderId="2" xfId="0" applyNumberFormat="1" applyFont="1" applyFill="1" applyBorder="1" applyAlignment="1"/>
    <xf numFmtId="39" fontId="12" fillId="0" borderId="1" xfId="1" quotePrefix="1" applyNumberFormat="1" applyFont="1" applyBorder="1" applyProtection="1">
      <protection locked="0"/>
    </xf>
    <xf numFmtId="38" fontId="12" fillId="4" borderId="1" xfId="0" applyNumberFormat="1" applyFont="1" applyFill="1" applyBorder="1" applyAlignment="1" applyProtection="1">
      <alignment horizontal="center"/>
      <protection locked="0"/>
    </xf>
    <xf numFmtId="39" fontId="12" fillId="0" borderId="1" xfId="0" applyNumberFormat="1" applyFont="1" applyBorder="1" applyProtection="1">
      <protection locked="0"/>
    </xf>
    <xf numFmtId="37" fontId="12" fillId="0" borderId="1" xfId="1" applyNumberFormat="1" applyFont="1" applyBorder="1" applyProtection="1">
      <protection locked="0"/>
    </xf>
    <xf numFmtId="165" fontId="12" fillId="0" borderId="1" xfId="1" quotePrefix="1" applyNumberFormat="1" applyFont="1" applyBorder="1" applyProtection="1">
      <protection locked="0"/>
    </xf>
    <xf numFmtId="37" fontId="14" fillId="0" borderId="0" xfId="2" applyNumberFormat="1" applyFont="1" applyAlignment="1" applyProtection="1">
      <alignment horizontal="left"/>
    </xf>
    <xf numFmtId="3" fontId="8" fillId="0" borderId="2" xfId="0" applyNumberFormat="1" applyFont="1" applyFill="1" applyBorder="1" applyAlignment="1" applyProtection="1"/>
    <xf numFmtId="38" fontId="12" fillId="3" borderId="8" xfId="0" applyNumberFormat="1" applyFont="1" applyFill="1" applyBorder="1" applyAlignment="1" applyProtection="1">
      <alignment horizontal="center"/>
      <protection locked="0"/>
    </xf>
    <xf numFmtId="37" fontId="6" fillId="0" borderId="0" xfId="0" applyFont="1" applyFill="1" applyAlignment="1" applyProtection="1">
      <alignment horizontal="left"/>
    </xf>
    <xf numFmtId="37" fontId="6" fillId="0" borderId="0" xfId="0" applyFont="1" applyFill="1" applyProtection="1"/>
    <xf numFmtId="38" fontId="6" fillId="0" borderId="0" xfId="0" applyNumberFormat="1" applyFont="1" applyFill="1" applyProtection="1"/>
    <xf numFmtId="38" fontId="6" fillId="0" borderId="0" xfId="0" applyNumberFormat="1" applyFont="1" applyProtection="1"/>
    <xf numFmtId="37" fontId="6" fillId="7" borderId="0" xfId="0" applyFont="1" applyFill="1" applyProtection="1"/>
    <xf numFmtId="37" fontId="6" fillId="7" borderId="0" xfId="0" quotePrefix="1" applyFont="1" applyFill="1" applyAlignment="1" applyProtection="1">
      <alignment horizontal="left"/>
    </xf>
    <xf numFmtId="38" fontId="6" fillId="7" borderId="0" xfId="0" applyNumberFormat="1" applyFont="1" applyFill="1" applyProtection="1"/>
    <xf numFmtId="37" fontId="6" fillId="0" borderId="0" xfId="0" quotePrefix="1" applyFont="1" applyAlignment="1" applyProtection="1"/>
    <xf numFmtId="0" fontId="6" fillId="0" borderId="0" xfId="0" applyNumberFormat="1" applyFont="1" applyAlignment="1" applyProtection="1">
      <alignment horizontal="center"/>
    </xf>
    <xf numFmtId="0" fontId="6" fillId="0" borderId="0" xfId="0" applyNumberFormat="1" applyFont="1" applyAlignment="1" applyProtection="1"/>
    <xf numFmtId="0" fontId="6" fillId="0" borderId="0" xfId="0" quotePrefix="1" applyNumberFormat="1" applyFont="1" applyAlignment="1" applyProtection="1">
      <alignment horizontal="center"/>
    </xf>
    <xf numFmtId="37" fontId="6" fillId="3" borderId="0" xfId="0" quotePrefix="1" applyFont="1" applyFill="1" applyAlignment="1" applyProtection="1">
      <alignment horizontal="center"/>
    </xf>
    <xf numFmtId="37" fontId="6" fillId="3" borderId="0" xfId="0" quotePrefix="1" applyNumberFormat="1" applyFont="1" applyFill="1" applyAlignment="1" applyProtection="1"/>
    <xf numFmtId="166" fontId="6" fillId="3" borderId="0" xfId="0" applyNumberFormat="1" applyFont="1" applyFill="1" applyAlignment="1" applyProtection="1">
      <alignment horizontal="center"/>
    </xf>
    <xf numFmtId="37" fontId="6" fillId="3" borderId="0" xfId="0" quotePrefix="1" applyFont="1" applyFill="1" applyAlignment="1" applyProtection="1">
      <alignment horizontal="fill"/>
    </xf>
    <xf numFmtId="37" fontId="6" fillId="3" borderId="0" xfId="1" applyNumberFormat="1" applyFont="1" applyFill="1" applyProtection="1"/>
    <xf numFmtId="37" fontId="6" fillId="3" borderId="0" xfId="0" quotePrefix="1" applyNumberFormat="1" applyFont="1" applyFill="1" applyAlignment="1" applyProtection="1">
      <alignment horizontal="fill"/>
    </xf>
    <xf numFmtId="39" fontId="6" fillId="3" borderId="0" xfId="0" quotePrefix="1" applyNumberFormat="1" applyFont="1" applyFill="1" applyAlignment="1" applyProtection="1">
      <alignment horizontal="left"/>
    </xf>
    <xf numFmtId="4" fontId="6" fillId="3" borderId="0" xfId="0" applyNumberFormat="1" applyFont="1" applyFill="1" applyProtection="1"/>
    <xf numFmtId="37" fontId="6" fillId="0" borderId="0" xfId="0" applyNumberFormat="1" applyFont="1" applyProtection="1"/>
    <xf numFmtId="37" fontId="6" fillId="3" borderId="0" xfId="1" quotePrefix="1" applyNumberFormat="1" applyFont="1" applyFill="1" applyAlignment="1" applyProtection="1">
      <alignment horizontal="fill"/>
    </xf>
    <xf numFmtId="39" fontId="6" fillId="3" borderId="0" xfId="0" quotePrefix="1" applyNumberFormat="1" applyFont="1" applyFill="1" applyAlignment="1" applyProtection="1">
      <alignment horizontal="fill"/>
    </xf>
    <xf numFmtId="39" fontId="6" fillId="3" borderId="0" xfId="0" applyNumberFormat="1" applyFont="1" applyFill="1" applyProtection="1"/>
    <xf numFmtId="37" fontId="13" fillId="3" borderId="0" xfId="0" applyFont="1" applyFill="1" applyProtection="1"/>
    <xf numFmtId="37" fontId="12" fillId="3" borderId="0" xfId="0" applyFont="1" applyFill="1" applyAlignment="1" applyProtection="1">
      <alignment horizontal="centerContinuous"/>
    </xf>
    <xf numFmtId="37" fontId="12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6" fillId="0" borderId="0" xfId="0" applyNumberFormat="1" applyFont="1" applyProtection="1"/>
    <xf numFmtId="1" fontId="6" fillId="0" borderId="0" xfId="0" applyNumberFormat="1" applyFont="1" applyAlignment="1" applyProtection="1">
      <alignment horizontal="center"/>
    </xf>
    <xf numFmtId="37" fontId="6" fillId="0" borderId="0" xfId="0" quotePrefix="1" applyFont="1" applyAlignment="1" applyProtection="1">
      <alignment horizontal="center"/>
    </xf>
    <xf numFmtId="2" fontId="6" fillId="0" borderId="0" xfId="0" applyNumberFormat="1" applyFont="1" applyProtection="1"/>
    <xf numFmtId="2" fontId="6" fillId="0" borderId="0" xfId="0" applyNumberFormat="1" applyFont="1" applyAlignment="1" applyProtection="1"/>
    <xf numFmtId="10" fontId="6" fillId="0" borderId="0" xfId="0" applyNumberFormat="1" applyFont="1" applyProtection="1"/>
    <xf numFmtId="37" fontId="12" fillId="0" borderId="0" xfId="0" applyFont="1" applyProtection="1"/>
    <xf numFmtId="37" fontId="6" fillId="0" borderId="0" xfId="0" applyFont="1" applyProtection="1">
      <protection locked="0"/>
    </xf>
    <xf numFmtId="37" fontId="8" fillId="0" borderId="0" xfId="0" applyFont="1" applyAlignment="1" applyProtection="1"/>
    <xf numFmtId="37" fontId="8" fillId="0" borderId="0" xfId="0" applyFont="1" applyProtection="1"/>
    <xf numFmtId="37" fontId="6" fillId="3" borderId="0" xfId="0" applyFont="1" applyFill="1" applyAlignment="1" applyProtection="1">
      <alignment horizontal="left"/>
    </xf>
    <xf numFmtId="37" fontId="6" fillId="8" borderId="0" xfId="0" applyFont="1" applyFill="1" applyProtection="1"/>
    <xf numFmtId="37" fontId="7" fillId="0" borderId="8" xfId="0" applyNumberFormat="1" applyFont="1" applyFill="1" applyBorder="1" applyAlignment="1" applyProtection="1">
      <alignment horizontal="left"/>
    </xf>
    <xf numFmtId="164" fontId="7" fillId="0" borderId="3" xfId="0" applyNumberFormat="1" applyFont="1" applyFill="1" applyBorder="1" applyAlignment="1" applyProtection="1"/>
    <xf numFmtId="37" fontId="15" fillId="0" borderId="0" xfId="2" applyNumberFormat="1" applyFont="1" applyAlignment="1" applyProtection="1"/>
    <xf numFmtId="38" fontId="6" fillId="8" borderId="0" xfId="0" applyNumberFormat="1" applyFont="1" applyFill="1" applyProtection="1"/>
    <xf numFmtId="37" fontId="16" fillId="0" borderId="23" xfId="0" applyFont="1" applyBorder="1" applyAlignment="1">
      <alignment horizontal="right"/>
    </xf>
    <xf numFmtId="37" fontId="12" fillId="0" borderId="1" xfId="0" quotePrefix="1" applyNumberFormat="1" applyFont="1" applyBorder="1" applyProtection="1">
      <protection locked="0"/>
    </xf>
    <xf numFmtId="0" fontId="12" fillId="4" borderId="1" xfId="0" quotePrefix="1" applyNumberFormat="1" applyFont="1" applyFill="1" applyBorder="1" applyAlignment="1" applyProtection="1">
      <alignment horizontal="left"/>
      <protection locked="0"/>
    </xf>
    <xf numFmtId="38" fontId="12" fillId="4" borderId="1" xfId="0" quotePrefix="1" applyNumberFormat="1" applyFont="1" applyFill="1" applyBorder="1" applyAlignment="1" applyProtection="1">
      <alignment horizontal="left"/>
      <protection locked="0"/>
    </xf>
    <xf numFmtId="38" fontId="12" fillId="4" borderId="14" xfId="0" applyNumberFormat="1" applyFont="1" applyFill="1" applyBorder="1" applyProtection="1">
      <protection locked="0"/>
    </xf>
    <xf numFmtId="38" fontId="12" fillId="4" borderId="14" xfId="0" quotePrefix="1" applyNumberFormat="1" applyFont="1" applyFill="1" applyBorder="1" applyProtection="1">
      <protection locked="0"/>
    </xf>
    <xf numFmtId="49" fontId="12" fillId="4" borderId="1" xfId="0" quotePrefix="1" applyNumberFormat="1" applyFont="1" applyFill="1" applyBorder="1" applyAlignment="1" applyProtection="1">
      <alignment horizontal="left"/>
      <protection locked="0"/>
    </xf>
    <xf numFmtId="37" fontId="12" fillId="0" borderId="1" xfId="0" applyNumberFormat="1" applyFont="1" applyBorder="1" applyAlignment="1" applyProtection="1">
      <protection locked="0"/>
    </xf>
    <xf numFmtId="39" fontId="12" fillId="0" borderId="1" xfId="3" quotePrefix="1" applyNumberFormat="1" applyFont="1" applyBorder="1" applyProtection="1">
      <protection locked="0"/>
    </xf>
    <xf numFmtId="39" fontId="12" fillId="0" borderId="1" xfId="1" quotePrefix="1" applyNumberFormat="1" applyFont="1" applyBorder="1" applyProtection="1">
      <protection locked="0"/>
    </xf>
    <xf numFmtId="39" fontId="12" fillId="0" borderId="1" xfId="0" applyNumberFormat="1" applyFont="1" applyBorder="1" applyProtection="1">
      <protection locked="0"/>
    </xf>
    <xf numFmtId="37" fontId="6" fillId="3" borderId="0" xfId="1" applyNumberFormat="1" applyFont="1" applyFill="1" applyProtection="1"/>
    <xf numFmtId="37" fontId="12" fillId="0" borderId="1" xfId="1" applyNumberFormat="1" applyFont="1" applyBorder="1" applyProtection="1">
      <protection locked="0"/>
    </xf>
    <xf numFmtId="37" fontId="12" fillId="4" borderId="1" xfId="0" quotePrefix="1" applyNumberFormat="1" applyFont="1" applyFill="1" applyBorder="1" applyProtection="1">
      <protection locked="0"/>
    </xf>
    <xf numFmtId="39" fontId="12" fillId="0" borderId="1" xfId="0" quotePrefix="1" applyNumberFormat="1" applyFont="1" applyBorder="1" applyProtection="1">
      <protection locked="0"/>
    </xf>
    <xf numFmtId="165" fontId="12" fillId="0" borderId="1" xfId="1" quotePrefix="1" applyNumberFormat="1" applyFont="1" applyBorder="1" applyProtection="1">
      <protection locked="0"/>
    </xf>
    <xf numFmtId="37" fontId="12" fillId="0" borderId="1" xfId="1" quotePrefix="1" applyNumberFormat="1" applyFont="1" applyBorder="1" applyProtection="1">
      <protection locked="0"/>
    </xf>
    <xf numFmtId="37" fontId="12" fillId="0" borderId="1" xfId="0" quotePrefix="1" applyNumberFormat="1" applyFont="1" applyBorder="1" applyProtection="1">
      <protection locked="0"/>
    </xf>
    <xf numFmtId="49" fontId="12" fillId="4" borderId="1" xfId="0" quotePrefix="1" applyNumberFormat="1" applyFont="1" applyFill="1" applyBorder="1" applyAlignment="1" applyProtection="1">
      <protection locked="0"/>
    </xf>
    <xf numFmtId="0" fontId="12" fillId="4" borderId="1" xfId="0" quotePrefix="1" applyNumberFormat="1" applyFont="1" applyFill="1" applyBorder="1" applyAlignment="1" applyProtection="1">
      <alignment horizontal="left"/>
      <protection locked="0"/>
    </xf>
    <xf numFmtId="38" fontId="12" fillId="4" borderId="1" xfId="0" quotePrefix="1" applyNumberFormat="1" applyFont="1" applyFill="1" applyBorder="1" applyAlignment="1" applyProtection="1">
      <alignment horizontal="left"/>
      <protection locked="0"/>
    </xf>
    <xf numFmtId="38" fontId="12" fillId="4" borderId="14" xfId="0" applyNumberFormat="1" applyFont="1" applyFill="1" applyBorder="1" applyProtection="1">
      <protection locked="0"/>
    </xf>
    <xf numFmtId="38" fontId="12" fillId="4" borderId="14" xfId="0" quotePrefix="1" applyNumberFormat="1" applyFont="1" applyFill="1" applyBorder="1" applyProtection="1">
      <protection locked="0"/>
    </xf>
    <xf numFmtId="49" fontId="12" fillId="4" borderId="1" xfId="0" quotePrefix="1" applyNumberFormat="1" applyFont="1" applyFill="1" applyBorder="1" applyAlignment="1" applyProtection="1">
      <alignment horizontal="left"/>
      <protection locked="0"/>
    </xf>
    <xf numFmtId="37" fontId="12" fillId="4" borderId="1" xfId="0" applyFont="1" applyFill="1" applyBorder="1" applyProtection="1">
      <protection locked="0"/>
    </xf>
    <xf numFmtId="38" fontId="12" fillId="4" borderId="1" xfId="0" applyNumberFormat="1" applyFont="1" applyFill="1" applyBorder="1" applyAlignment="1" applyProtection="1">
      <alignment horizontal="center"/>
      <protection locked="0"/>
    </xf>
    <xf numFmtId="38" fontId="12" fillId="4" borderId="1" xfId="0" applyNumberFormat="1" applyFont="1" applyFill="1" applyBorder="1" applyProtection="1">
      <protection locked="0"/>
    </xf>
    <xf numFmtId="37" fontId="12" fillId="0" borderId="1" xfId="0" quotePrefix="1" applyNumberFormat="1" applyFont="1" applyFill="1" applyBorder="1" applyProtection="1">
      <protection locked="0"/>
    </xf>
    <xf numFmtId="38" fontId="12" fillId="0" borderId="1" xfId="0" applyNumberFormat="1" applyFont="1" applyFill="1" applyBorder="1" applyProtection="1">
      <protection locked="0"/>
    </xf>
    <xf numFmtId="37" fontId="12" fillId="0" borderId="1" xfId="0" applyFont="1" applyFill="1" applyBorder="1" applyProtection="1">
      <protection locked="0"/>
    </xf>
    <xf numFmtId="37" fontId="12" fillId="0" borderId="1" xfId="1" quotePrefix="1" applyNumberFormat="1" applyFont="1" applyFill="1" applyBorder="1" applyProtection="1">
      <protection locked="0"/>
    </xf>
    <xf numFmtId="37" fontId="12" fillId="3" borderId="0" xfId="0" applyFont="1" applyFill="1" applyAlignment="1" applyProtection="1">
      <alignment horizontal="center" vertical="center"/>
    </xf>
    <xf numFmtId="0" fontId="4" fillId="0" borderId="0" xfId="50" applyNumberFormat="1" applyFont="1" applyFill="1" applyAlignment="1">
      <alignment horizontal="left" vertical="top" wrapText="1"/>
    </xf>
    <xf numFmtId="0" fontId="4" fillId="0" borderId="0" xfId="498" applyNumberFormat="1" applyFont="1" applyFill="1" applyAlignment="1">
      <alignment horizontal="left" vertical="top" wrapText="1"/>
    </xf>
  </cellXfs>
  <cellStyles count="1110">
    <cellStyle name="20% - Accent1" xfId="21" builtinId="30" customBuiltin="1"/>
    <cellStyle name="20% - Accent1 2" xfId="53"/>
    <cellStyle name="20% - Accent1 3" xfId="141"/>
    <cellStyle name="20% - Accent1 3 2" xfId="210"/>
    <cellStyle name="20% - Accent1 3 2 2" xfId="379"/>
    <cellStyle name="20% - Accent1 3 2 2 2" xfId="869"/>
    <cellStyle name="20% - Accent1 3 2 3" xfId="580"/>
    <cellStyle name="20% - Accent1 3 2 3 2" xfId="1067"/>
    <cellStyle name="20% - Accent1 3 2 4" xfId="268"/>
    <cellStyle name="20% - Accent1 3 2 4 2" xfId="771"/>
    <cellStyle name="20% - Accent1 3 2 5" xfId="715"/>
    <cellStyle name="20% - Accent1 3 3" xfId="378"/>
    <cellStyle name="20% - Accent1 3 3 2" xfId="868"/>
    <cellStyle name="20% - Accent1 3 4" xfId="513"/>
    <cellStyle name="20% - Accent1 3 4 2" xfId="1000"/>
    <cellStyle name="20% - Accent1 3 5" xfId="267"/>
    <cellStyle name="20% - Accent1 3 5 2" xfId="770"/>
    <cellStyle name="20% - Accent1 3 6" xfId="648"/>
    <cellStyle name="20% - Accent1 4" xfId="160"/>
    <cellStyle name="20% - Accent1 4 2" xfId="229"/>
    <cellStyle name="20% - Accent1 4 2 2" xfId="599"/>
    <cellStyle name="20% - Accent1 4 2 2 2" xfId="1086"/>
    <cellStyle name="20% - Accent1 4 2 3" xfId="380"/>
    <cellStyle name="20% - Accent1 4 2 3 2" xfId="870"/>
    <cellStyle name="20% - Accent1 4 2 4" xfId="734"/>
    <cellStyle name="20% - Accent1 4 3" xfId="532"/>
    <cellStyle name="20% - Accent1 4 3 2" xfId="1019"/>
    <cellStyle name="20% - Accent1 4 4" xfId="269"/>
    <cellStyle name="20% - Accent1 4 4 2" xfId="772"/>
    <cellStyle name="20% - Accent1 4 5" xfId="667"/>
    <cellStyle name="20% - Accent1 5" xfId="186"/>
    <cellStyle name="20% - Accent1 5 2" xfId="381"/>
    <cellStyle name="20% - Accent1 5 2 2" xfId="871"/>
    <cellStyle name="20% - Accent1 5 3" xfId="556"/>
    <cellStyle name="20% - Accent1 5 3 2" xfId="1043"/>
    <cellStyle name="20% - Accent1 5 4" xfId="270"/>
    <cellStyle name="20% - Accent1 5 4 2" xfId="773"/>
    <cellStyle name="20% - Accent1 5 5" xfId="691"/>
    <cellStyle name="20% - Accent1 6" xfId="377"/>
    <cellStyle name="20% - Accent1 6 2" xfId="867"/>
    <cellStyle name="20% - Accent1 7" xfId="486"/>
    <cellStyle name="20% - Accent1 7 2" xfId="976"/>
    <cellStyle name="20% - Accent1 8" xfId="254"/>
    <cellStyle name="20% - Accent1 8 2" xfId="758"/>
    <cellStyle name="20% - Accent1 9" xfId="624"/>
    <cellStyle name="20% - Accent2" xfId="25" builtinId="34" customBuiltin="1"/>
    <cellStyle name="20% - Accent2 2" xfId="54"/>
    <cellStyle name="20% - Accent2 3" xfId="143"/>
    <cellStyle name="20% - Accent2 3 2" xfId="212"/>
    <cellStyle name="20% - Accent2 3 2 2" xfId="384"/>
    <cellStyle name="20% - Accent2 3 2 2 2" xfId="874"/>
    <cellStyle name="20% - Accent2 3 2 3" xfId="582"/>
    <cellStyle name="20% - Accent2 3 2 3 2" xfId="1069"/>
    <cellStyle name="20% - Accent2 3 2 4" xfId="272"/>
    <cellStyle name="20% - Accent2 3 2 4 2" xfId="775"/>
    <cellStyle name="20% - Accent2 3 2 5" xfId="717"/>
    <cellStyle name="20% - Accent2 3 3" xfId="383"/>
    <cellStyle name="20% - Accent2 3 3 2" xfId="873"/>
    <cellStyle name="20% - Accent2 3 4" xfId="515"/>
    <cellStyle name="20% - Accent2 3 4 2" xfId="1002"/>
    <cellStyle name="20% - Accent2 3 5" xfId="271"/>
    <cellStyle name="20% - Accent2 3 5 2" xfId="774"/>
    <cellStyle name="20% - Accent2 3 6" xfId="650"/>
    <cellStyle name="20% - Accent2 4" xfId="162"/>
    <cellStyle name="20% - Accent2 4 2" xfId="231"/>
    <cellStyle name="20% - Accent2 4 2 2" xfId="601"/>
    <cellStyle name="20% - Accent2 4 2 2 2" xfId="1088"/>
    <cellStyle name="20% - Accent2 4 2 3" xfId="385"/>
    <cellStyle name="20% - Accent2 4 2 3 2" xfId="875"/>
    <cellStyle name="20% - Accent2 4 2 4" xfId="736"/>
    <cellStyle name="20% - Accent2 4 3" xfId="534"/>
    <cellStyle name="20% - Accent2 4 3 2" xfId="1021"/>
    <cellStyle name="20% - Accent2 4 4" xfId="273"/>
    <cellStyle name="20% - Accent2 4 4 2" xfId="776"/>
    <cellStyle name="20% - Accent2 4 5" xfId="669"/>
    <cellStyle name="20% - Accent2 5" xfId="188"/>
    <cellStyle name="20% - Accent2 5 2" xfId="386"/>
    <cellStyle name="20% - Accent2 5 2 2" xfId="876"/>
    <cellStyle name="20% - Accent2 5 3" xfId="558"/>
    <cellStyle name="20% - Accent2 5 3 2" xfId="1045"/>
    <cellStyle name="20% - Accent2 5 4" xfId="274"/>
    <cellStyle name="20% - Accent2 5 4 2" xfId="777"/>
    <cellStyle name="20% - Accent2 5 5" xfId="693"/>
    <cellStyle name="20% - Accent2 6" xfId="382"/>
    <cellStyle name="20% - Accent2 6 2" xfId="872"/>
    <cellStyle name="20% - Accent2 7" xfId="488"/>
    <cellStyle name="20% - Accent2 7 2" xfId="978"/>
    <cellStyle name="20% - Accent2 8" xfId="256"/>
    <cellStyle name="20% - Accent2 8 2" xfId="760"/>
    <cellStyle name="20% - Accent2 9" xfId="626"/>
    <cellStyle name="20% - Accent3" xfId="29" builtinId="38" customBuiltin="1"/>
    <cellStyle name="20% - Accent3 2" xfId="55"/>
    <cellStyle name="20% - Accent3 3" xfId="145"/>
    <cellStyle name="20% - Accent3 3 2" xfId="214"/>
    <cellStyle name="20% - Accent3 3 2 2" xfId="389"/>
    <cellStyle name="20% - Accent3 3 2 2 2" xfId="879"/>
    <cellStyle name="20% - Accent3 3 2 3" xfId="584"/>
    <cellStyle name="20% - Accent3 3 2 3 2" xfId="1071"/>
    <cellStyle name="20% - Accent3 3 2 4" xfId="276"/>
    <cellStyle name="20% - Accent3 3 2 4 2" xfId="779"/>
    <cellStyle name="20% - Accent3 3 2 5" xfId="719"/>
    <cellStyle name="20% - Accent3 3 3" xfId="388"/>
    <cellStyle name="20% - Accent3 3 3 2" xfId="878"/>
    <cellStyle name="20% - Accent3 3 4" xfId="517"/>
    <cellStyle name="20% - Accent3 3 4 2" xfId="1004"/>
    <cellStyle name="20% - Accent3 3 5" xfId="275"/>
    <cellStyle name="20% - Accent3 3 5 2" xfId="778"/>
    <cellStyle name="20% - Accent3 3 6" xfId="652"/>
    <cellStyle name="20% - Accent3 4" xfId="164"/>
    <cellStyle name="20% - Accent3 4 2" xfId="233"/>
    <cellStyle name="20% - Accent3 4 2 2" xfId="603"/>
    <cellStyle name="20% - Accent3 4 2 2 2" xfId="1090"/>
    <cellStyle name="20% - Accent3 4 2 3" xfId="390"/>
    <cellStyle name="20% - Accent3 4 2 3 2" xfId="880"/>
    <cellStyle name="20% - Accent3 4 2 4" xfId="738"/>
    <cellStyle name="20% - Accent3 4 3" xfId="536"/>
    <cellStyle name="20% - Accent3 4 3 2" xfId="1023"/>
    <cellStyle name="20% - Accent3 4 4" xfId="277"/>
    <cellStyle name="20% - Accent3 4 4 2" xfId="780"/>
    <cellStyle name="20% - Accent3 4 5" xfId="671"/>
    <cellStyle name="20% - Accent3 5" xfId="190"/>
    <cellStyle name="20% - Accent3 5 2" xfId="391"/>
    <cellStyle name="20% - Accent3 5 2 2" xfId="881"/>
    <cellStyle name="20% - Accent3 5 3" xfId="560"/>
    <cellStyle name="20% - Accent3 5 3 2" xfId="1047"/>
    <cellStyle name="20% - Accent3 5 4" xfId="278"/>
    <cellStyle name="20% - Accent3 5 4 2" xfId="781"/>
    <cellStyle name="20% - Accent3 5 5" xfId="695"/>
    <cellStyle name="20% - Accent3 6" xfId="387"/>
    <cellStyle name="20% - Accent3 6 2" xfId="877"/>
    <cellStyle name="20% - Accent3 7" xfId="490"/>
    <cellStyle name="20% - Accent3 7 2" xfId="980"/>
    <cellStyle name="20% - Accent3 8" xfId="258"/>
    <cellStyle name="20% - Accent3 8 2" xfId="762"/>
    <cellStyle name="20% - Accent3 9" xfId="628"/>
    <cellStyle name="20% - Accent4" xfId="33" builtinId="42" customBuiltin="1"/>
    <cellStyle name="20% - Accent4 2" xfId="56"/>
    <cellStyle name="20% - Accent4 3" xfId="147"/>
    <cellStyle name="20% - Accent4 3 2" xfId="216"/>
    <cellStyle name="20% - Accent4 3 2 2" xfId="394"/>
    <cellStyle name="20% - Accent4 3 2 2 2" xfId="884"/>
    <cellStyle name="20% - Accent4 3 2 3" xfId="586"/>
    <cellStyle name="20% - Accent4 3 2 3 2" xfId="1073"/>
    <cellStyle name="20% - Accent4 3 2 4" xfId="280"/>
    <cellStyle name="20% - Accent4 3 2 4 2" xfId="783"/>
    <cellStyle name="20% - Accent4 3 2 5" xfId="721"/>
    <cellStyle name="20% - Accent4 3 3" xfId="393"/>
    <cellStyle name="20% - Accent4 3 3 2" xfId="883"/>
    <cellStyle name="20% - Accent4 3 4" xfId="519"/>
    <cellStyle name="20% - Accent4 3 4 2" xfId="1006"/>
    <cellStyle name="20% - Accent4 3 5" xfId="279"/>
    <cellStyle name="20% - Accent4 3 5 2" xfId="782"/>
    <cellStyle name="20% - Accent4 3 6" xfId="654"/>
    <cellStyle name="20% - Accent4 4" xfId="167"/>
    <cellStyle name="20% - Accent4 4 2" xfId="235"/>
    <cellStyle name="20% - Accent4 4 2 2" xfId="605"/>
    <cellStyle name="20% - Accent4 4 2 2 2" xfId="1092"/>
    <cellStyle name="20% - Accent4 4 2 3" xfId="395"/>
    <cellStyle name="20% - Accent4 4 2 3 2" xfId="885"/>
    <cellStyle name="20% - Accent4 4 2 4" xfId="740"/>
    <cellStyle name="20% - Accent4 4 3" xfId="538"/>
    <cellStyle name="20% - Accent4 4 3 2" xfId="1025"/>
    <cellStyle name="20% - Accent4 4 4" xfId="281"/>
    <cellStyle name="20% - Accent4 4 4 2" xfId="784"/>
    <cellStyle name="20% - Accent4 4 5" xfId="673"/>
    <cellStyle name="20% - Accent4 5" xfId="192"/>
    <cellStyle name="20% - Accent4 5 2" xfId="396"/>
    <cellStyle name="20% - Accent4 5 2 2" xfId="886"/>
    <cellStyle name="20% - Accent4 5 3" xfId="562"/>
    <cellStyle name="20% - Accent4 5 3 2" xfId="1049"/>
    <cellStyle name="20% - Accent4 5 4" xfId="282"/>
    <cellStyle name="20% - Accent4 5 4 2" xfId="785"/>
    <cellStyle name="20% - Accent4 5 5" xfId="697"/>
    <cellStyle name="20% - Accent4 6" xfId="392"/>
    <cellStyle name="20% - Accent4 6 2" xfId="882"/>
    <cellStyle name="20% - Accent4 7" xfId="492"/>
    <cellStyle name="20% - Accent4 7 2" xfId="982"/>
    <cellStyle name="20% - Accent4 8" xfId="260"/>
    <cellStyle name="20% - Accent4 8 2" xfId="764"/>
    <cellStyle name="20% - Accent4 9" xfId="630"/>
    <cellStyle name="20% - Accent5" xfId="37" builtinId="46" customBuiltin="1"/>
    <cellStyle name="20% - Accent5 2" xfId="57"/>
    <cellStyle name="20% - Accent5 3" xfId="149"/>
    <cellStyle name="20% - Accent5 3 2" xfId="218"/>
    <cellStyle name="20% - Accent5 3 2 2" xfId="399"/>
    <cellStyle name="20% - Accent5 3 2 2 2" xfId="889"/>
    <cellStyle name="20% - Accent5 3 2 3" xfId="588"/>
    <cellStyle name="20% - Accent5 3 2 3 2" xfId="1075"/>
    <cellStyle name="20% - Accent5 3 2 4" xfId="284"/>
    <cellStyle name="20% - Accent5 3 2 4 2" xfId="787"/>
    <cellStyle name="20% - Accent5 3 2 5" xfId="723"/>
    <cellStyle name="20% - Accent5 3 3" xfId="398"/>
    <cellStyle name="20% - Accent5 3 3 2" xfId="888"/>
    <cellStyle name="20% - Accent5 3 4" xfId="521"/>
    <cellStyle name="20% - Accent5 3 4 2" xfId="1008"/>
    <cellStyle name="20% - Accent5 3 5" xfId="283"/>
    <cellStyle name="20% - Accent5 3 5 2" xfId="786"/>
    <cellStyle name="20% - Accent5 3 6" xfId="656"/>
    <cellStyle name="20% - Accent5 4" xfId="169"/>
    <cellStyle name="20% - Accent5 4 2" xfId="237"/>
    <cellStyle name="20% - Accent5 4 2 2" xfId="607"/>
    <cellStyle name="20% - Accent5 4 2 2 2" xfId="1094"/>
    <cellStyle name="20% - Accent5 4 2 3" xfId="400"/>
    <cellStyle name="20% - Accent5 4 2 3 2" xfId="890"/>
    <cellStyle name="20% - Accent5 4 2 4" xfId="742"/>
    <cellStyle name="20% - Accent5 4 3" xfId="540"/>
    <cellStyle name="20% - Accent5 4 3 2" xfId="1027"/>
    <cellStyle name="20% - Accent5 4 4" xfId="285"/>
    <cellStyle name="20% - Accent5 4 4 2" xfId="788"/>
    <cellStyle name="20% - Accent5 4 5" xfId="675"/>
    <cellStyle name="20% - Accent5 5" xfId="194"/>
    <cellStyle name="20% - Accent5 5 2" xfId="401"/>
    <cellStyle name="20% - Accent5 5 2 2" xfId="891"/>
    <cellStyle name="20% - Accent5 5 3" xfId="564"/>
    <cellStyle name="20% - Accent5 5 3 2" xfId="1051"/>
    <cellStyle name="20% - Accent5 5 4" xfId="286"/>
    <cellStyle name="20% - Accent5 5 4 2" xfId="789"/>
    <cellStyle name="20% - Accent5 5 5" xfId="699"/>
    <cellStyle name="20% - Accent5 6" xfId="397"/>
    <cellStyle name="20% - Accent5 6 2" xfId="887"/>
    <cellStyle name="20% - Accent5 7" xfId="494"/>
    <cellStyle name="20% - Accent5 7 2" xfId="984"/>
    <cellStyle name="20% - Accent5 8" xfId="262"/>
    <cellStyle name="20% - Accent5 8 2" xfId="766"/>
    <cellStyle name="20% - Accent5 9" xfId="632"/>
    <cellStyle name="20% - Accent6" xfId="41" builtinId="50" customBuiltin="1"/>
    <cellStyle name="20% - Accent6 2" xfId="58"/>
    <cellStyle name="20% - Accent6 3" xfId="151"/>
    <cellStyle name="20% - Accent6 3 2" xfId="220"/>
    <cellStyle name="20% - Accent6 3 2 2" xfId="404"/>
    <cellStyle name="20% - Accent6 3 2 2 2" xfId="894"/>
    <cellStyle name="20% - Accent6 3 2 3" xfId="590"/>
    <cellStyle name="20% - Accent6 3 2 3 2" xfId="1077"/>
    <cellStyle name="20% - Accent6 3 2 4" xfId="288"/>
    <cellStyle name="20% - Accent6 3 2 4 2" xfId="791"/>
    <cellStyle name="20% - Accent6 3 2 5" xfId="725"/>
    <cellStyle name="20% - Accent6 3 3" xfId="403"/>
    <cellStyle name="20% - Accent6 3 3 2" xfId="893"/>
    <cellStyle name="20% - Accent6 3 4" xfId="523"/>
    <cellStyle name="20% - Accent6 3 4 2" xfId="1010"/>
    <cellStyle name="20% - Accent6 3 5" xfId="287"/>
    <cellStyle name="20% - Accent6 3 5 2" xfId="790"/>
    <cellStyle name="20% - Accent6 3 6" xfId="658"/>
    <cellStyle name="20% - Accent6 4" xfId="171"/>
    <cellStyle name="20% - Accent6 4 2" xfId="239"/>
    <cellStyle name="20% - Accent6 4 2 2" xfId="609"/>
    <cellStyle name="20% - Accent6 4 2 2 2" xfId="1096"/>
    <cellStyle name="20% - Accent6 4 2 3" xfId="405"/>
    <cellStyle name="20% - Accent6 4 2 3 2" xfId="895"/>
    <cellStyle name="20% - Accent6 4 2 4" xfId="744"/>
    <cellStyle name="20% - Accent6 4 3" xfId="542"/>
    <cellStyle name="20% - Accent6 4 3 2" xfId="1029"/>
    <cellStyle name="20% - Accent6 4 4" xfId="289"/>
    <cellStyle name="20% - Accent6 4 4 2" xfId="792"/>
    <cellStyle name="20% - Accent6 4 5" xfId="677"/>
    <cellStyle name="20% - Accent6 5" xfId="196"/>
    <cellStyle name="20% - Accent6 5 2" xfId="406"/>
    <cellStyle name="20% - Accent6 5 2 2" xfId="896"/>
    <cellStyle name="20% - Accent6 5 3" xfId="566"/>
    <cellStyle name="20% - Accent6 5 3 2" xfId="1053"/>
    <cellStyle name="20% - Accent6 5 4" xfId="290"/>
    <cellStyle name="20% - Accent6 5 4 2" xfId="793"/>
    <cellStyle name="20% - Accent6 5 5" xfId="701"/>
    <cellStyle name="20% - Accent6 6" xfId="402"/>
    <cellStyle name="20% - Accent6 6 2" xfId="892"/>
    <cellStyle name="20% - Accent6 7" xfId="496"/>
    <cellStyle name="20% - Accent6 7 2" xfId="986"/>
    <cellStyle name="20% - Accent6 8" xfId="264"/>
    <cellStyle name="20% - Accent6 8 2" xfId="768"/>
    <cellStyle name="20% - Accent6 9" xfId="634"/>
    <cellStyle name="40% - Accent1" xfId="22" builtinId="31" customBuiltin="1"/>
    <cellStyle name="40% - Accent1 2" xfId="59"/>
    <cellStyle name="40% - Accent1 3" xfId="142"/>
    <cellStyle name="40% - Accent1 3 2" xfId="211"/>
    <cellStyle name="40% - Accent1 3 2 2" xfId="409"/>
    <cellStyle name="40% - Accent1 3 2 2 2" xfId="899"/>
    <cellStyle name="40% - Accent1 3 2 3" xfId="581"/>
    <cellStyle name="40% - Accent1 3 2 3 2" xfId="1068"/>
    <cellStyle name="40% - Accent1 3 2 4" xfId="292"/>
    <cellStyle name="40% - Accent1 3 2 4 2" xfId="795"/>
    <cellStyle name="40% - Accent1 3 2 5" xfId="716"/>
    <cellStyle name="40% - Accent1 3 3" xfId="408"/>
    <cellStyle name="40% - Accent1 3 3 2" xfId="898"/>
    <cellStyle name="40% - Accent1 3 4" xfId="514"/>
    <cellStyle name="40% - Accent1 3 4 2" xfId="1001"/>
    <cellStyle name="40% - Accent1 3 5" xfId="291"/>
    <cellStyle name="40% - Accent1 3 5 2" xfId="794"/>
    <cellStyle name="40% - Accent1 3 6" xfId="649"/>
    <cellStyle name="40% - Accent1 4" xfId="161"/>
    <cellStyle name="40% - Accent1 4 2" xfId="230"/>
    <cellStyle name="40% - Accent1 4 2 2" xfId="600"/>
    <cellStyle name="40% - Accent1 4 2 2 2" xfId="1087"/>
    <cellStyle name="40% - Accent1 4 2 3" xfId="410"/>
    <cellStyle name="40% - Accent1 4 2 3 2" xfId="900"/>
    <cellStyle name="40% - Accent1 4 2 4" xfId="735"/>
    <cellStyle name="40% - Accent1 4 3" xfId="533"/>
    <cellStyle name="40% - Accent1 4 3 2" xfId="1020"/>
    <cellStyle name="40% - Accent1 4 4" xfId="293"/>
    <cellStyle name="40% - Accent1 4 4 2" xfId="796"/>
    <cellStyle name="40% - Accent1 4 5" xfId="668"/>
    <cellStyle name="40% - Accent1 5" xfId="187"/>
    <cellStyle name="40% - Accent1 5 2" xfId="411"/>
    <cellStyle name="40% - Accent1 5 2 2" xfId="901"/>
    <cellStyle name="40% - Accent1 5 3" xfId="557"/>
    <cellStyle name="40% - Accent1 5 3 2" xfId="1044"/>
    <cellStyle name="40% - Accent1 5 4" xfId="294"/>
    <cellStyle name="40% - Accent1 5 4 2" xfId="797"/>
    <cellStyle name="40% - Accent1 5 5" xfId="692"/>
    <cellStyle name="40% - Accent1 6" xfId="407"/>
    <cellStyle name="40% - Accent1 6 2" xfId="897"/>
    <cellStyle name="40% - Accent1 7" xfId="487"/>
    <cellStyle name="40% - Accent1 7 2" xfId="977"/>
    <cellStyle name="40% - Accent1 8" xfId="255"/>
    <cellStyle name="40% - Accent1 8 2" xfId="759"/>
    <cellStyle name="40% - Accent1 9" xfId="625"/>
    <cellStyle name="40% - Accent2" xfId="26" builtinId="35" customBuiltin="1"/>
    <cellStyle name="40% - Accent2 2" xfId="60"/>
    <cellStyle name="40% - Accent2 3" xfId="144"/>
    <cellStyle name="40% - Accent2 3 2" xfId="213"/>
    <cellStyle name="40% - Accent2 3 2 2" xfId="414"/>
    <cellStyle name="40% - Accent2 3 2 2 2" xfId="904"/>
    <cellStyle name="40% - Accent2 3 2 3" xfId="583"/>
    <cellStyle name="40% - Accent2 3 2 3 2" xfId="1070"/>
    <cellStyle name="40% - Accent2 3 2 4" xfId="296"/>
    <cellStyle name="40% - Accent2 3 2 4 2" xfId="799"/>
    <cellStyle name="40% - Accent2 3 2 5" xfId="718"/>
    <cellStyle name="40% - Accent2 3 3" xfId="413"/>
    <cellStyle name="40% - Accent2 3 3 2" xfId="903"/>
    <cellStyle name="40% - Accent2 3 4" xfId="516"/>
    <cellStyle name="40% - Accent2 3 4 2" xfId="1003"/>
    <cellStyle name="40% - Accent2 3 5" xfId="295"/>
    <cellStyle name="40% - Accent2 3 5 2" xfId="798"/>
    <cellStyle name="40% - Accent2 3 6" xfId="651"/>
    <cellStyle name="40% - Accent2 4" xfId="163"/>
    <cellStyle name="40% - Accent2 4 2" xfId="232"/>
    <cellStyle name="40% - Accent2 4 2 2" xfId="602"/>
    <cellStyle name="40% - Accent2 4 2 2 2" xfId="1089"/>
    <cellStyle name="40% - Accent2 4 2 3" xfId="415"/>
    <cellStyle name="40% - Accent2 4 2 3 2" xfId="905"/>
    <cellStyle name="40% - Accent2 4 2 4" xfId="737"/>
    <cellStyle name="40% - Accent2 4 3" xfId="535"/>
    <cellStyle name="40% - Accent2 4 3 2" xfId="1022"/>
    <cellStyle name="40% - Accent2 4 4" xfId="297"/>
    <cellStyle name="40% - Accent2 4 4 2" xfId="800"/>
    <cellStyle name="40% - Accent2 4 5" xfId="670"/>
    <cellStyle name="40% - Accent2 5" xfId="189"/>
    <cellStyle name="40% - Accent2 5 2" xfId="416"/>
    <cellStyle name="40% - Accent2 5 2 2" xfId="906"/>
    <cellStyle name="40% - Accent2 5 3" xfId="559"/>
    <cellStyle name="40% - Accent2 5 3 2" xfId="1046"/>
    <cellStyle name="40% - Accent2 5 4" xfId="298"/>
    <cellStyle name="40% - Accent2 5 4 2" xfId="801"/>
    <cellStyle name="40% - Accent2 5 5" xfId="694"/>
    <cellStyle name="40% - Accent2 6" xfId="412"/>
    <cellStyle name="40% - Accent2 6 2" xfId="902"/>
    <cellStyle name="40% - Accent2 7" xfId="489"/>
    <cellStyle name="40% - Accent2 7 2" xfId="979"/>
    <cellStyle name="40% - Accent2 8" xfId="257"/>
    <cellStyle name="40% - Accent2 8 2" xfId="761"/>
    <cellStyle name="40% - Accent2 9" xfId="627"/>
    <cellStyle name="40% - Accent3" xfId="30" builtinId="39" customBuiltin="1"/>
    <cellStyle name="40% - Accent3 2" xfId="61"/>
    <cellStyle name="40% - Accent3 3" xfId="146"/>
    <cellStyle name="40% - Accent3 3 2" xfId="215"/>
    <cellStyle name="40% - Accent3 3 2 2" xfId="419"/>
    <cellStyle name="40% - Accent3 3 2 2 2" xfId="909"/>
    <cellStyle name="40% - Accent3 3 2 3" xfId="585"/>
    <cellStyle name="40% - Accent3 3 2 3 2" xfId="1072"/>
    <cellStyle name="40% - Accent3 3 2 4" xfId="300"/>
    <cellStyle name="40% - Accent3 3 2 4 2" xfId="803"/>
    <cellStyle name="40% - Accent3 3 2 5" xfId="720"/>
    <cellStyle name="40% - Accent3 3 3" xfId="418"/>
    <cellStyle name="40% - Accent3 3 3 2" xfId="908"/>
    <cellStyle name="40% - Accent3 3 4" xfId="518"/>
    <cellStyle name="40% - Accent3 3 4 2" xfId="1005"/>
    <cellStyle name="40% - Accent3 3 5" xfId="299"/>
    <cellStyle name="40% - Accent3 3 5 2" xfId="802"/>
    <cellStyle name="40% - Accent3 3 6" xfId="653"/>
    <cellStyle name="40% - Accent3 4" xfId="165"/>
    <cellStyle name="40% - Accent3 4 2" xfId="234"/>
    <cellStyle name="40% - Accent3 4 2 2" xfId="604"/>
    <cellStyle name="40% - Accent3 4 2 2 2" xfId="1091"/>
    <cellStyle name="40% - Accent3 4 2 3" xfId="420"/>
    <cellStyle name="40% - Accent3 4 2 3 2" xfId="910"/>
    <cellStyle name="40% - Accent3 4 2 4" xfId="739"/>
    <cellStyle name="40% - Accent3 4 3" xfId="537"/>
    <cellStyle name="40% - Accent3 4 3 2" xfId="1024"/>
    <cellStyle name="40% - Accent3 4 4" xfId="301"/>
    <cellStyle name="40% - Accent3 4 4 2" xfId="804"/>
    <cellStyle name="40% - Accent3 4 5" xfId="672"/>
    <cellStyle name="40% - Accent3 5" xfId="191"/>
    <cellStyle name="40% - Accent3 5 2" xfId="421"/>
    <cellStyle name="40% - Accent3 5 2 2" xfId="911"/>
    <cellStyle name="40% - Accent3 5 3" xfId="561"/>
    <cellStyle name="40% - Accent3 5 3 2" xfId="1048"/>
    <cellStyle name="40% - Accent3 5 4" xfId="302"/>
    <cellStyle name="40% - Accent3 5 4 2" xfId="805"/>
    <cellStyle name="40% - Accent3 5 5" xfId="696"/>
    <cellStyle name="40% - Accent3 6" xfId="417"/>
    <cellStyle name="40% - Accent3 6 2" xfId="907"/>
    <cellStyle name="40% - Accent3 7" xfId="491"/>
    <cellStyle name="40% - Accent3 7 2" xfId="981"/>
    <cellStyle name="40% - Accent3 8" xfId="259"/>
    <cellStyle name="40% - Accent3 8 2" xfId="763"/>
    <cellStyle name="40% - Accent3 9" xfId="629"/>
    <cellStyle name="40% - Accent4" xfId="34" builtinId="43" customBuiltin="1"/>
    <cellStyle name="40% - Accent4 2" xfId="62"/>
    <cellStyle name="40% - Accent4 3" xfId="148"/>
    <cellStyle name="40% - Accent4 3 2" xfId="217"/>
    <cellStyle name="40% - Accent4 3 2 2" xfId="424"/>
    <cellStyle name="40% - Accent4 3 2 2 2" xfId="914"/>
    <cellStyle name="40% - Accent4 3 2 3" xfId="587"/>
    <cellStyle name="40% - Accent4 3 2 3 2" xfId="1074"/>
    <cellStyle name="40% - Accent4 3 2 4" xfId="304"/>
    <cellStyle name="40% - Accent4 3 2 4 2" xfId="807"/>
    <cellStyle name="40% - Accent4 3 2 5" xfId="722"/>
    <cellStyle name="40% - Accent4 3 3" xfId="423"/>
    <cellStyle name="40% - Accent4 3 3 2" xfId="913"/>
    <cellStyle name="40% - Accent4 3 4" xfId="520"/>
    <cellStyle name="40% - Accent4 3 4 2" xfId="1007"/>
    <cellStyle name="40% - Accent4 3 5" xfId="303"/>
    <cellStyle name="40% - Accent4 3 5 2" xfId="806"/>
    <cellStyle name="40% - Accent4 3 6" xfId="655"/>
    <cellStyle name="40% - Accent4 4" xfId="168"/>
    <cellStyle name="40% - Accent4 4 2" xfId="236"/>
    <cellStyle name="40% - Accent4 4 2 2" xfId="606"/>
    <cellStyle name="40% - Accent4 4 2 2 2" xfId="1093"/>
    <cellStyle name="40% - Accent4 4 2 3" xfId="425"/>
    <cellStyle name="40% - Accent4 4 2 3 2" xfId="915"/>
    <cellStyle name="40% - Accent4 4 2 4" xfId="741"/>
    <cellStyle name="40% - Accent4 4 3" xfId="539"/>
    <cellStyle name="40% - Accent4 4 3 2" xfId="1026"/>
    <cellStyle name="40% - Accent4 4 4" xfId="305"/>
    <cellStyle name="40% - Accent4 4 4 2" xfId="808"/>
    <cellStyle name="40% - Accent4 4 5" xfId="674"/>
    <cellStyle name="40% - Accent4 5" xfId="193"/>
    <cellStyle name="40% - Accent4 5 2" xfId="426"/>
    <cellStyle name="40% - Accent4 5 2 2" xfId="916"/>
    <cellStyle name="40% - Accent4 5 3" xfId="563"/>
    <cellStyle name="40% - Accent4 5 3 2" xfId="1050"/>
    <cellStyle name="40% - Accent4 5 4" xfId="306"/>
    <cellStyle name="40% - Accent4 5 4 2" xfId="809"/>
    <cellStyle name="40% - Accent4 5 5" xfId="698"/>
    <cellStyle name="40% - Accent4 6" xfId="422"/>
    <cellStyle name="40% - Accent4 6 2" xfId="912"/>
    <cellStyle name="40% - Accent4 7" xfId="493"/>
    <cellStyle name="40% - Accent4 7 2" xfId="983"/>
    <cellStyle name="40% - Accent4 8" xfId="261"/>
    <cellStyle name="40% - Accent4 8 2" xfId="765"/>
    <cellStyle name="40% - Accent4 9" xfId="631"/>
    <cellStyle name="40% - Accent5" xfId="38" builtinId="47" customBuiltin="1"/>
    <cellStyle name="40% - Accent5 2" xfId="63"/>
    <cellStyle name="40% - Accent5 3" xfId="150"/>
    <cellStyle name="40% - Accent5 3 2" xfId="219"/>
    <cellStyle name="40% - Accent5 3 2 2" xfId="429"/>
    <cellStyle name="40% - Accent5 3 2 2 2" xfId="919"/>
    <cellStyle name="40% - Accent5 3 2 3" xfId="589"/>
    <cellStyle name="40% - Accent5 3 2 3 2" xfId="1076"/>
    <cellStyle name="40% - Accent5 3 2 4" xfId="308"/>
    <cellStyle name="40% - Accent5 3 2 4 2" xfId="811"/>
    <cellStyle name="40% - Accent5 3 2 5" xfId="724"/>
    <cellStyle name="40% - Accent5 3 3" xfId="428"/>
    <cellStyle name="40% - Accent5 3 3 2" xfId="918"/>
    <cellStyle name="40% - Accent5 3 4" xfId="522"/>
    <cellStyle name="40% - Accent5 3 4 2" xfId="1009"/>
    <cellStyle name="40% - Accent5 3 5" xfId="307"/>
    <cellStyle name="40% - Accent5 3 5 2" xfId="810"/>
    <cellStyle name="40% - Accent5 3 6" xfId="657"/>
    <cellStyle name="40% - Accent5 4" xfId="170"/>
    <cellStyle name="40% - Accent5 4 2" xfId="238"/>
    <cellStyle name="40% - Accent5 4 2 2" xfId="608"/>
    <cellStyle name="40% - Accent5 4 2 2 2" xfId="1095"/>
    <cellStyle name="40% - Accent5 4 2 3" xfId="430"/>
    <cellStyle name="40% - Accent5 4 2 3 2" xfId="920"/>
    <cellStyle name="40% - Accent5 4 2 4" xfId="743"/>
    <cellStyle name="40% - Accent5 4 3" xfId="541"/>
    <cellStyle name="40% - Accent5 4 3 2" xfId="1028"/>
    <cellStyle name="40% - Accent5 4 4" xfId="309"/>
    <cellStyle name="40% - Accent5 4 4 2" xfId="812"/>
    <cellStyle name="40% - Accent5 4 5" xfId="676"/>
    <cellStyle name="40% - Accent5 5" xfId="195"/>
    <cellStyle name="40% - Accent5 5 2" xfId="431"/>
    <cellStyle name="40% - Accent5 5 2 2" xfId="921"/>
    <cellStyle name="40% - Accent5 5 3" xfId="565"/>
    <cellStyle name="40% - Accent5 5 3 2" xfId="1052"/>
    <cellStyle name="40% - Accent5 5 4" xfId="310"/>
    <cellStyle name="40% - Accent5 5 4 2" xfId="813"/>
    <cellStyle name="40% - Accent5 5 5" xfId="700"/>
    <cellStyle name="40% - Accent5 6" xfId="427"/>
    <cellStyle name="40% - Accent5 6 2" xfId="917"/>
    <cellStyle name="40% - Accent5 7" xfId="495"/>
    <cellStyle name="40% - Accent5 7 2" xfId="985"/>
    <cellStyle name="40% - Accent5 8" xfId="263"/>
    <cellStyle name="40% - Accent5 8 2" xfId="767"/>
    <cellStyle name="40% - Accent5 9" xfId="633"/>
    <cellStyle name="40% - Accent6" xfId="42" builtinId="51" customBuiltin="1"/>
    <cellStyle name="40% - Accent6 2" xfId="64"/>
    <cellStyle name="40% - Accent6 3" xfId="152"/>
    <cellStyle name="40% - Accent6 3 2" xfId="221"/>
    <cellStyle name="40% - Accent6 3 2 2" xfId="434"/>
    <cellStyle name="40% - Accent6 3 2 2 2" xfId="924"/>
    <cellStyle name="40% - Accent6 3 2 3" xfId="591"/>
    <cellStyle name="40% - Accent6 3 2 3 2" xfId="1078"/>
    <cellStyle name="40% - Accent6 3 2 4" xfId="312"/>
    <cellStyle name="40% - Accent6 3 2 4 2" xfId="815"/>
    <cellStyle name="40% - Accent6 3 2 5" xfId="726"/>
    <cellStyle name="40% - Accent6 3 3" xfId="433"/>
    <cellStyle name="40% - Accent6 3 3 2" xfId="923"/>
    <cellStyle name="40% - Accent6 3 4" xfId="524"/>
    <cellStyle name="40% - Accent6 3 4 2" xfId="1011"/>
    <cellStyle name="40% - Accent6 3 5" xfId="311"/>
    <cellStyle name="40% - Accent6 3 5 2" xfId="814"/>
    <cellStyle name="40% - Accent6 3 6" xfId="659"/>
    <cellStyle name="40% - Accent6 4" xfId="172"/>
    <cellStyle name="40% - Accent6 4 2" xfId="240"/>
    <cellStyle name="40% - Accent6 4 2 2" xfId="610"/>
    <cellStyle name="40% - Accent6 4 2 2 2" xfId="1097"/>
    <cellStyle name="40% - Accent6 4 2 3" xfId="435"/>
    <cellStyle name="40% - Accent6 4 2 3 2" xfId="925"/>
    <cellStyle name="40% - Accent6 4 2 4" xfId="745"/>
    <cellStyle name="40% - Accent6 4 3" xfId="543"/>
    <cellStyle name="40% - Accent6 4 3 2" xfId="1030"/>
    <cellStyle name="40% - Accent6 4 4" xfId="313"/>
    <cellStyle name="40% - Accent6 4 4 2" xfId="816"/>
    <cellStyle name="40% - Accent6 4 5" xfId="678"/>
    <cellStyle name="40% - Accent6 5" xfId="197"/>
    <cellStyle name="40% - Accent6 5 2" xfId="436"/>
    <cellStyle name="40% - Accent6 5 2 2" xfId="926"/>
    <cellStyle name="40% - Accent6 5 3" xfId="567"/>
    <cellStyle name="40% - Accent6 5 3 2" xfId="1054"/>
    <cellStyle name="40% - Accent6 5 4" xfId="314"/>
    <cellStyle name="40% - Accent6 5 4 2" xfId="817"/>
    <cellStyle name="40% - Accent6 5 5" xfId="702"/>
    <cellStyle name="40% - Accent6 6" xfId="432"/>
    <cellStyle name="40% - Accent6 6 2" xfId="922"/>
    <cellStyle name="40% - Accent6 7" xfId="497"/>
    <cellStyle name="40% - Accent6 7 2" xfId="987"/>
    <cellStyle name="40% - Accent6 8" xfId="265"/>
    <cellStyle name="40% - Accent6 8 2" xfId="769"/>
    <cellStyle name="40% - Accent6 9" xfId="635"/>
    <cellStyle name="60% - Accent1" xfId="23" builtinId="32" customBuiltin="1"/>
    <cellStyle name="60% - Accent1 2" xfId="65"/>
    <cellStyle name="60% - Accent2" xfId="27" builtinId="36" customBuiltin="1"/>
    <cellStyle name="60% - Accent2 2" xfId="66"/>
    <cellStyle name="60% - Accent3" xfId="31" builtinId="40" customBuiltin="1"/>
    <cellStyle name="60% - Accent3 2" xfId="67"/>
    <cellStyle name="60% - Accent4" xfId="35" builtinId="44" customBuiltin="1"/>
    <cellStyle name="60% - Accent4 2" xfId="68"/>
    <cellStyle name="60% - Accent5" xfId="39" builtinId="48" customBuiltin="1"/>
    <cellStyle name="60% - Accent5 2" xfId="69"/>
    <cellStyle name="60% - Accent6" xfId="43" builtinId="52" customBuiltin="1"/>
    <cellStyle name="60% - Accent6 2" xfId="70"/>
    <cellStyle name="Accent1" xfId="20" builtinId="29" customBuiltin="1"/>
    <cellStyle name="Accent1 2" xfId="71"/>
    <cellStyle name="Accent2" xfId="24" builtinId="33" customBuiltin="1"/>
    <cellStyle name="Accent2 2" xfId="72"/>
    <cellStyle name="Accent3" xfId="28" builtinId="37" customBuiltin="1"/>
    <cellStyle name="Accent3 2" xfId="73"/>
    <cellStyle name="Accent4" xfId="32" builtinId="41" customBuiltin="1"/>
    <cellStyle name="Accent4 2" xfId="74"/>
    <cellStyle name="Accent5" xfId="36" builtinId="45" customBuiltin="1"/>
    <cellStyle name="Accent5 2" xfId="75"/>
    <cellStyle name="Accent6" xfId="40" builtinId="49" customBuiltin="1"/>
    <cellStyle name="Accent6 2" xfId="76"/>
    <cellStyle name="Bad" xfId="10" builtinId="27" customBuiltin="1"/>
    <cellStyle name="Bad 2" xfId="77"/>
    <cellStyle name="Calculation" xfId="14" builtinId="22" customBuiltin="1"/>
    <cellStyle name="Calculation 2" xfId="78"/>
    <cellStyle name="Check Cell" xfId="16" builtinId="23" customBuiltin="1"/>
    <cellStyle name="Check Cell 2" xfId="79"/>
    <cellStyle name="Comma" xfId="1" builtinId="3"/>
    <cellStyle name="Comma 2" xfId="80"/>
    <cellStyle name="Comma 2 2" xfId="315"/>
    <cellStyle name="Comma 2 3" xfId="316"/>
    <cellStyle name="Comma 3" xfId="81"/>
    <cellStyle name="Comma 3 2" xfId="82"/>
    <cellStyle name="Comma 4" xfId="83"/>
    <cellStyle name="Comma 4 10" xfId="637"/>
    <cellStyle name="Comma 4 2" xfId="154"/>
    <cellStyle name="Comma 4 2 2" xfId="223"/>
    <cellStyle name="Comma 4 2 2 2" xfId="439"/>
    <cellStyle name="Comma 4 2 2 2 2" xfId="929"/>
    <cellStyle name="Comma 4 2 2 3" xfId="593"/>
    <cellStyle name="Comma 4 2 2 3 2" xfId="1080"/>
    <cellStyle name="Comma 4 2 2 4" xfId="319"/>
    <cellStyle name="Comma 4 2 2 4 2" xfId="820"/>
    <cellStyle name="Comma 4 2 2 5" xfId="728"/>
    <cellStyle name="Comma 4 2 3" xfId="438"/>
    <cellStyle name="Comma 4 2 3 2" xfId="928"/>
    <cellStyle name="Comma 4 2 4" xfId="526"/>
    <cellStyle name="Comma 4 2 4 2" xfId="1013"/>
    <cellStyle name="Comma 4 2 5" xfId="318"/>
    <cellStyle name="Comma 4 2 5 2" xfId="819"/>
    <cellStyle name="Comma 4 2 6" xfId="661"/>
    <cellStyle name="Comma 4 3" xfId="175"/>
    <cellStyle name="Comma 4 3 2" xfId="242"/>
    <cellStyle name="Comma 4 3 2 2" xfId="612"/>
    <cellStyle name="Comma 4 3 2 2 2" xfId="1099"/>
    <cellStyle name="Comma 4 3 2 3" xfId="440"/>
    <cellStyle name="Comma 4 3 2 3 2" xfId="930"/>
    <cellStyle name="Comma 4 3 2 4" xfId="747"/>
    <cellStyle name="Comma 4 3 3" xfId="545"/>
    <cellStyle name="Comma 4 3 3 2" xfId="1032"/>
    <cellStyle name="Comma 4 3 4" xfId="320"/>
    <cellStyle name="Comma 4 3 4 2" xfId="821"/>
    <cellStyle name="Comma 4 3 5" xfId="680"/>
    <cellStyle name="Comma 4 4" xfId="130"/>
    <cellStyle name="Comma 4 4 2" xfId="204"/>
    <cellStyle name="Comma 4 4 2 2" xfId="574"/>
    <cellStyle name="Comma 4 4 2 2 2" xfId="1061"/>
    <cellStyle name="Comma 4 4 2 3" xfId="441"/>
    <cellStyle name="Comma 4 4 2 3 2" xfId="931"/>
    <cellStyle name="Comma 4 4 2 4" xfId="709"/>
    <cellStyle name="Comma 4 4 3" xfId="507"/>
    <cellStyle name="Comma 4 4 3 2" xfId="994"/>
    <cellStyle name="Comma 4 4 4" xfId="321"/>
    <cellStyle name="Comma 4 4 4 2" xfId="822"/>
    <cellStyle name="Comma 4 4 5" xfId="642"/>
    <cellStyle name="Comma 4 5" xfId="249"/>
    <cellStyle name="Comma 4 5 2" xfId="442"/>
    <cellStyle name="Comma 4 5 2 2" xfId="932"/>
    <cellStyle name="Comma 4 5 3" xfId="619"/>
    <cellStyle name="Comma 4 5 3 2" xfId="1106"/>
    <cellStyle name="Comma 4 5 4" xfId="322"/>
    <cellStyle name="Comma 4 5 4 2" xfId="823"/>
    <cellStyle name="Comma 4 5 5" xfId="754"/>
    <cellStyle name="Comma 4 6" xfId="199"/>
    <cellStyle name="Comma 4 6 2" xfId="569"/>
    <cellStyle name="Comma 4 6 2 2" xfId="1056"/>
    <cellStyle name="Comma 4 6 3" xfId="437"/>
    <cellStyle name="Comma 4 6 3 2" xfId="927"/>
    <cellStyle name="Comma 4 6 4" xfId="704"/>
    <cellStyle name="Comma 4 7" xfId="182"/>
    <cellStyle name="Comma 4 7 2" xfId="552"/>
    <cellStyle name="Comma 4 7 2 2" xfId="1039"/>
    <cellStyle name="Comma 4 7 3" xfId="687"/>
    <cellStyle name="Comma 4 8" xfId="502"/>
    <cellStyle name="Comma 4 8 2" xfId="989"/>
    <cellStyle name="Comma 4 9" xfId="317"/>
    <cellStyle name="Comma 4 9 2" xfId="818"/>
    <cellStyle name="Comma 5" xfId="140"/>
    <cellStyle name="Comma 5 2" xfId="159"/>
    <cellStyle name="Comma 5 2 2" xfId="228"/>
    <cellStyle name="Comma 5 2 2 2" xfId="445"/>
    <cellStyle name="Comma 5 2 2 2 2" xfId="935"/>
    <cellStyle name="Comma 5 2 2 3" xfId="598"/>
    <cellStyle name="Comma 5 2 2 3 2" xfId="1085"/>
    <cellStyle name="Comma 5 2 2 4" xfId="325"/>
    <cellStyle name="Comma 5 2 2 4 2" xfId="826"/>
    <cellStyle name="Comma 5 2 2 5" xfId="733"/>
    <cellStyle name="Comma 5 2 3" xfId="444"/>
    <cellStyle name="Comma 5 2 3 2" xfId="934"/>
    <cellStyle name="Comma 5 2 4" xfId="531"/>
    <cellStyle name="Comma 5 2 4 2" xfId="1018"/>
    <cellStyle name="Comma 5 2 5" xfId="324"/>
    <cellStyle name="Comma 5 2 5 2" xfId="825"/>
    <cellStyle name="Comma 5 2 6" xfId="666"/>
    <cellStyle name="Comma 5 3" xfId="180"/>
    <cellStyle name="Comma 5 3 2" xfId="247"/>
    <cellStyle name="Comma 5 3 2 2" xfId="617"/>
    <cellStyle name="Comma 5 3 2 2 2" xfId="1104"/>
    <cellStyle name="Comma 5 3 2 3" xfId="446"/>
    <cellStyle name="Comma 5 3 2 3 2" xfId="936"/>
    <cellStyle name="Comma 5 3 2 4" xfId="752"/>
    <cellStyle name="Comma 5 3 3" xfId="550"/>
    <cellStyle name="Comma 5 3 3 2" xfId="1037"/>
    <cellStyle name="Comma 5 3 4" xfId="326"/>
    <cellStyle name="Comma 5 3 4 2" xfId="827"/>
    <cellStyle name="Comma 5 3 5" xfId="685"/>
    <cellStyle name="Comma 5 4" xfId="209"/>
    <cellStyle name="Comma 5 4 2" xfId="447"/>
    <cellStyle name="Comma 5 4 2 2" xfId="937"/>
    <cellStyle name="Comma 5 4 3" xfId="579"/>
    <cellStyle name="Comma 5 4 3 2" xfId="1066"/>
    <cellStyle name="Comma 5 4 4" xfId="327"/>
    <cellStyle name="Comma 5 4 4 2" xfId="828"/>
    <cellStyle name="Comma 5 4 5" xfId="714"/>
    <cellStyle name="Comma 5 5" xfId="443"/>
    <cellStyle name="Comma 5 5 2" xfId="933"/>
    <cellStyle name="Comma 5 6" xfId="512"/>
    <cellStyle name="Comma 5 6 2" xfId="999"/>
    <cellStyle name="Comma 5 7" xfId="323"/>
    <cellStyle name="Comma 5 7 2" xfId="824"/>
    <cellStyle name="Comma 5 8" xfId="647"/>
    <cellStyle name="Comma 6" xfId="253"/>
    <cellStyle name="Comma 6 2" xfId="329"/>
    <cellStyle name="Comma 6 2 2" xfId="449"/>
    <cellStyle name="Comma 6 2 2 2" xfId="939"/>
    <cellStyle name="Comma 6 2 3" xfId="830"/>
    <cellStyle name="Comma 6 3" xfId="448"/>
    <cellStyle name="Comma 6 3 2" xfId="938"/>
    <cellStyle name="Comma 6 4" xfId="623"/>
    <cellStyle name="Comma 6 5" xfId="328"/>
    <cellStyle name="Comma 6 5 2" xfId="829"/>
    <cellStyle name="Comma 7" xfId="46"/>
    <cellStyle name="Comma0" xfId="84"/>
    <cellStyle name="Comma0 2" xfId="85"/>
    <cellStyle name="Comma0 2 2" xfId="86"/>
    <cellStyle name="Currency 2" xfId="138"/>
    <cellStyle name="Currency0" xfId="87"/>
    <cellStyle name="Currency0 2" xfId="88"/>
    <cellStyle name="Currency0 2 2" xfId="89"/>
    <cellStyle name="Date" xfId="90"/>
    <cellStyle name="Date 2" xfId="91"/>
    <cellStyle name="Date 2 2" xfId="92"/>
    <cellStyle name="Explanatory Text" xfId="18" builtinId="53" customBuiltin="1"/>
    <cellStyle name="Explanatory Text 2" xfId="93"/>
    <cellStyle name="Fixed" xfId="94"/>
    <cellStyle name="Fixed 2" xfId="95"/>
    <cellStyle name="Fixed 2 2" xfId="96"/>
    <cellStyle name="Good" xfId="9" builtinId="26" customBuiltin="1"/>
    <cellStyle name="Good 2" xfId="97"/>
    <cellStyle name="Heading 1" xfId="5" builtinId="16" customBuiltin="1"/>
    <cellStyle name="Heading 1 2" xfId="98"/>
    <cellStyle name="Heading 1 2 2" xfId="99"/>
    <cellStyle name="Heading 1 2 3" xfId="330"/>
    <cellStyle name="Heading 1 3" xfId="100"/>
    <cellStyle name="Heading 1 3 2" xfId="101"/>
    <cellStyle name="Heading 2" xfId="6" builtinId="17" customBuiltin="1"/>
    <cellStyle name="Heading 2 2" xfId="102"/>
    <cellStyle name="Heading 2 2 2" xfId="103"/>
    <cellStyle name="Heading 2 2 3" xfId="331"/>
    <cellStyle name="Heading 2 3" xfId="104"/>
    <cellStyle name="Heading 2 3 2" xfId="105"/>
    <cellStyle name="Heading 3" xfId="7" builtinId="18" customBuiltin="1"/>
    <cellStyle name="Heading 3 2" xfId="106"/>
    <cellStyle name="Heading 4" xfId="8" builtinId="19" customBuiltin="1"/>
    <cellStyle name="Heading 4 2" xfId="107"/>
    <cellStyle name="Hyperlink" xfId="2" builtinId="8"/>
    <cellStyle name="Input" xfId="12" builtinId="20" customBuiltin="1"/>
    <cellStyle name="Input 2" xfId="108"/>
    <cellStyle name="Linked Cell" xfId="15" builtinId="24" customBuiltin="1"/>
    <cellStyle name="Linked Cell 2" xfId="109"/>
    <cellStyle name="Neutral" xfId="11" builtinId="28" customBuiltin="1"/>
    <cellStyle name="Neutral 2" xfId="110"/>
    <cellStyle name="Normal" xfId="0" builtinId="0"/>
    <cellStyle name="Normal 10" xfId="44"/>
    <cellStyle name="Normal 10 2" xfId="498"/>
    <cellStyle name="Normal 2" xfId="50"/>
    <cellStyle name="Normal 2 2" xfId="128"/>
    <cellStyle name="Normal 2 3" xfId="174"/>
    <cellStyle name="Normal 2 4" xfId="126"/>
    <cellStyle name="Normal 2 5" xfId="332"/>
    <cellStyle name="Normal 2 6" xfId="333"/>
    <cellStyle name="Normal 3" xfId="51"/>
    <cellStyle name="Normal 3 10" xfId="501"/>
    <cellStyle name="Normal 3 10 2" xfId="988"/>
    <cellStyle name="Normal 3 11" xfId="334"/>
    <cellStyle name="Normal 3 11 2" xfId="831"/>
    <cellStyle name="Normal 3 12" xfId="636"/>
    <cellStyle name="Normal 3 2" xfId="52"/>
    <cellStyle name="Normal 3 3" xfId="129"/>
    <cellStyle name="Normal 3 3 2" xfId="137"/>
    <cellStyle name="Normal 3 3 2 2" xfId="336"/>
    <cellStyle name="Normal 3 3 2 2 2" xfId="337"/>
    <cellStyle name="Normal 3 3 2 2 2 2" xfId="452"/>
    <cellStyle name="Normal 3 3 2 2 2 2 2" xfId="942"/>
    <cellStyle name="Normal 3 3 2 2 2 3" xfId="833"/>
    <cellStyle name="Normal 3 3 2 3" xfId="451"/>
    <cellStyle name="Normal 3 3 2 3 2" xfId="941"/>
    <cellStyle name="Normal 3 3 2 4" xfId="335"/>
    <cellStyle name="Normal 3 3 2 4 2" xfId="832"/>
    <cellStyle name="Normal 3 3 3" xfId="203"/>
    <cellStyle name="Normal 3 3 3 2" xfId="453"/>
    <cellStyle name="Normal 3 3 3 2 2" xfId="943"/>
    <cellStyle name="Normal 3 3 3 3" xfId="573"/>
    <cellStyle name="Normal 3 3 3 3 2" xfId="1060"/>
    <cellStyle name="Normal 3 3 3 4" xfId="338"/>
    <cellStyle name="Normal 3 3 3 4 2" xfId="834"/>
    <cellStyle name="Normal 3 3 3 5" xfId="708"/>
    <cellStyle name="Normal 3 3 4" xfId="506"/>
    <cellStyle name="Normal 3 3 4 2" xfId="993"/>
    <cellStyle name="Normal 3 3 5" xfId="641"/>
    <cellStyle name="Normal 3 4" xfId="153"/>
    <cellStyle name="Normal 3 4 2" xfId="222"/>
    <cellStyle name="Normal 3 4 2 2" xfId="592"/>
    <cellStyle name="Normal 3 4 2 2 2" xfId="1079"/>
    <cellStyle name="Normal 3 4 2 3" xfId="454"/>
    <cellStyle name="Normal 3 4 2 3 2" xfId="944"/>
    <cellStyle name="Normal 3 4 2 4" xfId="727"/>
    <cellStyle name="Normal 3 4 3" xfId="525"/>
    <cellStyle name="Normal 3 4 3 2" xfId="1012"/>
    <cellStyle name="Normal 3 4 4" xfId="339"/>
    <cellStyle name="Normal 3 4 4 2" xfId="835"/>
    <cellStyle name="Normal 3 4 5" xfId="660"/>
    <cellStyle name="Normal 3 5" xfId="173"/>
    <cellStyle name="Normal 3 5 2" xfId="241"/>
    <cellStyle name="Normal 3 5 2 2" xfId="611"/>
    <cellStyle name="Normal 3 5 2 2 2" xfId="1098"/>
    <cellStyle name="Normal 3 5 2 3" xfId="455"/>
    <cellStyle name="Normal 3 5 2 3 2" xfId="945"/>
    <cellStyle name="Normal 3 5 2 4" xfId="746"/>
    <cellStyle name="Normal 3 5 3" xfId="544"/>
    <cellStyle name="Normal 3 5 3 2" xfId="1031"/>
    <cellStyle name="Normal 3 5 4" xfId="340"/>
    <cellStyle name="Normal 3 5 4 2" xfId="836"/>
    <cellStyle name="Normal 3 5 5" xfId="679"/>
    <cellStyle name="Normal 3 6" xfId="166"/>
    <cellStyle name="Normal 3 7" xfId="248"/>
    <cellStyle name="Normal 3 7 2" xfId="456"/>
    <cellStyle name="Normal 3 7 2 2" xfId="946"/>
    <cellStyle name="Normal 3 7 3" xfId="618"/>
    <cellStyle name="Normal 3 7 3 2" xfId="1105"/>
    <cellStyle name="Normal 3 7 4" xfId="341"/>
    <cellStyle name="Normal 3 7 4 2" xfId="837"/>
    <cellStyle name="Normal 3 7 5" xfId="753"/>
    <cellStyle name="Normal 3 8" xfId="198"/>
    <cellStyle name="Normal 3 8 2" xfId="568"/>
    <cellStyle name="Normal 3 8 2 2" xfId="1055"/>
    <cellStyle name="Normal 3 8 3" xfId="450"/>
    <cellStyle name="Normal 3 8 3 2" xfId="940"/>
    <cellStyle name="Normal 3 8 4" xfId="703"/>
    <cellStyle name="Normal 3 9" xfId="181"/>
    <cellStyle name="Normal 3 9 2" xfId="551"/>
    <cellStyle name="Normal 3 9 2 2" xfId="1038"/>
    <cellStyle name="Normal 3 9 3" xfId="686"/>
    <cellStyle name="Normal 4" xfId="111"/>
    <cellStyle name="Normal 4 10" xfId="638"/>
    <cellStyle name="Normal 4 2" xfId="155"/>
    <cellStyle name="Normal 4 2 2" xfId="224"/>
    <cellStyle name="Normal 4 2 2 2" xfId="459"/>
    <cellStyle name="Normal 4 2 2 2 2" xfId="949"/>
    <cellStyle name="Normal 4 2 2 3" xfId="594"/>
    <cellStyle name="Normal 4 2 2 3 2" xfId="1081"/>
    <cellStyle name="Normal 4 2 2 4" xfId="344"/>
    <cellStyle name="Normal 4 2 2 4 2" xfId="840"/>
    <cellStyle name="Normal 4 2 2 5" xfId="729"/>
    <cellStyle name="Normal 4 2 3" xfId="458"/>
    <cellStyle name="Normal 4 2 3 2" xfId="948"/>
    <cellStyle name="Normal 4 2 4" xfId="527"/>
    <cellStyle name="Normal 4 2 4 2" xfId="1014"/>
    <cellStyle name="Normal 4 2 5" xfId="343"/>
    <cellStyle name="Normal 4 2 5 2" xfId="839"/>
    <cellStyle name="Normal 4 2 6" xfId="662"/>
    <cellStyle name="Normal 4 3" xfId="176"/>
    <cellStyle name="Normal 4 3 2" xfId="243"/>
    <cellStyle name="Normal 4 3 2 2" xfId="613"/>
    <cellStyle name="Normal 4 3 2 2 2" xfId="1100"/>
    <cellStyle name="Normal 4 3 2 3" xfId="460"/>
    <cellStyle name="Normal 4 3 2 3 2" xfId="950"/>
    <cellStyle name="Normal 4 3 2 4" xfId="748"/>
    <cellStyle name="Normal 4 3 3" xfId="546"/>
    <cellStyle name="Normal 4 3 3 2" xfId="1033"/>
    <cellStyle name="Normal 4 3 4" xfId="345"/>
    <cellStyle name="Normal 4 3 4 2" xfId="841"/>
    <cellStyle name="Normal 4 3 5" xfId="681"/>
    <cellStyle name="Normal 4 4" xfId="131"/>
    <cellStyle name="Normal 4 4 2" xfId="205"/>
    <cellStyle name="Normal 4 4 2 2" xfId="575"/>
    <cellStyle name="Normal 4 4 2 2 2" xfId="1062"/>
    <cellStyle name="Normal 4 4 2 3" xfId="461"/>
    <cellStyle name="Normal 4 4 2 3 2" xfId="951"/>
    <cellStyle name="Normal 4 4 2 4" xfId="710"/>
    <cellStyle name="Normal 4 4 3" xfId="508"/>
    <cellStyle name="Normal 4 4 3 2" xfId="995"/>
    <cellStyle name="Normal 4 4 4" xfId="346"/>
    <cellStyle name="Normal 4 4 4 2" xfId="842"/>
    <cellStyle name="Normal 4 4 5" xfId="643"/>
    <cellStyle name="Normal 4 5" xfId="250"/>
    <cellStyle name="Normal 4 5 2" xfId="462"/>
    <cellStyle name="Normal 4 5 2 2" xfId="952"/>
    <cellStyle name="Normal 4 5 3" xfId="620"/>
    <cellStyle name="Normal 4 5 3 2" xfId="1107"/>
    <cellStyle name="Normal 4 5 4" xfId="347"/>
    <cellStyle name="Normal 4 5 4 2" xfId="843"/>
    <cellStyle name="Normal 4 5 5" xfId="755"/>
    <cellStyle name="Normal 4 6" xfId="200"/>
    <cellStyle name="Normal 4 6 2" xfId="570"/>
    <cellStyle name="Normal 4 6 2 2" xfId="1057"/>
    <cellStyle name="Normal 4 6 3" xfId="457"/>
    <cellStyle name="Normal 4 6 3 2" xfId="947"/>
    <cellStyle name="Normal 4 6 4" xfId="705"/>
    <cellStyle name="Normal 4 7" xfId="183"/>
    <cellStyle name="Normal 4 7 2" xfId="553"/>
    <cellStyle name="Normal 4 7 2 2" xfId="1040"/>
    <cellStyle name="Normal 4 7 3" xfId="688"/>
    <cellStyle name="Normal 4 8" xfId="503"/>
    <cellStyle name="Normal 4 8 2" xfId="990"/>
    <cellStyle name="Normal 4 9" xfId="342"/>
    <cellStyle name="Normal 4 9 2" xfId="838"/>
    <cellStyle name="Normal 5" xfId="124"/>
    <cellStyle name="Normal 5 2" xfId="139"/>
    <cellStyle name="Normal 5 2 2" xfId="158"/>
    <cellStyle name="Normal 5 2 2 2" xfId="227"/>
    <cellStyle name="Normal 5 2 2 2 2" xfId="351"/>
    <cellStyle name="Normal 5 2 2 2 3" xfId="464"/>
    <cellStyle name="Normal 5 2 2 2 3 2" xfId="954"/>
    <cellStyle name="Normal 5 2 2 2 4" xfId="597"/>
    <cellStyle name="Normal 5 2 2 2 4 2" xfId="1084"/>
    <cellStyle name="Normal 5 2 2 2 5" xfId="350"/>
    <cellStyle name="Normal 5 2 2 2 5 2" xfId="845"/>
    <cellStyle name="Normal 5 2 2 2 6" xfId="732"/>
    <cellStyle name="Normal 5 2 2 3" xfId="530"/>
    <cellStyle name="Normal 5 2 2 3 2" xfId="1017"/>
    <cellStyle name="Normal 5 2 2 4" xfId="349"/>
    <cellStyle name="Normal 5 2 2 5" xfId="665"/>
    <cellStyle name="Normal 5 2 3" xfId="179"/>
    <cellStyle name="Normal 5 2 3 2" xfId="246"/>
    <cellStyle name="Normal 5 2 3 2 2" xfId="616"/>
    <cellStyle name="Normal 5 2 3 2 2 2" xfId="1103"/>
    <cellStyle name="Normal 5 2 3 2 3" xfId="465"/>
    <cellStyle name="Normal 5 2 3 2 3 2" xfId="955"/>
    <cellStyle name="Normal 5 2 3 2 4" xfId="751"/>
    <cellStyle name="Normal 5 2 3 3" xfId="549"/>
    <cellStyle name="Normal 5 2 3 3 2" xfId="1036"/>
    <cellStyle name="Normal 5 2 3 4" xfId="352"/>
    <cellStyle name="Normal 5 2 3 4 2" xfId="846"/>
    <cellStyle name="Normal 5 2 3 5" xfId="684"/>
    <cellStyle name="Normal 5 2 4" xfId="208"/>
    <cellStyle name="Normal 5 2 4 2" xfId="466"/>
    <cellStyle name="Normal 5 2 4 2 2" xfId="956"/>
    <cellStyle name="Normal 5 2 4 3" xfId="578"/>
    <cellStyle name="Normal 5 2 4 3 2" xfId="1065"/>
    <cellStyle name="Normal 5 2 4 4" xfId="353"/>
    <cellStyle name="Normal 5 2 4 4 2" xfId="847"/>
    <cellStyle name="Normal 5 2 4 5" xfId="713"/>
    <cellStyle name="Normal 5 2 5" xfId="463"/>
    <cellStyle name="Normal 5 2 5 2" xfId="953"/>
    <cellStyle name="Normal 5 2 6" xfId="511"/>
    <cellStyle name="Normal 5 2 6 2" xfId="998"/>
    <cellStyle name="Normal 5 2 7" xfId="348"/>
    <cellStyle name="Normal 5 2 7 2" xfId="844"/>
    <cellStyle name="Normal 5 2 8" xfId="646"/>
    <cellStyle name="Normal 5 3" xfId="354"/>
    <cellStyle name="Normal 5 3 2" xfId="355"/>
    <cellStyle name="Normal 5 3 2 2" xfId="468"/>
    <cellStyle name="Normal 5 3 2 2 2" xfId="958"/>
    <cellStyle name="Normal 5 3 2 3" xfId="849"/>
    <cellStyle name="Normal 5 3 3" xfId="467"/>
    <cellStyle name="Normal 5 3 3 2" xfId="957"/>
    <cellStyle name="Normal 5 3 4" xfId="848"/>
    <cellStyle name="Normal 6" xfId="49"/>
    <cellStyle name="Normal 6 2" xfId="357"/>
    <cellStyle name="Normal 6 2 2" xfId="470"/>
    <cellStyle name="Normal 6 2 2 2" xfId="960"/>
    <cellStyle name="Normal 6 2 3" xfId="851"/>
    <cellStyle name="Normal 6 3" xfId="469"/>
    <cellStyle name="Normal 6 3 2" xfId="959"/>
    <cellStyle name="Normal 6 4" xfId="500"/>
    <cellStyle name="Normal 6 5" xfId="356"/>
    <cellStyle name="Normal 6 5 2" xfId="850"/>
    <cellStyle name="Normal 7" xfId="48"/>
    <cellStyle name="Normal 7 2" xfId="499"/>
    <cellStyle name="Normal 7 3" xfId="266"/>
    <cellStyle name="Normal 8" xfId="47"/>
    <cellStyle name="Normal 9" xfId="45"/>
    <cellStyle name="Note 2" xfId="112"/>
    <cellStyle name="Note 2 2" xfId="113"/>
    <cellStyle name="Note 2 3" xfId="114"/>
    <cellStyle name="Note 2 3 2" xfId="136"/>
    <cellStyle name="Note 2 3 3" xfId="132"/>
    <cellStyle name="Note 2 4" xfId="358"/>
    <cellStyle name="Note 3" xfId="115"/>
    <cellStyle name="Note 3 10" xfId="639"/>
    <cellStyle name="Note 3 2" xfId="156"/>
    <cellStyle name="Note 3 2 2" xfId="225"/>
    <cellStyle name="Note 3 2 2 2" xfId="473"/>
    <cellStyle name="Note 3 2 2 2 2" xfId="963"/>
    <cellStyle name="Note 3 2 2 3" xfId="595"/>
    <cellStyle name="Note 3 2 2 3 2" xfId="1082"/>
    <cellStyle name="Note 3 2 2 4" xfId="361"/>
    <cellStyle name="Note 3 2 2 4 2" xfId="854"/>
    <cellStyle name="Note 3 2 2 5" xfId="730"/>
    <cellStyle name="Note 3 2 3" xfId="472"/>
    <cellStyle name="Note 3 2 3 2" xfId="962"/>
    <cellStyle name="Note 3 2 4" xfId="528"/>
    <cellStyle name="Note 3 2 4 2" xfId="1015"/>
    <cellStyle name="Note 3 2 5" xfId="360"/>
    <cellStyle name="Note 3 2 5 2" xfId="853"/>
    <cellStyle name="Note 3 2 6" xfId="663"/>
    <cellStyle name="Note 3 3" xfId="177"/>
    <cellStyle name="Note 3 3 2" xfId="244"/>
    <cellStyle name="Note 3 3 2 2" xfId="614"/>
    <cellStyle name="Note 3 3 2 2 2" xfId="1101"/>
    <cellStyle name="Note 3 3 2 3" xfId="474"/>
    <cellStyle name="Note 3 3 2 3 2" xfId="964"/>
    <cellStyle name="Note 3 3 2 4" xfId="749"/>
    <cellStyle name="Note 3 3 3" xfId="547"/>
    <cellStyle name="Note 3 3 3 2" xfId="1034"/>
    <cellStyle name="Note 3 3 4" xfId="362"/>
    <cellStyle name="Note 3 3 4 2" xfId="855"/>
    <cellStyle name="Note 3 3 5" xfId="682"/>
    <cellStyle name="Note 3 4" xfId="133"/>
    <cellStyle name="Note 3 4 2" xfId="206"/>
    <cellStyle name="Note 3 4 2 2" xfId="576"/>
    <cellStyle name="Note 3 4 2 2 2" xfId="1063"/>
    <cellStyle name="Note 3 4 2 3" xfId="475"/>
    <cellStyle name="Note 3 4 2 3 2" xfId="965"/>
    <cellStyle name="Note 3 4 2 4" xfId="711"/>
    <cellStyle name="Note 3 4 3" xfId="509"/>
    <cellStyle name="Note 3 4 3 2" xfId="996"/>
    <cellStyle name="Note 3 4 4" xfId="363"/>
    <cellStyle name="Note 3 4 4 2" xfId="856"/>
    <cellStyle name="Note 3 4 5" xfId="644"/>
    <cellStyle name="Note 3 5" xfId="251"/>
    <cellStyle name="Note 3 5 2" xfId="476"/>
    <cellStyle name="Note 3 5 2 2" xfId="966"/>
    <cellStyle name="Note 3 5 3" xfId="621"/>
    <cellStyle name="Note 3 5 3 2" xfId="1108"/>
    <cellStyle name="Note 3 5 4" xfId="364"/>
    <cellStyle name="Note 3 5 4 2" xfId="857"/>
    <cellStyle name="Note 3 5 5" xfId="756"/>
    <cellStyle name="Note 3 6" xfId="201"/>
    <cellStyle name="Note 3 6 2" xfId="571"/>
    <cellStyle name="Note 3 6 2 2" xfId="1058"/>
    <cellStyle name="Note 3 6 3" xfId="471"/>
    <cellStyle name="Note 3 6 3 2" xfId="961"/>
    <cellStyle name="Note 3 6 4" xfId="706"/>
    <cellStyle name="Note 3 7" xfId="184"/>
    <cellStyle name="Note 3 7 2" xfId="554"/>
    <cellStyle name="Note 3 7 2 2" xfId="1041"/>
    <cellStyle name="Note 3 7 3" xfId="689"/>
    <cellStyle name="Note 3 8" xfId="504"/>
    <cellStyle name="Note 3 8 2" xfId="991"/>
    <cellStyle name="Note 3 9" xfId="359"/>
    <cellStyle name="Note 3 9 2" xfId="852"/>
    <cellStyle name="Note 4" xfId="365"/>
    <cellStyle name="Note 4 2" xfId="366"/>
    <cellStyle name="Note 4 2 2" xfId="478"/>
    <cellStyle name="Note 4 2 2 2" xfId="968"/>
    <cellStyle name="Note 4 2 3" xfId="859"/>
    <cellStyle name="Note 4 3" xfId="477"/>
    <cellStyle name="Note 4 3 2" xfId="967"/>
    <cellStyle name="Note 4 4" xfId="858"/>
    <cellStyle name="Output" xfId="13" builtinId="21" customBuiltin="1"/>
    <cellStyle name="Output 2" xfId="116"/>
    <cellStyle name="Percent" xfId="3" builtinId="5"/>
    <cellStyle name="Percent 2" xfId="117"/>
    <cellStyle name="Percent 2 2" xfId="134"/>
    <cellStyle name="Percent 2 2 2" xfId="157"/>
    <cellStyle name="Percent 2 2 2 2" xfId="226"/>
    <cellStyle name="Percent 2 2 2 2 2" xfId="596"/>
    <cellStyle name="Percent 2 2 2 2 2 2" xfId="1083"/>
    <cellStyle name="Percent 2 2 2 2 3" xfId="480"/>
    <cellStyle name="Percent 2 2 2 2 3 2" xfId="970"/>
    <cellStyle name="Percent 2 2 2 2 4" xfId="731"/>
    <cellStyle name="Percent 2 2 2 3" xfId="529"/>
    <cellStyle name="Percent 2 2 2 3 2" xfId="1016"/>
    <cellStyle name="Percent 2 2 2 4" xfId="369"/>
    <cellStyle name="Percent 2 2 2 4 2" xfId="861"/>
    <cellStyle name="Percent 2 2 2 5" xfId="664"/>
    <cellStyle name="Percent 2 2 3" xfId="178"/>
    <cellStyle name="Percent 2 2 3 2" xfId="245"/>
    <cellStyle name="Percent 2 2 3 2 2" xfId="615"/>
    <cellStyle name="Percent 2 2 3 2 2 2" xfId="1102"/>
    <cellStyle name="Percent 2 2 3 2 3" xfId="481"/>
    <cellStyle name="Percent 2 2 3 2 3 2" xfId="971"/>
    <cellStyle name="Percent 2 2 3 2 4" xfId="750"/>
    <cellStyle name="Percent 2 2 3 3" xfId="548"/>
    <cellStyle name="Percent 2 2 3 3 2" xfId="1035"/>
    <cellStyle name="Percent 2 2 3 4" xfId="370"/>
    <cellStyle name="Percent 2 2 3 4 2" xfId="862"/>
    <cellStyle name="Percent 2 2 3 5" xfId="683"/>
    <cellStyle name="Percent 2 2 4" xfId="207"/>
    <cellStyle name="Percent 2 2 4 2" xfId="482"/>
    <cellStyle name="Percent 2 2 4 2 2" xfId="972"/>
    <cellStyle name="Percent 2 2 4 3" xfId="577"/>
    <cellStyle name="Percent 2 2 4 3 2" xfId="1064"/>
    <cellStyle name="Percent 2 2 4 4" xfId="371"/>
    <cellStyle name="Percent 2 2 4 4 2" xfId="863"/>
    <cellStyle name="Percent 2 2 4 5" xfId="712"/>
    <cellStyle name="Percent 2 2 5" xfId="479"/>
    <cellStyle name="Percent 2 2 5 2" xfId="969"/>
    <cellStyle name="Percent 2 2 6" xfId="510"/>
    <cellStyle name="Percent 2 2 6 2" xfId="997"/>
    <cellStyle name="Percent 2 2 7" xfId="368"/>
    <cellStyle name="Percent 2 2 7 2" xfId="860"/>
    <cellStyle name="Percent 2 2 8" xfId="645"/>
    <cellStyle name="Percent 2 3" xfId="127"/>
    <cellStyle name="Percent 2 3 2" xfId="373"/>
    <cellStyle name="Percent 2 3 3" xfId="374"/>
    <cellStyle name="Percent 2 3 3 2" xfId="484"/>
    <cellStyle name="Percent 2 3 3 2 2" xfId="974"/>
    <cellStyle name="Percent 2 3 3 3" xfId="865"/>
    <cellStyle name="Percent 2 3 4" xfId="483"/>
    <cellStyle name="Percent 2 3 4 2" xfId="973"/>
    <cellStyle name="Percent 2 3 5" xfId="372"/>
    <cellStyle name="Percent 2 3 5 2" xfId="864"/>
    <cellStyle name="Percent 2 4" xfId="252"/>
    <cellStyle name="Percent 2 4 2" xfId="485"/>
    <cellStyle name="Percent 2 4 2 2" xfId="975"/>
    <cellStyle name="Percent 2 4 3" xfId="622"/>
    <cellStyle name="Percent 2 4 3 2" xfId="1109"/>
    <cellStyle name="Percent 2 4 4" xfId="375"/>
    <cellStyle name="Percent 2 4 4 2" xfId="866"/>
    <cellStyle name="Percent 2 4 5" xfId="757"/>
    <cellStyle name="Percent 2 5" xfId="202"/>
    <cellStyle name="Percent 2 5 2" xfId="572"/>
    <cellStyle name="Percent 2 5 2 2" xfId="1059"/>
    <cellStyle name="Percent 2 5 3" xfId="707"/>
    <cellStyle name="Percent 2 6" xfId="185"/>
    <cellStyle name="Percent 2 6 2" xfId="555"/>
    <cellStyle name="Percent 2 6 2 2" xfId="1042"/>
    <cellStyle name="Percent 2 6 3" xfId="690"/>
    <cellStyle name="Percent 2 7" xfId="505"/>
    <cellStyle name="Percent 2 7 2" xfId="992"/>
    <cellStyle name="Percent 2 8" xfId="640"/>
    <cellStyle name="Percent 3" xfId="125"/>
    <cellStyle name="Percent 3 2" xfId="135"/>
    <cellStyle name="Percent 4" xfId="367"/>
    <cellStyle name="Title" xfId="4" builtinId="15" customBuiltin="1"/>
    <cellStyle name="Title 2" xfId="118"/>
    <cellStyle name="Total" xfId="19" builtinId="25" customBuiltin="1"/>
    <cellStyle name="Total 2" xfId="119"/>
    <cellStyle name="Total 2 2" xfId="120"/>
    <cellStyle name="Total 2 3" xfId="376"/>
    <cellStyle name="Total 3" xfId="121"/>
    <cellStyle name="Total 3 2" xfId="122"/>
    <cellStyle name="Warning Text" xfId="17" builtinId="11" customBuiltin="1"/>
    <cellStyle name="Warning Text 2" xfId="12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48" width="11.75" style="180"/>
    <col min="49" max="49" width="15.6640625" style="180" bestFit="1" customWidth="1"/>
    <col min="50" max="16384" width="11.75" style="180"/>
  </cols>
  <sheetData>
    <row r="1" spans="1:6" ht="12.75" customHeight="1" x14ac:dyDescent="0.25">
      <c r="A1" s="225" t="s">
        <v>967</v>
      </c>
      <c r="B1" s="226"/>
      <c r="C1" s="226"/>
      <c r="D1" s="226"/>
      <c r="E1" s="226"/>
      <c r="F1" s="226"/>
    </row>
    <row r="2" spans="1:6" ht="12.75" customHeight="1" x14ac:dyDescent="0.25">
      <c r="A2" s="226" t="s">
        <v>968</v>
      </c>
      <c r="B2" s="226"/>
      <c r="C2" s="227"/>
      <c r="D2" s="226"/>
      <c r="E2" s="226"/>
      <c r="F2" s="226"/>
    </row>
    <row r="3" spans="1:6" ht="12.75" customHeight="1" x14ac:dyDescent="0.25">
      <c r="A3" s="199"/>
      <c r="C3" s="228"/>
    </row>
    <row r="4" spans="1:6" ht="12.75" customHeight="1" x14ac:dyDescent="0.25">
      <c r="C4" s="228"/>
    </row>
    <row r="5" spans="1:6" ht="12.75" customHeight="1" x14ac:dyDescent="0.25">
      <c r="A5" s="199" t="s">
        <v>992</v>
      </c>
      <c r="C5" s="228"/>
    </row>
    <row r="6" spans="1:6" ht="12.75" customHeight="1" x14ac:dyDescent="0.25">
      <c r="A6" s="199" t="s">
        <v>0</v>
      </c>
      <c r="C6" s="228"/>
    </row>
    <row r="7" spans="1:6" ht="12.75" customHeight="1" x14ac:dyDescent="0.25">
      <c r="A7" s="199" t="s">
        <v>1</v>
      </c>
      <c r="C7" s="228"/>
    </row>
    <row r="8" spans="1:6" ht="12.75" customHeight="1" x14ac:dyDescent="0.25">
      <c r="C8" s="228"/>
    </row>
    <row r="9" spans="1:6" ht="12.75" customHeight="1" x14ac:dyDescent="0.25">
      <c r="C9" s="228"/>
    </row>
    <row r="10" spans="1:6" ht="12.75" customHeight="1" x14ac:dyDescent="0.25">
      <c r="A10" s="198" t="s">
        <v>963</v>
      </c>
      <c r="C10" s="228"/>
    </row>
    <row r="11" spans="1:6" ht="12.75" customHeight="1" x14ac:dyDescent="0.25">
      <c r="A11" s="198" t="s">
        <v>966</v>
      </c>
      <c r="C11" s="228"/>
    </row>
    <row r="12" spans="1:6" ht="12.75" customHeight="1" x14ac:dyDescent="0.25">
      <c r="C12" s="228"/>
    </row>
    <row r="13" spans="1:6" ht="12.75" customHeight="1" x14ac:dyDescent="0.25">
      <c r="C13" s="228"/>
    </row>
    <row r="14" spans="1:6" ht="12.75" customHeight="1" x14ac:dyDescent="0.25">
      <c r="A14" s="199" t="s">
        <v>2</v>
      </c>
      <c r="C14" s="228"/>
    </row>
    <row r="15" spans="1:6" ht="12.75" customHeight="1" x14ac:dyDescent="0.25">
      <c r="A15" s="199"/>
      <c r="C15" s="228"/>
    </row>
    <row r="16" spans="1:6" ht="12.75" customHeight="1" x14ac:dyDescent="0.25">
      <c r="A16" s="180" t="s">
        <v>994</v>
      </c>
      <c r="C16" s="228"/>
      <c r="F16" s="266" t="s">
        <v>993</v>
      </c>
    </row>
    <row r="17" spans="1:6" ht="12.75" customHeight="1" x14ac:dyDescent="0.25">
      <c r="A17" s="180" t="s">
        <v>965</v>
      </c>
      <c r="C17" s="266" t="s">
        <v>993</v>
      </c>
    </row>
    <row r="18" spans="1:6" ht="12.75" customHeight="1" x14ac:dyDescent="0.25">
      <c r="A18" s="222"/>
      <c r="C18" s="228"/>
    </row>
    <row r="19" spans="1:6" ht="12.75" customHeight="1" x14ac:dyDescent="0.25">
      <c r="C19" s="228"/>
    </row>
    <row r="20" spans="1:6" ht="12.75" customHeight="1" x14ac:dyDescent="0.25">
      <c r="A20" s="263" t="s">
        <v>969</v>
      </c>
      <c r="B20" s="263"/>
      <c r="C20" s="267"/>
      <c r="D20" s="263"/>
      <c r="E20" s="263"/>
      <c r="F20" s="263"/>
    </row>
    <row r="21" spans="1:6" ht="22.5" customHeight="1" x14ac:dyDescent="0.25">
      <c r="A21" s="199"/>
      <c r="C21" s="228"/>
    </row>
    <row r="22" spans="1:6" ht="12.6" customHeight="1" x14ac:dyDescent="0.25">
      <c r="A22" s="229" t="s">
        <v>989</v>
      </c>
      <c r="B22" s="230"/>
      <c r="C22" s="231"/>
      <c r="D22" s="229"/>
      <c r="E22" s="229"/>
    </row>
    <row r="23" spans="1:6" ht="12.6" customHeight="1" x14ac:dyDescent="0.25">
      <c r="B23" s="199"/>
      <c r="C23" s="228"/>
    </row>
    <row r="24" spans="1:6" ht="12.6" customHeight="1" x14ac:dyDescent="0.25">
      <c r="A24" s="232" t="s">
        <v>3</v>
      </c>
      <c r="C24" s="228"/>
    </row>
    <row r="25" spans="1:6" ht="12.6" customHeight="1" x14ac:dyDescent="0.25">
      <c r="A25" s="198" t="s">
        <v>970</v>
      </c>
      <c r="C25" s="228"/>
    </row>
    <row r="26" spans="1:6" ht="12.6" customHeight="1" x14ac:dyDescent="0.25">
      <c r="A26" s="199" t="s">
        <v>4</v>
      </c>
      <c r="C26" s="228"/>
    </row>
    <row r="27" spans="1:6" ht="12.6" customHeight="1" x14ac:dyDescent="0.25">
      <c r="A27" s="198" t="s">
        <v>971</v>
      </c>
      <c r="C27" s="228"/>
    </row>
    <row r="28" spans="1:6" ht="12.6" customHeight="1" x14ac:dyDescent="0.25">
      <c r="A28" s="199" t="s">
        <v>5</v>
      </c>
      <c r="C28" s="228"/>
    </row>
    <row r="29" spans="1:6" ht="12.6" customHeight="1" x14ac:dyDescent="0.25">
      <c r="A29" s="198"/>
      <c r="C29" s="228"/>
    </row>
    <row r="30" spans="1:6" ht="12.6" customHeight="1" x14ac:dyDescent="0.25">
      <c r="A30" s="180" t="s">
        <v>6</v>
      </c>
      <c r="C30" s="228"/>
    </row>
    <row r="31" spans="1:6" ht="12.6" customHeight="1" x14ac:dyDescent="0.25">
      <c r="A31" s="199" t="s">
        <v>7</v>
      </c>
      <c r="C31" s="228"/>
    </row>
    <row r="32" spans="1:6" ht="12.6" customHeight="1" x14ac:dyDescent="0.25">
      <c r="A32" s="199" t="s">
        <v>8</v>
      </c>
      <c r="C32" s="228"/>
    </row>
    <row r="33" spans="1:83" ht="12.6" customHeight="1" x14ac:dyDescent="0.25">
      <c r="A33" s="198" t="s">
        <v>972</v>
      </c>
      <c r="C33" s="228"/>
    </row>
    <row r="34" spans="1:83" ht="12.6" customHeight="1" x14ac:dyDescent="0.25">
      <c r="A34" s="199" t="s">
        <v>9</v>
      </c>
      <c r="C34" s="228"/>
    </row>
    <row r="35" spans="1:83" ht="12.6" customHeight="1" x14ac:dyDescent="0.25">
      <c r="A35" s="199"/>
      <c r="C35" s="228"/>
    </row>
    <row r="36" spans="1:83" ht="12.6" customHeight="1" x14ac:dyDescent="0.25">
      <c r="A36" s="198" t="s">
        <v>973</v>
      </c>
      <c r="C36" s="228"/>
    </row>
    <row r="37" spans="1:83" ht="12.6" customHeight="1" x14ac:dyDescent="0.25">
      <c r="A37" s="199" t="s">
        <v>964</v>
      </c>
      <c r="C37" s="228"/>
    </row>
    <row r="38" spans="1:83" ht="12" customHeight="1" x14ac:dyDescent="0.25">
      <c r="A38" s="198"/>
      <c r="C38" s="228"/>
    </row>
    <row r="39" spans="1:83" ht="12.6" customHeight="1" x14ac:dyDescent="0.25">
      <c r="A39" s="199"/>
      <c r="C39" s="228"/>
    </row>
    <row r="40" spans="1:83" ht="12" customHeight="1" x14ac:dyDescent="0.25">
      <c r="A40" s="199"/>
      <c r="C40" s="228"/>
    </row>
    <row r="41" spans="1:83" ht="12" customHeight="1" x14ac:dyDescent="0.25">
      <c r="A41" s="199"/>
      <c r="C41" s="233"/>
      <c r="D41" s="234"/>
      <c r="E41" s="233"/>
      <c r="F41" s="233"/>
      <c r="G41" s="233"/>
      <c r="H41" s="233"/>
      <c r="I41" s="233"/>
      <c r="J41" s="233"/>
      <c r="K41" s="233"/>
      <c r="L41" s="233"/>
      <c r="M41" s="233"/>
      <c r="N41" s="233"/>
      <c r="O41" s="233"/>
      <c r="P41" s="233"/>
      <c r="Q41" s="233"/>
      <c r="R41" s="233"/>
      <c r="S41" s="233"/>
      <c r="T41" s="233"/>
      <c r="U41" s="233"/>
      <c r="V41" s="233"/>
      <c r="W41" s="233"/>
      <c r="X41" s="233"/>
      <c r="Y41" s="233"/>
      <c r="Z41" s="233"/>
      <c r="AA41" s="233"/>
      <c r="AB41" s="233"/>
      <c r="AC41" s="233"/>
      <c r="AD41" s="233"/>
      <c r="AE41" s="233"/>
      <c r="AF41" s="233"/>
      <c r="AG41" s="233"/>
      <c r="AH41" s="233"/>
      <c r="AI41" s="233"/>
      <c r="AJ41" s="233"/>
      <c r="AK41" s="233"/>
      <c r="AL41" s="233"/>
      <c r="AM41" s="233"/>
      <c r="AN41" s="233"/>
      <c r="AO41" s="233"/>
      <c r="AP41" s="233"/>
      <c r="AQ41" s="233"/>
      <c r="AR41" s="233"/>
      <c r="AS41" s="233"/>
      <c r="AT41" s="233"/>
      <c r="AU41" s="233"/>
      <c r="AV41" s="233"/>
      <c r="AW41" s="233"/>
      <c r="AX41" s="233"/>
      <c r="AY41" s="233"/>
      <c r="AZ41" s="233"/>
      <c r="BA41" s="233"/>
      <c r="BB41" s="233"/>
      <c r="BC41" s="233"/>
      <c r="BD41" s="233"/>
      <c r="BE41" s="233"/>
      <c r="BF41" s="233"/>
      <c r="BG41" s="233"/>
      <c r="BH41" s="233"/>
      <c r="BI41" s="233"/>
      <c r="BJ41" s="233"/>
      <c r="BK41" s="233"/>
      <c r="BL41" s="233"/>
      <c r="BM41" s="233"/>
      <c r="BN41" s="233"/>
      <c r="BO41" s="233"/>
      <c r="BP41" s="233"/>
      <c r="BQ41" s="233"/>
      <c r="BR41" s="233"/>
      <c r="BS41" s="233"/>
      <c r="BT41" s="233"/>
      <c r="BU41" s="233"/>
      <c r="BV41" s="233"/>
      <c r="BW41" s="233"/>
      <c r="BX41" s="233"/>
      <c r="BY41" s="233"/>
      <c r="BZ41" s="233"/>
      <c r="CA41" s="233"/>
      <c r="CB41" s="233"/>
      <c r="CC41" s="233"/>
    </row>
    <row r="42" spans="1:83" ht="12" customHeight="1" x14ac:dyDescent="0.25">
      <c r="A42" s="199"/>
      <c r="C42" s="233"/>
      <c r="D42" s="234"/>
      <c r="E42" s="233"/>
      <c r="F42" s="233"/>
      <c r="G42" s="233"/>
      <c r="H42" s="233"/>
      <c r="I42" s="233"/>
      <c r="J42" s="233"/>
      <c r="K42" s="233"/>
      <c r="L42" s="233"/>
      <c r="M42" s="233"/>
      <c r="N42" s="233"/>
      <c r="O42" s="233"/>
      <c r="P42" s="233"/>
      <c r="Q42" s="233"/>
      <c r="R42" s="233"/>
      <c r="S42" s="233"/>
      <c r="T42" s="233"/>
      <c r="U42" s="233"/>
      <c r="V42" s="233"/>
      <c r="W42" s="233"/>
      <c r="X42" s="233"/>
      <c r="Y42" s="233"/>
      <c r="Z42" s="233"/>
      <c r="AA42" s="233"/>
      <c r="AB42" s="233"/>
      <c r="AC42" s="233"/>
      <c r="AD42" s="233"/>
      <c r="AE42" s="233"/>
      <c r="AF42" s="233"/>
      <c r="AG42" s="233"/>
      <c r="AH42" s="233"/>
      <c r="AI42" s="233"/>
      <c r="AJ42" s="233"/>
      <c r="AK42" s="233"/>
      <c r="AL42" s="233"/>
      <c r="AM42" s="233"/>
      <c r="AN42" s="233"/>
      <c r="AO42" s="233"/>
      <c r="AP42" s="233"/>
      <c r="AQ42" s="233"/>
      <c r="AR42" s="233"/>
      <c r="AS42" s="233"/>
      <c r="AT42" s="233"/>
      <c r="AU42" s="233"/>
      <c r="AV42" s="233"/>
      <c r="AW42" s="233"/>
      <c r="AX42" s="233"/>
      <c r="AY42" s="233"/>
      <c r="AZ42" s="233"/>
      <c r="BA42" s="233"/>
      <c r="BB42" s="233"/>
      <c r="BC42" s="233"/>
      <c r="BD42" s="233"/>
      <c r="BE42" s="233"/>
      <c r="BF42" s="233"/>
      <c r="BG42" s="233"/>
      <c r="BH42" s="233"/>
      <c r="BI42" s="233"/>
      <c r="BJ42" s="233"/>
      <c r="BK42" s="233"/>
      <c r="BL42" s="233"/>
      <c r="BM42" s="233"/>
      <c r="BN42" s="233"/>
      <c r="BO42" s="233"/>
      <c r="BP42" s="233"/>
      <c r="BQ42" s="233"/>
      <c r="BR42" s="233"/>
      <c r="BS42" s="233"/>
      <c r="BT42" s="233"/>
      <c r="BU42" s="233"/>
      <c r="BV42" s="233"/>
      <c r="BW42" s="233"/>
      <c r="BX42" s="233"/>
      <c r="BY42" s="233"/>
      <c r="BZ42" s="233"/>
      <c r="CA42" s="233"/>
      <c r="CB42" s="233"/>
      <c r="CC42" s="233"/>
      <c r="CD42" s="235"/>
    </row>
    <row r="43" spans="1:83" ht="12" customHeight="1" x14ac:dyDescent="0.25">
      <c r="A43" s="199"/>
      <c r="C43" s="228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36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929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2396923</v>
      </c>
      <c r="C48" s="237">
        <f>ROUND(((B48/CE61)*C61),0)</f>
        <v>0</v>
      </c>
      <c r="D48" s="237">
        <f>ROUND(((B48/CE61)*D61),0)</f>
        <v>0</v>
      </c>
      <c r="E48" s="195">
        <f>ROUND(((B48/CE61)*E61),0)</f>
        <v>28615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201888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8707</v>
      </c>
      <c r="T48" s="195">
        <f>ROUND(((B48/CE61)*T61),0)</f>
        <v>0</v>
      </c>
      <c r="U48" s="195">
        <f>ROUND(((B48/CE61)*U61),0)</f>
        <v>81552</v>
      </c>
      <c r="V48" s="195">
        <f>ROUND(((B48/CE61)*V61),0)</f>
        <v>4725</v>
      </c>
      <c r="W48" s="195">
        <f>ROUND(((B48/CE61)*W61),0)</f>
        <v>0</v>
      </c>
      <c r="X48" s="195">
        <f>ROUND(((B48/CE61)*X61),0)</f>
        <v>13288</v>
      </c>
      <c r="Y48" s="195">
        <f>ROUND(((B48/CE61)*Y61),0)</f>
        <v>46241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56577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140448</v>
      </c>
      <c r="AF48" s="195">
        <f>ROUND(((B48/CE61)*AF61),0)</f>
        <v>0</v>
      </c>
      <c r="AG48" s="195">
        <f>ROUND(((B48/CE61)*AG61),0)</f>
        <v>237046</v>
      </c>
      <c r="AH48" s="195">
        <f>ROUND(((B48/CE61)*AH61),0)</f>
        <v>215226</v>
      </c>
      <c r="AI48" s="195">
        <f>ROUND(((B48/CE61)*AI61),0)</f>
        <v>17756</v>
      </c>
      <c r="AJ48" s="195">
        <f>ROUND(((B48/CE61)*AJ61),0)</f>
        <v>628628</v>
      </c>
      <c r="AK48" s="195">
        <f>ROUND(((B48/CE61)*AK61),0)</f>
        <v>32502</v>
      </c>
      <c r="AL48" s="195">
        <f>ROUND(((B48/CE61)*AL61),0)</f>
        <v>11481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3478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43603</v>
      </c>
      <c r="AZ48" s="195">
        <f>ROUND(((B48/CE61)*AZ61),0)</f>
        <v>0</v>
      </c>
      <c r="BA48" s="195">
        <f>ROUND(((B48/CE61)*BA61),0)</f>
        <v>8947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7964</v>
      </c>
      <c r="BE48" s="195">
        <f>ROUND(((B48/CE61)*BE61),0)</f>
        <v>49774</v>
      </c>
      <c r="BF48" s="195">
        <f>ROUND(((B48/CE61)*BF61),0)</f>
        <v>32428</v>
      </c>
      <c r="BG48" s="195">
        <f>ROUND(((B48/CE61)*BG61),0)</f>
        <v>0</v>
      </c>
      <c r="BH48" s="195">
        <f>ROUND(((B48/CE61)*BH61),0)</f>
        <v>31429</v>
      </c>
      <c r="BI48" s="195">
        <f>ROUND(((B48/CE61)*BI61),0)</f>
        <v>0</v>
      </c>
      <c r="BJ48" s="195">
        <f>ROUND(((B48/CE61)*BJ61),0)</f>
        <v>29530</v>
      </c>
      <c r="BK48" s="195">
        <f>ROUND(((B48/CE61)*BK61),0)</f>
        <v>55366</v>
      </c>
      <c r="BL48" s="195">
        <f>ROUND(((B48/CE61)*BL61),0)</f>
        <v>47590</v>
      </c>
      <c r="BM48" s="195">
        <f>ROUND(((B48/CE61)*BM61),0)</f>
        <v>0</v>
      </c>
      <c r="BN48" s="195">
        <f>ROUND(((B48/CE61)*BN61),0)</f>
        <v>153769</v>
      </c>
      <c r="BO48" s="195">
        <f>ROUND(((B48/CE61)*BO61),0)</f>
        <v>0</v>
      </c>
      <c r="BP48" s="195">
        <f>ROUND(((B48/CE61)*BP61),0)</f>
        <v>9018</v>
      </c>
      <c r="BQ48" s="195">
        <f>ROUND(((B48/CE61)*BQ61),0)</f>
        <v>0</v>
      </c>
      <c r="BR48" s="195">
        <f>ROUND(((B48/CE61)*BR61),0)</f>
        <v>27988</v>
      </c>
      <c r="BS48" s="195">
        <f>ROUND(((B48/CE61)*BS61),0)</f>
        <v>6840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51975</v>
      </c>
      <c r="BW48" s="195">
        <f>ROUND(((B48/CE61)*BW61),0)</f>
        <v>0</v>
      </c>
      <c r="BX48" s="195">
        <f>ROUND(((B48/CE61)*BX61),0)</f>
        <v>29339</v>
      </c>
      <c r="BY48" s="195">
        <f>ROUND(((B48/CE61)*BY61),0)</f>
        <v>76046</v>
      </c>
      <c r="BZ48" s="195">
        <f>ROUND(((B48/CE61)*BZ61),0)</f>
        <v>0</v>
      </c>
      <c r="CA48" s="195">
        <f>ROUND(((B48/CE61)*CA61),0)</f>
        <v>7157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2396921</v>
      </c>
    </row>
    <row r="49" spans="1:84" ht="12.6" customHeight="1" x14ac:dyDescent="0.25">
      <c r="A49" s="175" t="s">
        <v>206</v>
      </c>
      <c r="B49" s="195">
        <f>B47+B48</f>
        <v>2396923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269">
        <v>1339382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15806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111628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73662</v>
      </c>
      <c r="T52" s="195">
        <f>ROUND((B52/(CE76+CF76)*T76),0)</f>
        <v>0</v>
      </c>
      <c r="U52" s="195">
        <f>ROUND((B52/(CE76+CF76)*U76),0)</f>
        <v>32974</v>
      </c>
      <c r="V52" s="195">
        <f>ROUND((B52/(CE76+CF76)*V76),0)</f>
        <v>5559</v>
      </c>
      <c r="W52" s="195">
        <f>ROUND((B52/(CE76+CF76)*W76),0)</f>
        <v>0</v>
      </c>
      <c r="X52" s="195">
        <f>ROUND((B52/(CE76+CF76)*X76),0)</f>
        <v>10664</v>
      </c>
      <c r="Y52" s="195">
        <f>ROUND((B52/(CE76+CF76)*Y76),0)</f>
        <v>37058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5634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83456</v>
      </c>
      <c r="AF52" s="195">
        <f>ROUND((B52/(CE76+CF76)*AF76),0)</f>
        <v>0</v>
      </c>
      <c r="AG52" s="195">
        <f>ROUND((B52/(CE76+CF76)*AG76),0)</f>
        <v>83305</v>
      </c>
      <c r="AH52" s="195">
        <f>ROUND((B52/(CE76+CF76)*AH76),0)</f>
        <v>32369</v>
      </c>
      <c r="AI52" s="195">
        <f>ROUND((B52/(CE76+CF76)*AI76),0)</f>
        <v>19777</v>
      </c>
      <c r="AJ52" s="195">
        <f>ROUND((B52/(CE76+CF76)*AJ76),0)</f>
        <v>171866</v>
      </c>
      <c r="AK52" s="195">
        <f>ROUND((B52/(CE76+CF76)*AK76),0)</f>
        <v>6050</v>
      </c>
      <c r="AL52" s="195">
        <f>ROUND((B52/(CE76+CF76)*AL76),0)</f>
        <v>9983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1929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49196</v>
      </c>
      <c r="AZ52" s="195">
        <f>ROUND((B52/(CE76+CF76)*AZ76),0)</f>
        <v>0</v>
      </c>
      <c r="BA52" s="195">
        <f>ROUND((B52/(CE76+CF76)*BA76),0)</f>
        <v>16449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309056</v>
      </c>
      <c r="BF52" s="195">
        <f>ROUND((B52/(CE76+CF76)*BF76),0)</f>
        <v>10664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204953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4273</v>
      </c>
      <c r="BS52" s="195">
        <f>ROUND((B52/(CE76+CF76)*BS76),0)</f>
        <v>3139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34676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5256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1339382</v>
      </c>
    </row>
    <row r="53" spans="1:84" ht="12.6" customHeight="1" x14ac:dyDescent="0.25">
      <c r="A53" s="175" t="s">
        <v>206</v>
      </c>
      <c r="B53" s="195">
        <f>B51+B52</f>
        <v>1339382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38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929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36" t="s">
        <v>220</v>
      </c>
      <c r="S58" s="239" t="s">
        <v>221</v>
      </c>
      <c r="T58" s="239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39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947</v>
      </c>
      <c r="AU58" s="170" t="s">
        <v>228</v>
      </c>
      <c r="AV58" s="239" t="s">
        <v>221</v>
      </c>
      <c r="AW58" s="239" t="s">
        <v>221</v>
      </c>
      <c r="AX58" s="239" t="s">
        <v>221</v>
      </c>
      <c r="AY58" s="170" t="s">
        <v>231</v>
      </c>
      <c r="AZ58" s="170" t="s">
        <v>231</v>
      </c>
      <c r="BA58" s="239" t="s">
        <v>221</v>
      </c>
      <c r="BB58" s="239" t="s">
        <v>221</v>
      </c>
      <c r="BC58" s="239" t="s">
        <v>221</v>
      </c>
      <c r="BD58" s="239" t="s">
        <v>221</v>
      </c>
      <c r="BE58" s="170" t="s">
        <v>232</v>
      </c>
      <c r="BF58" s="239" t="s">
        <v>221</v>
      </c>
      <c r="BG58" s="239" t="s">
        <v>221</v>
      </c>
      <c r="BH58" s="239" t="s">
        <v>221</v>
      </c>
      <c r="BI58" s="239" t="s">
        <v>221</v>
      </c>
      <c r="BJ58" s="239" t="s">
        <v>221</v>
      </c>
      <c r="BK58" s="239" t="s">
        <v>221</v>
      </c>
      <c r="BL58" s="239" t="s">
        <v>221</v>
      </c>
      <c r="BM58" s="239" t="s">
        <v>221</v>
      </c>
      <c r="BN58" s="239" t="s">
        <v>221</v>
      </c>
      <c r="BO58" s="239" t="s">
        <v>221</v>
      </c>
      <c r="BP58" s="239" t="s">
        <v>221</v>
      </c>
      <c r="BQ58" s="239" t="s">
        <v>221</v>
      </c>
      <c r="BR58" s="239" t="s">
        <v>221</v>
      </c>
      <c r="BS58" s="239" t="s">
        <v>221</v>
      </c>
      <c r="BT58" s="239" t="s">
        <v>221</v>
      </c>
      <c r="BU58" s="239" t="s">
        <v>221</v>
      </c>
      <c r="BV58" s="239" t="s">
        <v>221</v>
      </c>
      <c r="BW58" s="239" t="s">
        <v>221</v>
      </c>
      <c r="BX58" s="239" t="s">
        <v>221</v>
      </c>
      <c r="BY58" s="239" t="s">
        <v>221</v>
      </c>
      <c r="BZ58" s="239" t="s">
        <v>221</v>
      </c>
      <c r="CA58" s="239" t="s">
        <v>221</v>
      </c>
      <c r="CB58" s="239" t="s">
        <v>221</v>
      </c>
      <c r="CC58" s="239" t="s">
        <v>221</v>
      </c>
      <c r="CD58" s="239" t="s">
        <v>221</v>
      </c>
      <c r="CE58" s="239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>
        <v>181</v>
      </c>
      <c r="F59" s="184"/>
      <c r="G59" s="184"/>
      <c r="H59" s="184"/>
      <c r="I59" s="184"/>
      <c r="J59" s="295"/>
      <c r="K59" s="184"/>
      <c r="L59" s="184">
        <v>1277</v>
      </c>
      <c r="M59" s="184"/>
      <c r="N59" s="184"/>
      <c r="O59" s="295"/>
      <c r="P59" s="185"/>
      <c r="Q59" s="185"/>
      <c r="R59" s="185"/>
      <c r="S59" s="240"/>
      <c r="T59" s="240"/>
      <c r="U59" s="220">
        <v>36530</v>
      </c>
      <c r="V59" s="185">
        <v>910</v>
      </c>
      <c r="W59" s="185"/>
      <c r="X59" s="185">
        <v>1096</v>
      </c>
      <c r="Y59" s="185">
        <v>3814</v>
      </c>
      <c r="Z59" s="185"/>
      <c r="AA59" s="185"/>
      <c r="AB59" s="240"/>
      <c r="AC59" s="185"/>
      <c r="AD59" s="185"/>
      <c r="AE59" s="185">
        <v>21188</v>
      </c>
      <c r="AF59" s="185"/>
      <c r="AG59" s="185">
        <v>3403</v>
      </c>
      <c r="AH59" s="185">
        <v>719</v>
      </c>
      <c r="AI59" s="185">
        <v>191</v>
      </c>
      <c r="AJ59" s="185">
        <v>15891</v>
      </c>
      <c r="AK59" s="185">
        <v>5833</v>
      </c>
      <c r="AL59" s="185">
        <v>822</v>
      </c>
      <c r="AM59" s="185"/>
      <c r="AN59" s="185"/>
      <c r="AO59" s="185">
        <f>22*24</f>
        <v>528</v>
      </c>
      <c r="AP59" s="185"/>
      <c r="AQ59" s="185"/>
      <c r="AR59" s="185"/>
      <c r="AS59" s="185"/>
      <c r="AT59" s="185"/>
      <c r="AU59" s="185"/>
      <c r="AV59" s="240"/>
      <c r="AW59" s="240"/>
      <c r="AX59" s="240"/>
      <c r="AY59" s="185">
        <v>4355</v>
      </c>
      <c r="AZ59" s="185"/>
      <c r="BA59" s="240"/>
      <c r="BB59" s="240"/>
      <c r="BC59" s="240"/>
      <c r="BD59" s="240"/>
      <c r="BE59" s="185">
        <v>35420</v>
      </c>
      <c r="BF59" s="240"/>
      <c r="BG59" s="240"/>
      <c r="BH59" s="240"/>
      <c r="BI59" s="240"/>
      <c r="BJ59" s="240"/>
      <c r="BK59" s="240"/>
      <c r="BL59" s="240"/>
      <c r="BM59" s="240"/>
      <c r="BN59" s="240"/>
      <c r="BO59" s="240"/>
      <c r="BP59" s="240"/>
      <c r="BQ59" s="240"/>
      <c r="BR59" s="240"/>
      <c r="BS59" s="240"/>
      <c r="BT59" s="240"/>
      <c r="BU59" s="240"/>
      <c r="BV59" s="240"/>
      <c r="BW59" s="240"/>
      <c r="BX59" s="240"/>
      <c r="BY59" s="240"/>
      <c r="BZ59" s="240"/>
      <c r="CA59" s="240"/>
      <c r="CB59" s="240"/>
      <c r="CC59" s="240"/>
      <c r="CD59" s="241"/>
      <c r="CE59" s="195"/>
    </row>
    <row r="60" spans="1:84" ht="12.6" customHeight="1" x14ac:dyDescent="0.25">
      <c r="A60" s="242" t="s">
        <v>234</v>
      </c>
      <c r="B60" s="175"/>
      <c r="C60" s="186"/>
      <c r="D60" s="187"/>
      <c r="E60" s="187">
        <v>1.63</v>
      </c>
      <c r="F60" s="219"/>
      <c r="G60" s="187"/>
      <c r="H60" s="187"/>
      <c r="I60" s="187"/>
      <c r="J60" s="219"/>
      <c r="K60" s="187"/>
      <c r="L60" s="187">
        <v>11.48</v>
      </c>
      <c r="M60" s="187"/>
      <c r="N60" s="187"/>
      <c r="O60" s="187"/>
      <c r="P60" s="217"/>
      <c r="Q60" s="217"/>
      <c r="R60" s="217"/>
      <c r="S60" s="217">
        <v>1.01</v>
      </c>
      <c r="T60" s="217"/>
      <c r="U60" s="217">
        <v>5.74</v>
      </c>
      <c r="V60" s="217">
        <v>0.31</v>
      </c>
      <c r="W60" s="217"/>
      <c r="X60" s="217">
        <v>0.86</v>
      </c>
      <c r="Y60" s="217">
        <v>2.99</v>
      </c>
      <c r="Z60" s="217"/>
      <c r="AA60" s="217"/>
      <c r="AB60" s="217">
        <v>1.45</v>
      </c>
      <c r="AC60" s="217"/>
      <c r="AD60" s="217"/>
      <c r="AE60" s="217">
        <v>9.32</v>
      </c>
      <c r="AF60" s="217"/>
      <c r="AG60" s="217">
        <v>6.78</v>
      </c>
      <c r="AH60" s="217">
        <v>17.77</v>
      </c>
      <c r="AI60" s="217">
        <v>1</v>
      </c>
      <c r="AJ60" s="217">
        <v>25.94</v>
      </c>
      <c r="AK60" s="217">
        <v>1.52</v>
      </c>
      <c r="AL60" s="217">
        <v>0.48</v>
      </c>
      <c r="AM60" s="217"/>
      <c r="AN60" s="217"/>
      <c r="AO60" s="217">
        <v>0.17</v>
      </c>
      <c r="AP60" s="217"/>
      <c r="AQ60" s="217"/>
      <c r="AR60" s="217"/>
      <c r="AS60" s="217"/>
      <c r="AT60" s="217"/>
      <c r="AU60" s="217"/>
      <c r="AV60" s="217"/>
      <c r="AW60" s="217"/>
      <c r="AX60" s="217"/>
      <c r="AY60" s="217">
        <v>4.8600000000000003</v>
      </c>
      <c r="AZ60" s="217"/>
      <c r="BA60" s="217">
        <v>1</v>
      </c>
      <c r="BB60" s="217"/>
      <c r="BC60" s="217"/>
      <c r="BD60" s="217">
        <v>0.82</v>
      </c>
      <c r="BE60" s="217">
        <v>3.55</v>
      </c>
      <c r="BF60" s="217">
        <v>4.43</v>
      </c>
      <c r="BG60" s="217"/>
      <c r="BH60" s="217">
        <v>2.02</v>
      </c>
      <c r="BI60" s="217"/>
      <c r="BJ60" s="217">
        <v>2.0299999999999998</v>
      </c>
      <c r="BK60" s="217">
        <v>5.2</v>
      </c>
      <c r="BL60" s="217">
        <v>5.71</v>
      </c>
      <c r="BM60" s="217"/>
      <c r="BN60" s="217">
        <v>4.8499999999999996</v>
      </c>
      <c r="BO60" s="217"/>
      <c r="BP60" s="217">
        <v>0.61</v>
      </c>
      <c r="BQ60" s="217"/>
      <c r="BR60" s="217">
        <v>1.84</v>
      </c>
      <c r="BS60" s="217">
        <v>0.7</v>
      </c>
      <c r="BT60" s="217"/>
      <c r="BU60" s="217"/>
      <c r="BV60" s="217">
        <v>5.07</v>
      </c>
      <c r="BW60" s="217"/>
      <c r="BX60" s="217">
        <v>1.99</v>
      </c>
      <c r="BY60" s="217">
        <v>3.86</v>
      </c>
      <c r="BZ60" s="217"/>
      <c r="CA60" s="217"/>
      <c r="CB60" s="217"/>
      <c r="CC60" s="217"/>
      <c r="CD60" s="241" t="s">
        <v>221</v>
      </c>
      <c r="CE60" s="243">
        <f>SUM(C60:CD60)</f>
        <v>136.99</v>
      </c>
    </row>
    <row r="61" spans="1:84" ht="12.6" customHeight="1" x14ac:dyDescent="0.25">
      <c r="A61" s="171" t="s">
        <v>235</v>
      </c>
      <c r="B61" s="175"/>
      <c r="C61" s="184"/>
      <c r="D61" s="184"/>
      <c r="E61" s="184">
        <v>126493</v>
      </c>
      <c r="F61" s="185"/>
      <c r="G61" s="184"/>
      <c r="H61" s="184"/>
      <c r="I61" s="185"/>
      <c r="J61" s="185"/>
      <c r="K61" s="185"/>
      <c r="L61" s="185">
        <v>892440</v>
      </c>
      <c r="M61" s="184"/>
      <c r="N61" s="184"/>
      <c r="O61" s="184"/>
      <c r="P61" s="185"/>
      <c r="Q61" s="185"/>
      <c r="R61" s="185"/>
      <c r="S61" s="185">
        <v>38491</v>
      </c>
      <c r="T61" s="185"/>
      <c r="U61" s="185">
        <v>360497</v>
      </c>
      <c r="V61" s="185">
        <v>20888</v>
      </c>
      <c r="W61" s="185"/>
      <c r="X61" s="185">
        <v>58739</v>
      </c>
      <c r="Y61" s="185">
        <v>204409</v>
      </c>
      <c r="Z61" s="185"/>
      <c r="AA61" s="185"/>
      <c r="AB61" s="185">
        <v>250095</v>
      </c>
      <c r="AC61" s="185"/>
      <c r="AD61" s="185"/>
      <c r="AE61" s="185">
        <v>620847</v>
      </c>
      <c r="AF61" s="185"/>
      <c r="AG61" s="185">
        <v>1047854</v>
      </c>
      <c r="AH61" s="185">
        <v>951400</v>
      </c>
      <c r="AI61" s="185">
        <v>78492</v>
      </c>
      <c r="AJ61" s="185">
        <v>2778828</v>
      </c>
      <c r="AK61" s="185">
        <v>143674</v>
      </c>
      <c r="AL61" s="185">
        <v>50750</v>
      </c>
      <c r="AM61" s="185"/>
      <c r="AN61" s="185"/>
      <c r="AO61" s="185">
        <v>15375</v>
      </c>
      <c r="AP61" s="185"/>
      <c r="AQ61" s="185"/>
      <c r="AR61" s="185"/>
      <c r="AS61" s="185"/>
      <c r="AT61" s="185"/>
      <c r="AU61" s="185"/>
      <c r="AV61" s="185"/>
      <c r="AW61" s="185"/>
      <c r="AX61" s="185"/>
      <c r="AY61" s="185">
        <v>192744</v>
      </c>
      <c r="AZ61" s="185"/>
      <c r="BA61" s="185">
        <v>39549</v>
      </c>
      <c r="BB61" s="185"/>
      <c r="BC61" s="185"/>
      <c r="BD61" s="185">
        <v>35205</v>
      </c>
      <c r="BE61" s="185">
        <v>220025</v>
      </c>
      <c r="BF61" s="185">
        <v>143348</v>
      </c>
      <c r="BG61" s="185"/>
      <c r="BH61" s="185">
        <v>138932</v>
      </c>
      <c r="BI61" s="185"/>
      <c r="BJ61" s="185">
        <v>130537</v>
      </c>
      <c r="BK61" s="185">
        <v>244745</v>
      </c>
      <c r="BL61" s="185">
        <v>210372</v>
      </c>
      <c r="BM61" s="185"/>
      <c r="BN61" s="185">
        <v>679729</v>
      </c>
      <c r="BO61" s="185"/>
      <c r="BP61" s="185">
        <v>39864</v>
      </c>
      <c r="BQ61" s="185"/>
      <c r="BR61" s="185">
        <v>123720</v>
      </c>
      <c r="BS61" s="185">
        <v>30235</v>
      </c>
      <c r="BT61" s="185"/>
      <c r="BU61" s="185"/>
      <c r="BV61" s="185">
        <v>229754</v>
      </c>
      <c r="BW61" s="185"/>
      <c r="BX61" s="185">
        <v>129690</v>
      </c>
      <c r="BY61" s="185">
        <v>336158</v>
      </c>
      <c r="BZ61" s="185"/>
      <c r="CA61" s="185">
        <v>31639</v>
      </c>
      <c r="CB61" s="185"/>
      <c r="CC61" s="185"/>
      <c r="CD61" s="241" t="s">
        <v>221</v>
      </c>
      <c r="CE61" s="195">
        <f>SUM(C61:CD61)</f>
        <v>10595518</v>
      </c>
      <c r="CF61" s="244"/>
    </row>
    <row r="62" spans="1:84" ht="12.6" customHeight="1" x14ac:dyDescent="0.25">
      <c r="A62" s="171" t="s">
        <v>3</v>
      </c>
      <c r="B62" s="175"/>
      <c r="C62" s="195">
        <f t="shared" ref="C62:BN62" si="0">ROUND(C47+C48,0)</f>
        <v>0</v>
      </c>
      <c r="D62" s="195">
        <f t="shared" si="0"/>
        <v>0</v>
      </c>
      <c r="E62" s="195">
        <f t="shared" si="0"/>
        <v>28615</v>
      </c>
      <c r="F62" s="195">
        <f t="shared" si="0"/>
        <v>0</v>
      </c>
      <c r="G62" s="195">
        <f t="shared" si="0"/>
        <v>0</v>
      </c>
      <c r="H62" s="195">
        <f t="shared" si="0"/>
        <v>0</v>
      </c>
      <c r="I62" s="195">
        <f t="shared" si="0"/>
        <v>0</v>
      </c>
      <c r="J62" s="195">
        <f>ROUND(J47+J48,0)</f>
        <v>0</v>
      </c>
      <c r="K62" s="195">
        <f t="shared" si="0"/>
        <v>0</v>
      </c>
      <c r="L62" s="195">
        <f t="shared" si="0"/>
        <v>201888</v>
      </c>
      <c r="M62" s="195">
        <f t="shared" si="0"/>
        <v>0</v>
      </c>
      <c r="N62" s="195">
        <f t="shared" si="0"/>
        <v>0</v>
      </c>
      <c r="O62" s="195">
        <f t="shared" si="0"/>
        <v>0</v>
      </c>
      <c r="P62" s="195">
        <f t="shared" si="0"/>
        <v>0</v>
      </c>
      <c r="Q62" s="195">
        <f t="shared" si="0"/>
        <v>0</v>
      </c>
      <c r="R62" s="195">
        <f t="shared" si="0"/>
        <v>0</v>
      </c>
      <c r="S62" s="195">
        <f t="shared" si="0"/>
        <v>8707</v>
      </c>
      <c r="T62" s="195">
        <f t="shared" si="0"/>
        <v>0</v>
      </c>
      <c r="U62" s="195">
        <f t="shared" si="0"/>
        <v>81552</v>
      </c>
      <c r="V62" s="195">
        <f t="shared" si="0"/>
        <v>4725</v>
      </c>
      <c r="W62" s="195">
        <f t="shared" si="0"/>
        <v>0</v>
      </c>
      <c r="X62" s="195">
        <f t="shared" si="0"/>
        <v>13288</v>
      </c>
      <c r="Y62" s="195">
        <f t="shared" si="0"/>
        <v>46241</v>
      </c>
      <c r="Z62" s="195">
        <f t="shared" si="0"/>
        <v>0</v>
      </c>
      <c r="AA62" s="195">
        <f t="shared" si="0"/>
        <v>0</v>
      </c>
      <c r="AB62" s="195">
        <f t="shared" si="0"/>
        <v>56577</v>
      </c>
      <c r="AC62" s="195">
        <f t="shared" si="0"/>
        <v>0</v>
      </c>
      <c r="AD62" s="195">
        <f t="shared" si="0"/>
        <v>0</v>
      </c>
      <c r="AE62" s="195">
        <f t="shared" si="0"/>
        <v>140448</v>
      </c>
      <c r="AF62" s="195">
        <f t="shared" si="0"/>
        <v>0</v>
      </c>
      <c r="AG62" s="195">
        <f t="shared" si="0"/>
        <v>237046</v>
      </c>
      <c r="AH62" s="195">
        <f t="shared" si="0"/>
        <v>215226</v>
      </c>
      <c r="AI62" s="195">
        <f t="shared" si="0"/>
        <v>17756</v>
      </c>
      <c r="AJ62" s="195">
        <f t="shared" si="0"/>
        <v>628628</v>
      </c>
      <c r="AK62" s="195">
        <f t="shared" si="0"/>
        <v>32502</v>
      </c>
      <c r="AL62" s="195">
        <f t="shared" si="0"/>
        <v>11481</v>
      </c>
      <c r="AM62" s="195">
        <f t="shared" si="0"/>
        <v>0</v>
      </c>
      <c r="AN62" s="195">
        <f t="shared" si="0"/>
        <v>0</v>
      </c>
      <c r="AO62" s="195">
        <f t="shared" si="0"/>
        <v>3478</v>
      </c>
      <c r="AP62" s="195">
        <f t="shared" si="0"/>
        <v>0</v>
      </c>
      <c r="AQ62" s="195">
        <f t="shared" si="0"/>
        <v>0</v>
      </c>
      <c r="AR62" s="195">
        <f t="shared" si="0"/>
        <v>0</v>
      </c>
      <c r="AS62" s="195">
        <f t="shared" si="0"/>
        <v>0</v>
      </c>
      <c r="AT62" s="195">
        <f t="shared" si="0"/>
        <v>0</v>
      </c>
      <c r="AU62" s="195">
        <f t="shared" si="0"/>
        <v>0</v>
      </c>
      <c r="AV62" s="195">
        <f t="shared" si="0"/>
        <v>0</v>
      </c>
      <c r="AW62" s="195">
        <f t="shared" si="0"/>
        <v>0</v>
      </c>
      <c r="AX62" s="195">
        <f t="shared" si="0"/>
        <v>0</v>
      </c>
      <c r="AY62" s="195">
        <f>ROUND(AY47+AY48,0)</f>
        <v>43603</v>
      </c>
      <c r="AZ62" s="195">
        <f>ROUND(AZ47+AZ48,0)</f>
        <v>0</v>
      </c>
      <c r="BA62" s="195">
        <f>ROUND(BA47+BA48,0)</f>
        <v>8947</v>
      </c>
      <c r="BB62" s="195">
        <f t="shared" si="0"/>
        <v>0</v>
      </c>
      <c r="BC62" s="195">
        <f t="shared" si="0"/>
        <v>0</v>
      </c>
      <c r="BD62" s="195">
        <f t="shared" si="0"/>
        <v>7964</v>
      </c>
      <c r="BE62" s="195">
        <f t="shared" si="0"/>
        <v>49774</v>
      </c>
      <c r="BF62" s="195">
        <f t="shared" si="0"/>
        <v>32428</v>
      </c>
      <c r="BG62" s="195">
        <f t="shared" si="0"/>
        <v>0</v>
      </c>
      <c r="BH62" s="195">
        <f t="shared" si="0"/>
        <v>31429</v>
      </c>
      <c r="BI62" s="195">
        <f t="shared" si="0"/>
        <v>0</v>
      </c>
      <c r="BJ62" s="195">
        <f t="shared" si="0"/>
        <v>29530</v>
      </c>
      <c r="BK62" s="195">
        <f t="shared" si="0"/>
        <v>55366</v>
      </c>
      <c r="BL62" s="195">
        <f t="shared" si="0"/>
        <v>47590</v>
      </c>
      <c r="BM62" s="195">
        <f t="shared" si="0"/>
        <v>0</v>
      </c>
      <c r="BN62" s="195">
        <f t="shared" si="0"/>
        <v>153769</v>
      </c>
      <c r="BO62" s="195">
        <f t="shared" ref="BO62:CC62" si="1">ROUND(BO47+BO48,0)</f>
        <v>0</v>
      </c>
      <c r="BP62" s="195">
        <f t="shared" si="1"/>
        <v>9018</v>
      </c>
      <c r="BQ62" s="195">
        <f t="shared" si="1"/>
        <v>0</v>
      </c>
      <c r="BR62" s="195">
        <f t="shared" si="1"/>
        <v>27988</v>
      </c>
      <c r="BS62" s="195">
        <f t="shared" si="1"/>
        <v>6840</v>
      </c>
      <c r="BT62" s="195">
        <f t="shared" si="1"/>
        <v>0</v>
      </c>
      <c r="BU62" s="195">
        <f t="shared" si="1"/>
        <v>0</v>
      </c>
      <c r="BV62" s="195">
        <f t="shared" si="1"/>
        <v>51975</v>
      </c>
      <c r="BW62" s="195">
        <f t="shared" si="1"/>
        <v>0</v>
      </c>
      <c r="BX62" s="195">
        <f t="shared" si="1"/>
        <v>29339</v>
      </c>
      <c r="BY62" s="195">
        <f t="shared" si="1"/>
        <v>76046</v>
      </c>
      <c r="BZ62" s="195">
        <f t="shared" si="1"/>
        <v>0</v>
      </c>
      <c r="CA62" s="195">
        <f t="shared" si="1"/>
        <v>7157</v>
      </c>
      <c r="CB62" s="195">
        <f t="shared" si="1"/>
        <v>0</v>
      </c>
      <c r="CC62" s="195">
        <f t="shared" si="1"/>
        <v>0</v>
      </c>
      <c r="CD62" s="241" t="s">
        <v>221</v>
      </c>
      <c r="CE62" s="195">
        <f t="shared" ref="CE62:CE70" si="2">SUM(C62:CD62)</f>
        <v>2396921</v>
      </c>
      <c r="CF62" s="244"/>
    </row>
    <row r="63" spans="1:84" ht="12.6" customHeight="1" x14ac:dyDescent="0.25">
      <c r="A63" s="171" t="s">
        <v>236</v>
      </c>
      <c r="B63" s="175"/>
      <c r="C63" s="184"/>
      <c r="D63" s="184"/>
      <c r="E63" s="184">
        <v>0</v>
      </c>
      <c r="F63" s="185"/>
      <c r="G63" s="184"/>
      <c r="H63" s="184"/>
      <c r="I63" s="185"/>
      <c r="J63" s="185"/>
      <c r="K63" s="185"/>
      <c r="L63" s="185">
        <v>0</v>
      </c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/>
      <c r="X63" s="185">
        <v>33774</v>
      </c>
      <c r="Y63" s="185">
        <v>117529</v>
      </c>
      <c r="Z63" s="185"/>
      <c r="AA63" s="185"/>
      <c r="AB63" s="185"/>
      <c r="AC63" s="185"/>
      <c r="AD63" s="185"/>
      <c r="AE63" s="185"/>
      <c r="AF63" s="185"/>
      <c r="AG63" s="185">
        <v>81410</v>
      </c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>
        <v>424</v>
      </c>
      <c r="BQ63" s="185"/>
      <c r="BR63" s="185"/>
      <c r="BS63" s="185">
        <v>24587</v>
      </c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41" t="s">
        <v>221</v>
      </c>
      <c r="CE63" s="195">
        <f t="shared" ref="CE63:CE69" si="3">SUM(C63:CD63)</f>
        <v>257724</v>
      </c>
      <c r="CF63" s="244"/>
    </row>
    <row r="64" spans="1:84" ht="12.6" customHeight="1" x14ac:dyDescent="0.25">
      <c r="A64" s="171" t="s">
        <v>237</v>
      </c>
      <c r="B64" s="175"/>
      <c r="C64" s="184"/>
      <c r="D64" s="184"/>
      <c r="E64" s="185">
        <v>4394</v>
      </c>
      <c r="F64" s="185"/>
      <c r="G64" s="184"/>
      <c r="H64" s="184"/>
      <c r="I64" s="185"/>
      <c r="J64" s="185"/>
      <c r="K64" s="185"/>
      <c r="L64" s="185">
        <v>30997</v>
      </c>
      <c r="M64" s="184"/>
      <c r="N64" s="184"/>
      <c r="O64" s="184"/>
      <c r="P64" s="185"/>
      <c r="Q64" s="185"/>
      <c r="R64" s="185"/>
      <c r="S64" s="185">
        <v>11267</v>
      </c>
      <c r="T64" s="185"/>
      <c r="U64" s="185">
        <v>268397</v>
      </c>
      <c r="V64" s="185">
        <v>67</v>
      </c>
      <c r="W64" s="185"/>
      <c r="X64" s="185">
        <v>2893</v>
      </c>
      <c r="Y64" s="185">
        <v>10064</v>
      </c>
      <c r="Z64" s="185"/>
      <c r="AA64" s="185"/>
      <c r="AB64" s="185">
        <v>470019</v>
      </c>
      <c r="AC64" s="185"/>
      <c r="AD64" s="185"/>
      <c r="AE64" s="185">
        <v>11765</v>
      </c>
      <c r="AF64" s="185"/>
      <c r="AG64" s="185">
        <v>132073</v>
      </c>
      <c r="AH64" s="185">
        <v>91603</v>
      </c>
      <c r="AI64" s="185">
        <v>38811</v>
      </c>
      <c r="AJ64" s="185">
        <v>92551</v>
      </c>
      <c r="AK64" s="185">
        <v>1067</v>
      </c>
      <c r="AL64" s="185">
        <v>4297</v>
      </c>
      <c r="AM64" s="185"/>
      <c r="AN64" s="185"/>
      <c r="AO64" s="185">
        <v>534</v>
      </c>
      <c r="AP64" s="185"/>
      <c r="AQ64" s="185"/>
      <c r="AR64" s="185"/>
      <c r="AS64" s="185"/>
      <c r="AT64" s="185"/>
      <c r="AU64" s="185"/>
      <c r="AV64" s="185"/>
      <c r="AW64" s="185"/>
      <c r="AX64" s="185"/>
      <c r="AY64" s="185">
        <v>75949</v>
      </c>
      <c r="AZ64" s="185"/>
      <c r="BA64" s="185">
        <v>10021</v>
      </c>
      <c r="BB64" s="185"/>
      <c r="BC64" s="185"/>
      <c r="BD64" s="185">
        <v>656</v>
      </c>
      <c r="BE64" s="185">
        <v>40525</v>
      </c>
      <c r="BF64" s="185">
        <v>23386</v>
      </c>
      <c r="BG64" s="185"/>
      <c r="BH64" s="185">
        <v>68024</v>
      </c>
      <c r="BI64" s="185"/>
      <c r="BJ64" s="185">
        <v>1914</v>
      </c>
      <c r="BK64" s="185">
        <v>5148</v>
      </c>
      <c r="BL64" s="185">
        <v>7753</v>
      </c>
      <c r="BM64" s="185"/>
      <c r="BN64" s="185">
        <v>9810</v>
      </c>
      <c r="BO64" s="185"/>
      <c r="BP64" s="185">
        <v>2195</v>
      </c>
      <c r="BQ64" s="185"/>
      <c r="BR64" s="185">
        <v>3017</v>
      </c>
      <c r="BS64" s="185">
        <v>1754</v>
      </c>
      <c r="BT64" s="185"/>
      <c r="BU64" s="185"/>
      <c r="BV64" s="185">
        <v>6597</v>
      </c>
      <c r="BW64" s="185"/>
      <c r="BX64" s="185">
        <v>3848</v>
      </c>
      <c r="BY64" s="185">
        <v>1381</v>
      </c>
      <c r="BZ64" s="185"/>
      <c r="CA64" s="185">
        <v>820</v>
      </c>
      <c r="CB64" s="185"/>
      <c r="CC64" s="185"/>
      <c r="CD64" s="241" t="s">
        <v>221</v>
      </c>
      <c r="CE64" s="195">
        <f t="shared" si="3"/>
        <v>1433597</v>
      </c>
      <c r="CF64" s="244"/>
    </row>
    <row r="65" spans="1:84" ht="12.6" customHeight="1" x14ac:dyDescent="0.25">
      <c r="A65" s="171" t="s">
        <v>238</v>
      </c>
      <c r="B65" s="175"/>
      <c r="C65" s="184"/>
      <c r="D65" s="184"/>
      <c r="E65" s="184">
        <v>0</v>
      </c>
      <c r="F65" s="184"/>
      <c r="G65" s="184"/>
      <c r="H65" s="184"/>
      <c r="I65" s="185"/>
      <c r="J65" s="184"/>
      <c r="K65" s="185"/>
      <c r="L65" s="185">
        <v>0</v>
      </c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>
        <v>0</v>
      </c>
      <c r="Y65" s="185">
        <v>0</v>
      </c>
      <c r="Z65" s="185"/>
      <c r="AA65" s="185"/>
      <c r="AB65" s="185">
        <v>1529</v>
      </c>
      <c r="AC65" s="185"/>
      <c r="AD65" s="185"/>
      <c r="AE65" s="185"/>
      <c r="AF65" s="185"/>
      <c r="AG65" s="185">
        <v>278</v>
      </c>
      <c r="AH65" s="185">
        <v>18046</v>
      </c>
      <c r="AI65" s="185">
        <v>667</v>
      </c>
      <c r="AJ65" s="185">
        <v>5494</v>
      </c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161725</v>
      </c>
      <c r="BF65" s="185"/>
      <c r="BG65" s="185"/>
      <c r="BH65" s="185">
        <v>2432</v>
      </c>
      <c r="BI65" s="185"/>
      <c r="BJ65" s="185"/>
      <c r="BK65" s="185"/>
      <c r="BL65" s="185"/>
      <c r="BM65" s="185"/>
      <c r="BN65" s="185">
        <v>1984</v>
      </c>
      <c r="BO65" s="185"/>
      <c r="BP65" s="185"/>
      <c r="BQ65" s="185"/>
      <c r="BR65" s="185"/>
      <c r="BS65" s="185"/>
      <c r="BT65" s="185"/>
      <c r="BU65" s="185"/>
      <c r="BV65" s="185"/>
      <c r="BW65" s="185"/>
      <c r="BX65" s="185">
        <v>1164</v>
      </c>
      <c r="BY65" s="185"/>
      <c r="BZ65" s="185"/>
      <c r="CA65" s="185"/>
      <c r="CB65" s="185"/>
      <c r="CC65" s="185"/>
      <c r="CD65" s="241" t="s">
        <v>221</v>
      </c>
      <c r="CE65" s="195">
        <f t="shared" si="3"/>
        <v>193319</v>
      </c>
      <c r="CF65" s="244"/>
    </row>
    <row r="66" spans="1:84" ht="12.6" customHeight="1" x14ac:dyDescent="0.25">
      <c r="A66" s="171" t="s">
        <v>239</v>
      </c>
      <c r="B66" s="175"/>
      <c r="C66" s="184"/>
      <c r="D66" s="184"/>
      <c r="E66" s="184">
        <v>56568</v>
      </c>
      <c r="F66" s="184"/>
      <c r="G66" s="184"/>
      <c r="H66" s="184"/>
      <c r="I66" s="184"/>
      <c r="J66" s="184"/>
      <c r="K66" s="185"/>
      <c r="L66" s="185">
        <v>399105</v>
      </c>
      <c r="M66" s="184"/>
      <c r="N66" s="184"/>
      <c r="O66" s="185"/>
      <c r="P66" s="185"/>
      <c r="Q66" s="185"/>
      <c r="R66" s="185"/>
      <c r="S66" s="184"/>
      <c r="T66" s="184"/>
      <c r="U66" s="185">
        <v>170650</v>
      </c>
      <c r="V66" s="185"/>
      <c r="W66" s="185"/>
      <c r="X66" s="185">
        <v>6670</v>
      </c>
      <c r="Y66" s="185">
        <v>23211</v>
      </c>
      <c r="Z66" s="185"/>
      <c r="AA66" s="185"/>
      <c r="AB66" s="185">
        <v>277918</v>
      </c>
      <c r="AC66" s="185"/>
      <c r="AD66" s="185"/>
      <c r="AE66" s="185">
        <v>14144</v>
      </c>
      <c r="AF66" s="185"/>
      <c r="AG66" s="185">
        <v>486531</v>
      </c>
      <c r="AH66" s="185">
        <v>157153</v>
      </c>
      <c r="AI66" s="185"/>
      <c r="AJ66" s="185">
        <v>9589</v>
      </c>
      <c r="AK66" s="185"/>
      <c r="AL66" s="185"/>
      <c r="AM66" s="185"/>
      <c r="AN66" s="185"/>
      <c r="AO66" s="185">
        <v>6876</v>
      </c>
      <c r="AP66" s="185"/>
      <c r="AQ66" s="185"/>
      <c r="AR66" s="185"/>
      <c r="AS66" s="185"/>
      <c r="AT66" s="185"/>
      <c r="AU66" s="185"/>
      <c r="AV66" s="185"/>
      <c r="AW66" s="185"/>
      <c r="AX66" s="185"/>
      <c r="AY66" s="185">
        <v>2295</v>
      </c>
      <c r="AZ66" s="185"/>
      <c r="BA66" s="185"/>
      <c r="BB66" s="185"/>
      <c r="BC66" s="185"/>
      <c r="BD66" s="185"/>
      <c r="BE66" s="185">
        <v>39780</v>
      </c>
      <c r="BF66" s="185"/>
      <c r="BG66" s="185"/>
      <c r="BH66" s="185">
        <v>51702</v>
      </c>
      <c r="BI66" s="185"/>
      <c r="BJ66" s="185">
        <v>68011</v>
      </c>
      <c r="BK66" s="185">
        <v>27937</v>
      </c>
      <c r="BL66" s="185"/>
      <c r="BM66" s="185"/>
      <c r="BN66" s="185">
        <v>29819</v>
      </c>
      <c r="BO66" s="185"/>
      <c r="BP66" s="185">
        <v>21913</v>
      </c>
      <c r="BQ66" s="185"/>
      <c r="BR66" s="185">
        <v>40260</v>
      </c>
      <c r="BS66" s="185">
        <v>16778</v>
      </c>
      <c r="BT66" s="185"/>
      <c r="BU66" s="185"/>
      <c r="BV66" s="185">
        <v>21390</v>
      </c>
      <c r="BW66" s="185"/>
      <c r="BX66" s="185"/>
      <c r="BY66" s="185"/>
      <c r="BZ66" s="185"/>
      <c r="CA66" s="185"/>
      <c r="CB66" s="185"/>
      <c r="CC66" s="185"/>
      <c r="CD66" s="241" t="s">
        <v>221</v>
      </c>
      <c r="CE66" s="195">
        <f t="shared" si="3"/>
        <v>1928300</v>
      </c>
      <c r="CF66" s="244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4">ROUND(E51+E52,0)</f>
        <v>15806</v>
      </c>
      <c r="F67" s="195">
        <f t="shared" si="4"/>
        <v>0</v>
      </c>
      <c r="G67" s="195">
        <f t="shared" si="4"/>
        <v>0</v>
      </c>
      <c r="H67" s="195">
        <f t="shared" si="4"/>
        <v>0</v>
      </c>
      <c r="I67" s="195">
        <f t="shared" si="4"/>
        <v>0</v>
      </c>
      <c r="J67" s="195">
        <f>ROUND(J51+J52,0)</f>
        <v>0</v>
      </c>
      <c r="K67" s="195">
        <f t="shared" si="4"/>
        <v>0</v>
      </c>
      <c r="L67" s="195">
        <f t="shared" si="4"/>
        <v>111628</v>
      </c>
      <c r="M67" s="195">
        <f t="shared" si="4"/>
        <v>0</v>
      </c>
      <c r="N67" s="195">
        <f t="shared" si="4"/>
        <v>0</v>
      </c>
      <c r="O67" s="195">
        <f t="shared" si="4"/>
        <v>0</v>
      </c>
      <c r="P67" s="195">
        <f t="shared" si="4"/>
        <v>0</v>
      </c>
      <c r="Q67" s="195">
        <f t="shared" si="4"/>
        <v>0</v>
      </c>
      <c r="R67" s="195">
        <f t="shared" si="4"/>
        <v>0</v>
      </c>
      <c r="S67" s="195">
        <f t="shared" si="4"/>
        <v>73662</v>
      </c>
      <c r="T67" s="195">
        <f t="shared" si="4"/>
        <v>0</v>
      </c>
      <c r="U67" s="195">
        <f t="shared" si="4"/>
        <v>32974</v>
      </c>
      <c r="V67" s="195">
        <f t="shared" si="4"/>
        <v>5559</v>
      </c>
      <c r="W67" s="195">
        <f t="shared" si="4"/>
        <v>0</v>
      </c>
      <c r="X67" s="195">
        <f t="shared" si="4"/>
        <v>10664</v>
      </c>
      <c r="Y67" s="195">
        <f t="shared" si="4"/>
        <v>37058</v>
      </c>
      <c r="Z67" s="195">
        <f t="shared" si="4"/>
        <v>0</v>
      </c>
      <c r="AA67" s="195">
        <f t="shared" si="4"/>
        <v>0</v>
      </c>
      <c r="AB67" s="195">
        <f t="shared" si="4"/>
        <v>5634</v>
      </c>
      <c r="AC67" s="195">
        <f t="shared" si="4"/>
        <v>0</v>
      </c>
      <c r="AD67" s="195">
        <f t="shared" si="4"/>
        <v>0</v>
      </c>
      <c r="AE67" s="195">
        <f t="shared" si="4"/>
        <v>83456</v>
      </c>
      <c r="AF67" s="195">
        <f t="shared" si="4"/>
        <v>0</v>
      </c>
      <c r="AG67" s="195">
        <f t="shared" si="4"/>
        <v>83305</v>
      </c>
      <c r="AH67" s="195">
        <f t="shared" si="4"/>
        <v>32369</v>
      </c>
      <c r="AI67" s="195">
        <f t="shared" si="4"/>
        <v>19777</v>
      </c>
      <c r="AJ67" s="195">
        <f t="shared" si="4"/>
        <v>171866</v>
      </c>
      <c r="AK67" s="195">
        <f t="shared" si="4"/>
        <v>6050</v>
      </c>
      <c r="AL67" s="195">
        <f t="shared" si="4"/>
        <v>9983</v>
      </c>
      <c r="AM67" s="195">
        <f t="shared" si="4"/>
        <v>0</v>
      </c>
      <c r="AN67" s="195">
        <f t="shared" si="4"/>
        <v>0</v>
      </c>
      <c r="AO67" s="195">
        <f t="shared" si="4"/>
        <v>1929</v>
      </c>
      <c r="AP67" s="195">
        <f t="shared" si="4"/>
        <v>0</v>
      </c>
      <c r="AQ67" s="195">
        <f t="shared" si="4"/>
        <v>0</v>
      </c>
      <c r="AR67" s="195">
        <f t="shared" si="4"/>
        <v>0</v>
      </c>
      <c r="AS67" s="195">
        <f t="shared" si="4"/>
        <v>0</v>
      </c>
      <c r="AT67" s="195">
        <f t="shared" si="4"/>
        <v>0</v>
      </c>
      <c r="AU67" s="195">
        <f t="shared" si="4"/>
        <v>0</v>
      </c>
      <c r="AV67" s="195">
        <f t="shared" si="4"/>
        <v>0</v>
      </c>
      <c r="AW67" s="195">
        <f t="shared" si="4"/>
        <v>0</v>
      </c>
      <c r="AX67" s="195">
        <f t="shared" si="4"/>
        <v>0</v>
      </c>
      <c r="AY67" s="195">
        <f t="shared" si="4"/>
        <v>49196</v>
      </c>
      <c r="AZ67" s="195">
        <f>ROUND(AZ51+AZ52,0)</f>
        <v>0</v>
      </c>
      <c r="BA67" s="195">
        <f>ROUND(BA51+BA52,0)</f>
        <v>16449</v>
      </c>
      <c r="BB67" s="195">
        <f t="shared" si="4"/>
        <v>0</v>
      </c>
      <c r="BC67" s="195">
        <f t="shared" si="4"/>
        <v>0</v>
      </c>
      <c r="BD67" s="195">
        <f t="shared" si="4"/>
        <v>0</v>
      </c>
      <c r="BE67" s="195">
        <f t="shared" si="4"/>
        <v>309056</v>
      </c>
      <c r="BF67" s="195">
        <f t="shared" si="4"/>
        <v>10664</v>
      </c>
      <c r="BG67" s="195">
        <f t="shared" si="4"/>
        <v>0</v>
      </c>
      <c r="BH67" s="195">
        <f t="shared" si="4"/>
        <v>0</v>
      </c>
      <c r="BI67" s="195">
        <f t="shared" si="4"/>
        <v>0</v>
      </c>
      <c r="BJ67" s="195">
        <f t="shared" si="4"/>
        <v>0</v>
      </c>
      <c r="BK67" s="195">
        <f t="shared" si="4"/>
        <v>0</v>
      </c>
      <c r="BL67" s="195">
        <f t="shared" si="4"/>
        <v>0</v>
      </c>
      <c r="BM67" s="195">
        <f t="shared" si="4"/>
        <v>0</v>
      </c>
      <c r="BN67" s="195">
        <f>ROUND(BN51+BN52,0)</f>
        <v>204953</v>
      </c>
      <c r="BO67" s="195">
        <f t="shared" si="4"/>
        <v>0</v>
      </c>
      <c r="BP67" s="195">
        <f t="shared" si="4"/>
        <v>0</v>
      </c>
      <c r="BQ67" s="195">
        <f t="shared" ref="BQ67:CC67" si="5">ROUND(BQ51+BQ52,0)</f>
        <v>0</v>
      </c>
      <c r="BR67" s="195">
        <f t="shared" si="5"/>
        <v>4273</v>
      </c>
      <c r="BS67" s="195">
        <f t="shared" si="5"/>
        <v>3139</v>
      </c>
      <c r="BT67" s="195">
        <f t="shared" si="5"/>
        <v>0</v>
      </c>
      <c r="BU67" s="195">
        <f t="shared" si="5"/>
        <v>0</v>
      </c>
      <c r="BV67" s="195">
        <f t="shared" si="5"/>
        <v>34676</v>
      </c>
      <c r="BW67" s="195">
        <f t="shared" si="5"/>
        <v>0</v>
      </c>
      <c r="BX67" s="195">
        <f t="shared" si="5"/>
        <v>0</v>
      </c>
      <c r="BY67" s="195">
        <f t="shared" si="5"/>
        <v>5256</v>
      </c>
      <c r="BZ67" s="195">
        <f t="shared" si="5"/>
        <v>0</v>
      </c>
      <c r="CA67" s="195">
        <f t="shared" si="5"/>
        <v>0</v>
      </c>
      <c r="CB67" s="195">
        <f t="shared" si="5"/>
        <v>0</v>
      </c>
      <c r="CC67" s="195">
        <f t="shared" si="5"/>
        <v>0</v>
      </c>
      <c r="CD67" s="241" t="s">
        <v>221</v>
      </c>
      <c r="CE67" s="195">
        <f t="shared" si="3"/>
        <v>1339382</v>
      </c>
      <c r="CF67" s="244"/>
    </row>
    <row r="68" spans="1:84" ht="12.6" customHeight="1" x14ac:dyDescent="0.25">
      <c r="A68" s="171" t="s">
        <v>240</v>
      </c>
      <c r="B68" s="175"/>
      <c r="C68" s="184"/>
      <c r="D68" s="184"/>
      <c r="E68" s="184">
        <v>190</v>
      </c>
      <c r="F68" s="184"/>
      <c r="G68" s="184"/>
      <c r="H68" s="184"/>
      <c r="I68" s="184"/>
      <c r="J68" s="184"/>
      <c r="K68" s="185"/>
      <c r="L68" s="185">
        <v>1337</v>
      </c>
      <c r="M68" s="184"/>
      <c r="N68" s="184"/>
      <c r="O68" s="184"/>
      <c r="P68" s="185"/>
      <c r="Q68" s="185"/>
      <c r="R68" s="185"/>
      <c r="S68" s="185">
        <v>15608</v>
      </c>
      <c r="T68" s="185"/>
      <c r="U68" s="185">
        <v>349</v>
      </c>
      <c r="V68" s="185"/>
      <c r="W68" s="185"/>
      <c r="X68" s="185">
        <v>0</v>
      </c>
      <c r="Y68" s="284">
        <v>976</v>
      </c>
      <c r="Z68" s="185"/>
      <c r="AA68" s="185"/>
      <c r="AB68" s="185">
        <v>9073</v>
      </c>
      <c r="AC68" s="185"/>
      <c r="AD68" s="185"/>
      <c r="AE68" s="185"/>
      <c r="AF68" s="185"/>
      <c r="AG68" s="185">
        <v>3730</v>
      </c>
      <c r="AH68" s="185">
        <v>14879</v>
      </c>
      <c r="AI68" s="185"/>
      <c r="AJ68" s="185">
        <v>4712</v>
      </c>
      <c r="AK68" s="185"/>
      <c r="AL68" s="185"/>
      <c r="AM68" s="185"/>
      <c r="AN68" s="185"/>
      <c r="AO68" s="185">
        <v>23</v>
      </c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/>
      <c r="BF68" s="185"/>
      <c r="BG68" s="185"/>
      <c r="BH68" s="185"/>
      <c r="BI68" s="185"/>
      <c r="BJ68" s="185">
        <v>1504</v>
      </c>
      <c r="BK68" s="185">
        <v>7285</v>
      </c>
      <c r="BL68" s="185">
        <v>10682</v>
      </c>
      <c r="BM68" s="185"/>
      <c r="BN68" s="185"/>
      <c r="BO68" s="185"/>
      <c r="BP68" s="185"/>
      <c r="BQ68" s="185"/>
      <c r="BR68" s="185"/>
      <c r="BS68" s="185"/>
      <c r="BT68" s="185"/>
      <c r="BU68" s="185"/>
      <c r="BV68" s="185">
        <v>1911</v>
      </c>
      <c r="BW68" s="185"/>
      <c r="BX68" s="185">
        <v>303</v>
      </c>
      <c r="BY68" s="185"/>
      <c r="BZ68" s="185"/>
      <c r="CA68" s="185"/>
      <c r="CB68" s="185"/>
      <c r="CC68" s="185"/>
      <c r="CD68" s="241" t="s">
        <v>221</v>
      </c>
      <c r="CE68" s="195">
        <f t="shared" si="3"/>
        <v>72562</v>
      </c>
      <c r="CF68" s="244"/>
    </row>
    <row r="69" spans="1:84" ht="12.6" customHeight="1" x14ac:dyDescent="0.25">
      <c r="A69" s="171" t="s">
        <v>241</v>
      </c>
      <c r="B69" s="175"/>
      <c r="C69" s="184"/>
      <c r="D69" s="184"/>
      <c r="E69" s="185">
        <v>2024</v>
      </c>
      <c r="F69" s="185"/>
      <c r="G69" s="184"/>
      <c r="H69" s="184"/>
      <c r="I69" s="185"/>
      <c r="J69" s="185"/>
      <c r="K69" s="185"/>
      <c r="L69" s="185">
        <v>14282</v>
      </c>
      <c r="M69" s="184"/>
      <c r="N69" s="184"/>
      <c r="O69" s="184"/>
      <c r="P69" s="185"/>
      <c r="Q69" s="185"/>
      <c r="R69" s="220"/>
      <c r="S69" s="185">
        <v>76104</v>
      </c>
      <c r="T69" s="184"/>
      <c r="U69" s="185">
        <v>15919</v>
      </c>
      <c r="V69" s="185"/>
      <c r="W69" s="184"/>
      <c r="X69" s="185">
        <v>73505</v>
      </c>
      <c r="Y69" s="185">
        <v>48124</v>
      </c>
      <c r="Z69" s="185"/>
      <c r="AA69" s="185"/>
      <c r="AB69" s="185">
        <v>42338</v>
      </c>
      <c r="AC69" s="185"/>
      <c r="AD69" s="185"/>
      <c r="AE69" s="185">
        <v>15012</v>
      </c>
      <c r="AF69" s="185"/>
      <c r="AG69" s="185">
        <v>2577</v>
      </c>
      <c r="AH69" s="185">
        <v>78266</v>
      </c>
      <c r="AI69" s="185">
        <v>8390</v>
      </c>
      <c r="AJ69" s="185">
        <v>80176</v>
      </c>
      <c r="AK69" s="185">
        <v>135</v>
      </c>
      <c r="AL69" s="185">
        <v>0</v>
      </c>
      <c r="AM69" s="185"/>
      <c r="AN69" s="185"/>
      <c r="AO69" s="184">
        <v>246</v>
      </c>
      <c r="AP69" s="185"/>
      <c r="AQ69" s="184"/>
      <c r="AR69" s="184"/>
      <c r="AS69" s="184"/>
      <c r="AT69" s="184"/>
      <c r="AU69" s="185"/>
      <c r="AV69" s="185"/>
      <c r="AW69" s="185"/>
      <c r="AX69" s="185"/>
      <c r="AY69" s="185">
        <v>515</v>
      </c>
      <c r="AZ69" s="185"/>
      <c r="BA69" s="185">
        <v>447</v>
      </c>
      <c r="BB69" s="185"/>
      <c r="BC69" s="185"/>
      <c r="BD69" s="185">
        <v>15</v>
      </c>
      <c r="BE69" s="185">
        <v>67085</v>
      </c>
      <c r="BF69" s="185"/>
      <c r="BG69" s="185"/>
      <c r="BH69" s="220">
        <v>368802</v>
      </c>
      <c r="BI69" s="185"/>
      <c r="BJ69" s="185">
        <v>1170</v>
      </c>
      <c r="BK69" s="185">
        <v>75434</v>
      </c>
      <c r="BL69" s="185">
        <v>596</v>
      </c>
      <c r="BM69" s="185"/>
      <c r="BN69" s="185">
        <v>132060</v>
      </c>
      <c r="BO69" s="185"/>
      <c r="BP69" s="185">
        <v>9327</v>
      </c>
      <c r="BQ69" s="185"/>
      <c r="BR69" s="185">
        <v>13451</v>
      </c>
      <c r="BS69" s="185">
        <v>16697</v>
      </c>
      <c r="BT69" s="185"/>
      <c r="BU69" s="185"/>
      <c r="BV69" s="185">
        <v>2969</v>
      </c>
      <c r="BW69" s="185"/>
      <c r="BX69" s="185">
        <v>6042</v>
      </c>
      <c r="BY69" s="185">
        <v>6953</v>
      </c>
      <c r="BZ69" s="185"/>
      <c r="CA69" s="185">
        <v>6025</v>
      </c>
      <c r="CB69" s="185"/>
      <c r="CC69" s="185">
        <v>466</v>
      </c>
      <c r="CD69" s="188">
        <v>785407</v>
      </c>
      <c r="CE69" s="195">
        <f t="shared" si="3"/>
        <v>1950559</v>
      </c>
      <c r="CF69" s="244"/>
    </row>
    <row r="70" spans="1:84" ht="12.6" customHeight="1" x14ac:dyDescent="0.25">
      <c r="A70" s="171" t="s">
        <v>242</v>
      </c>
      <c r="B70" s="175"/>
      <c r="C70" s="184"/>
      <c r="D70" s="184"/>
      <c r="E70" s="184">
        <v>0</v>
      </c>
      <c r="F70" s="185"/>
      <c r="G70" s="184"/>
      <c r="H70" s="184"/>
      <c r="I70" s="184"/>
      <c r="J70" s="185"/>
      <c r="K70" s="185"/>
      <c r="L70" s="185">
        <v>0</v>
      </c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152929</v>
      </c>
      <c r="CE70" s="195">
        <f t="shared" si="2"/>
        <v>152929</v>
      </c>
      <c r="CF70" s="244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6">SUM(D61:D69)-D70</f>
        <v>0</v>
      </c>
      <c r="E71" s="195">
        <f t="shared" si="6"/>
        <v>234090</v>
      </c>
      <c r="F71" s="195">
        <f t="shared" si="6"/>
        <v>0</v>
      </c>
      <c r="G71" s="195">
        <f t="shared" si="6"/>
        <v>0</v>
      </c>
      <c r="H71" s="195">
        <f t="shared" si="6"/>
        <v>0</v>
      </c>
      <c r="I71" s="195">
        <f t="shared" si="6"/>
        <v>0</v>
      </c>
      <c r="J71" s="195">
        <f t="shared" si="6"/>
        <v>0</v>
      </c>
      <c r="K71" s="195">
        <f t="shared" si="6"/>
        <v>0</v>
      </c>
      <c r="L71" s="195">
        <f t="shared" si="6"/>
        <v>1651677</v>
      </c>
      <c r="M71" s="195">
        <f t="shared" si="6"/>
        <v>0</v>
      </c>
      <c r="N71" s="195">
        <f t="shared" si="6"/>
        <v>0</v>
      </c>
      <c r="O71" s="195">
        <f t="shared" si="6"/>
        <v>0</v>
      </c>
      <c r="P71" s="195">
        <f t="shared" si="6"/>
        <v>0</v>
      </c>
      <c r="Q71" s="195">
        <f t="shared" si="6"/>
        <v>0</v>
      </c>
      <c r="R71" s="195">
        <f t="shared" si="6"/>
        <v>0</v>
      </c>
      <c r="S71" s="195">
        <f t="shared" si="6"/>
        <v>223839</v>
      </c>
      <c r="T71" s="195">
        <f t="shared" si="6"/>
        <v>0</v>
      </c>
      <c r="U71" s="195">
        <f t="shared" si="6"/>
        <v>930338</v>
      </c>
      <c r="V71" s="195">
        <f t="shared" si="6"/>
        <v>31239</v>
      </c>
      <c r="W71" s="195">
        <f t="shared" si="6"/>
        <v>0</v>
      </c>
      <c r="X71" s="195">
        <f t="shared" si="6"/>
        <v>199533</v>
      </c>
      <c r="Y71" s="195">
        <f t="shared" si="6"/>
        <v>487612</v>
      </c>
      <c r="Z71" s="195">
        <f t="shared" si="6"/>
        <v>0</v>
      </c>
      <c r="AA71" s="195">
        <f t="shared" si="6"/>
        <v>0</v>
      </c>
      <c r="AB71" s="195">
        <f t="shared" si="6"/>
        <v>1113183</v>
      </c>
      <c r="AC71" s="195">
        <f t="shared" si="6"/>
        <v>0</v>
      </c>
      <c r="AD71" s="195">
        <f t="shared" si="6"/>
        <v>0</v>
      </c>
      <c r="AE71" s="195">
        <f t="shared" si="6"/>
        <v>885672</v>
      </c>
      <c r="AF71" s="195">
        <f t="shared" si="6"/>
        <v>0</v>
      </c>
      <c r="AG71" s="195">
        <f t="shared" si="6"/>
        <v>2074804</v>
      </c>
      <c r="AH71" s="195">
        <f t="shared" si="6"/>
        <v>1558942</v>
      </c>
      <c r="AI71" s="195">
        <f t="shared" si="6"/>
        <v>163893</v>
      </c>
      <c r="AJ71" s="195">
        <f t="shared" ref="AJ71:BO71" si="7">SUM(AJ61:AJ69)-AJ70</f>
        <v>3771844</v>
      </c>
      <c r="AK71" s="195">
        <f t="shared" si="7"/>
        <v>183428</v>
      </c>
      <c r="AL71" s="195">
        <f t="shared" si="7"/>
        <v>76511</v>
      </c>
      <c r="AM71" s="195">
        <f t="shared" si="7"/>
        <v>0</v>
      </c>
      <c r="AN71" s="195">
        <f t="shared" si="7"/>
        <v>0</v>
      </c>
      <c r="AO71" s="195">
        <f t="shared" si="7"/>
        <v>28461</v>
      </c>
      <c r="AP71" s="195">
        <f t="shared" si="7"/>
        <v>0</v>
      </c>
      <c r="AQ71" s="195">
        <f t="shared" si="7"/>
        <v>0</v>
      </c>
      <c r="AR71" s="195">
        <f t="shared" si="7"/>
        <v>0</v>
      </c>
      <c r="AS71" s="195">
        <f t="shared" si="7"/>
        <v>0</v>
      </c>
      <c r="AT71" s="195">
        <f t="shared" si="7"/>
        <v>0</v>
      </c>
      <c r="AU71" s="195">
        <f t="shared" si="7"/>
        <v>0</v>
      </c>
      <c r="AV71" s="195">
        <f t="shared" si="7"/>
        <v>0</v>
      </c>
      <c r="AW71" s="195">
        <f t="shared" si="7"/>
        <v>0</v>
      </c>
      <c r="AX71" s="195">
        <f t="shared" si="7"/>
        <v>0</v>
      </c>
      <c r="AY71" s="195">
        <f t="shared" si="7"/>
        <v>364302</v>
      </c>
      <c r="AZ71" s="195">
        <f t="shared" si="7"/>
        <v>0</v>
      </c>
      <c r="BA71" s="195">
        <f t="shared" si="7"/>
        <v>75413</v>
      </c>
      <c r="BB71" s="195">
        <f t="shared" si="7"/>
        <v>0</v>
      </c>
      <c r="BC71" s="195">
        <f t="shared" si="7"/>
        <v>0</v>
      </c>
      <c r="BD71" s="195">
        <f t="shared" si="7"/>
        <v>43840</v>
      </c>
      <c r="BE71" s="195">
        <f t="shared" si="7"/>
        <v>887970</v>
      </c>
      <c r="BF71" s="195">
        <f t="shared" si="7"/>
        <v>209826</v>
      </c>
      <c r="BG71" s="195">
        <f t="shared" si="7"/>
        <v>0</v>
      </c>
      <c r="BH71" s="195">
        <f t="shared" si="7"/>
        <v>661321</v>
      </c>
      <c r="BI71" s="195">
        <f t="shared" si="7"/>
        <v>0</v>
      </c>
      <c r="BJ71" s="195">
        <f t="shared" si="7"/>
        <v>232666</v>
      </c>
      <c r="BK71" s="195">
        <f t="shared" si="7"/>
        <v>415915</v>
      </c>
      <c r="BL71" s="195">
        <f t="shared" si="7"/>
        <v>276993</v>
      </c>
      <c r="BM71" s="195">
        <f t="shared" si="7"/>
        <v>0</v>
      </c>
      <c r="BN71" s="195">
        <f t="shared" si="7"/>
        <v>1212124</v>
      </c>
      <c r="BO71" s="195">
        <f t="shared" si="7"/>
        <v>0</v>
      </c>
      <c r="BP71" s="195">
        <f t="shared" ref="BP71:CC71" si="8">SUM(BP61:BP69)-BP70</f>
        <v>82741</v>
      </c>
      <c r="BQ71" s="195">
        <f t="shared" si="8"/>
        <v>0</v>
      </c>
      <c r="BR71" s="195">
        <f t="shared" si="8"/>
        <v>212709</v>
      </c>
      <c r="BS71" s="195">
        <f t="shared" si="8"/>
        <v>100030</v>
      </c>
      <c r="BT71" s="195">
        <f t="shared" si="8"/>
        <v>0</v>
      </c>
      <c r="BU71" s="195">
        <f t="shared" si="8"/>
        <v>0</v>
      </c>
      <c r="BV71" s="195">
        <f t="shared" si="8"/>
        <v>349272</v>
      </c>
      <c r="BW71" s="195">
        <f t="shared" si="8"/>
        <v>0</v>
      </c>
      <c r="BX71" s="195">
        <f t="shared" si="8"/>
        <v>170386</v>
      </c>
      <c r="BY71" s="195">
        <f t="shared" si="8"/>
        <v>425794</v>
      </c>
      <c r="BZ71" s="195">
        <f t="shared" si="8"/>
        <v>0</v>
      </c>
      <c r="CA71" s="195">
        <f t="shared" si="8"/>
        <v>45641</v>
      </c>
      <c r="CB71" s="195">
        <f t="shared" si="8"/>
        <v>0</v>
      </c>
      <c r="CC71" s="195">
        <f t="shared" si="8"/>
        <v>466</v>
      </c>
      <c r="CD71" s="237">
        <f>CD69-CD70</f>
        <v>632478</v>
      </c>
      <c r="CE71" s="195">
        <f>SUM(CE61:CE69)-CE70</f>
        <v>20014953</v>
      </c>
      <c r="CF71" s="244"/>
    </row>
    <row r="72" spans="1:84" ht="12.6" customHeight="1" x14ac:dyDescent="0.25">
      <c r="A72" s="171" t="s">
        <v>244</v>
      </c>
      <c r="B72" s="175"/>
      <c r="C72" s="241" t="s">
        <v>221</v>
      </c>
      <c r="D72" s="241" t="s">
        <v>221</v>
      </c>
      <c r="E72" s="241" t="s">
        <v>221</v>
      </c>
      <c r="F72" s="241" t="s">
        <v>221</v>
      </c>
      <c r="G72" s="241" t="s">
        <v>221</v>
      </c>
      <c r="H72" s="241" t="s">
        <v>221</v>
      </c>
      <c r="I72" s="241" t="s">
        <v>221</v>
      </c>
      <c r="J72" s="241" t="s">
        <v>221</v>
      </c>
      <c r="K72" s="245" t="s">
        <v>221</v>
      </c>
      <c r="L72" s="241" t="s">
        <v>221</v>
      </c>
      <c r="M72" s="241" t="s">
        <v>221</v>
      </c>
      <c r="N72" s="241" t="s">
        <v>221</v>
      </c>
      <c r="O72" s="241" t="s">
        <v>221</v>
      </c>
      <c r="P72" s="241" t="s">
        <v>221</v>
      </c>
      <c r="Q72" s="241" t="s">
        <v>221</v>
      </c>
      <c r="R72" s="241" t="s">
        <v>221</v>
      </c>
      <c r="S72" s="241" t="s">
        <v>221</v>
      </c>
      <c r="T72" s="241" t="s">
        <v>221</v>
      </c>
      <c r="U72" s="241" t="s">
        <v>221</v>
      </c>
      <c r="V72" s="241" t="s">
        <v>221</v>
      </c>
      <c r="W72" s="241" t="s">
        <v>221</v>
      </c>
      <c r="X72" s="241" t="s">
        <v>221</v>
      </c>
      <c r="Y72" s="241" t="s">
        <v>221</v>
      </c>
      <c r="Z72" s="241" t="s">
        <v>221</v>
      </c>
      <c r="AA72" s="241" t="s">
        <v>221</v>
      </c>
      <c r="AB72" s="241" t="s">
        <v>221</v>
      </c>
      <c r="AC72" s="241" t="s">
        <v>221</v>
      </c>
      <c r="AD72" s="241" t="s">
        <v>221</v>
      </c>
      <c r="AE72" s="241" t="s">
        <v>221</v>
      </c>
      <c r="AF72" s="241" t="s">
        <v>221</v>
      </c>
      <c r="AG72" s="241" t="s">
        <v>221</v>
      </c>
      <c r="AH72" s="241" t="s">
        <v>221</v>
      </c>
      <c r="AI72" s="241" t="s">
        <v>221</v>
      </c>
      <c r="AJ72" s="241" t="s">
        <v>221</v>
      </c>
      <c r="AK72" s="241" t="s">
        <v>221</v>
      </c>
      <c r="AL72" s="241" t="s">
        <v>221</v>
      </c>
      <c r="AM72" s="241" t="s">
        <v>221</v>
      </c>
      <c r="AN72" s="241" t="s">
        <v>221</v>
      </c>
      <c r="AO72" s="241" t="s">
        <v>221</v>
      </c>
      <c r="AP72" s="241" t="s">
        <v>221</v>
      </c>
      <c r="AQ72" s="241" t="s">
        <v>221</v>
      </c>
      <c r="AR72" s="241" t="s">
        <v>221</v>
      </c>
      <c r="AS72" s="241" t="s">
        <v>221</v>
      </c>
      <c r="AT72" s="241" t="s">
        <v>221</v>
      </c>
      <c r="AU72" s="241" t="s">
        <v>221</v>
      </c>
      <c r="AV72" s="241" t="s">
        <v>221</v>
      </c>
      <c r="AW72" s="241" t="s">
        <v>221</v>
      </c>
      <c r="AX72" s="241" t="s">
        <v>221</v>
      </c>
      <c r="AY72" s="241" t="s">
        <v>221</v>
      </c>
      <c r="AZ72" s="241" t="s">
        <v>221</v>
      </c>
      <c r="BA72" s="241" t="s">
        <v>221</v>
      </c>
      <c r="BB72" s="241" t="s">
        <v>221</v>
      </c>
      <c r="BC72" s="241" t="s">
        <v>221</v>
      </c>
      <c r="BD72" s="241" t="s">
        <v>221</v>
      </c>
      <c r="BE72" s="241" t="s">
        <v>221</v>
      </c>
      <c r="BF72" s="241" t="s">
        <v>221</v>
      </c>
      <c r="BG72" s="241" t="s">
        <v>221</v>
      </c>
      <c r="BH72" s="241" t="s">
        <v>221</v>
      </c>
      <c r="BI72" s="241" t="s">
        <v>221</v>
      </c>
      <c r="BJ72" s="241" t="s">
        <v>221</v>
      </c>
      <c r="BK72" s="241" t="s">
        <v>221</v>
      </c>
      <c r="BL72" s="241" t="s">
        <v>221</v>
      </c>
      <c r="BM72" s="241" t="s">
        <v>221</v>
      </c>
      <c r="BN72" s="241" t="s">
        <v>221</v>
      </c>
      <c r="BO72" s="241" t="s">
        <v>221</v>
      </c>
      <c r="BP72" s="241" t="s">
        <v>221</v>
      </c>
      <c r="BQ72" s="241" t="s">
        <v>221</v>
      </c>
      <c r="BR72" s="241" t="s">
        <v>221</v>
      </c>
      <c r="BS72" s="241" t="s">
        <v>221</v>
      </c>
      <c r="BT72" s="241" t="s">
        <v>221</v>
      </c>
      <c r="BU72" s="241" t="s">
        <v>221</v>
      </c>
      <c r="BV72" s="241" t="s">
        <v>221</v>
      </c>
      <c r="BW72" s="241" t="s">
        <v>221</v>
      </c>
      <c r="BX72" s="241" t="s">
        <v>221</v>
      </c>
      <c r="BY72" s="241" t="s">
        <v>221</v>
      </c>
      <c r="BZ72" s="241" t="s">
        <v>221</v>
      </c>
      <c r="CA72" s="241" t="s">
        <v>221</v>
      </c>
      <c r="CB72" s="241" t="s">
        <v>221</v>
      </c>
      <c r="CC72" s="241" t="s">
        <v>221</v>
      </c>
      <c r="CD72" s="241" t="s">
        <v>221</v>
      </c>
      <c r="CE72" s="188">
        <v>2279686</v>
      </c>
      <c r="CF72" s="244"/>
    </row>
    <row r="73" spans="1:84" ht="12.6" customHeight="1" x14ac:dyDescent="0.25">
      <c r="A73" s="171" t="s">
        <v>245</v>
      </c>
      <c r="B73" s="175"/>
      <c r="C73" s="184"/>
      <c r="D73" s="184"/>
      <c r="E73" s="185">
        <v>400932</v>
      </c>
      <c r="F73" s="185"/>
      <c r="G73" s="184"/>
      <c r="H73" s="184"/>
      <c r="I73" s="185"/>
      <c r="J73" s="185"/>
      <c r="K73" s="185"/>
      <c r="L73" s="185">
        <f>2427389+113411</f>
        <v>2540800</v>
      </c>
      <c r="M73" s="184"/>
      <c r="N73" s="184"/>
      <c r="O73" s="184"/>
      <c r="P73" s="185"/>
      <c r="Q73" s="185"/>
      <c r="R73" s="185"/>
      <c r="S73" s="185">
        <v>150373</v>
      </c>
      <c r="T73" s="185"/>
      <c r="U73" s="185">
        <v>159209</v>
      </c>
      <c r="V73" s="185">
        <v>6463</v>
      </c>
      <c r="W73" s="185"/>
      <c r="X73" s="298">
        <v>22723</v>
      </c>
      <c r="Y73" s="298">
        <v>79074</v>
      </c>
      <c r="Z73" s="185"/>
      <c r="AA73" s="185"/>
      <c r="AB73" s="185">
        <v>277276</v>
      </c>
      <c r="AC73" s="185"/>
      <c r="AD73" s="185"/>
      <c r="AE73" s="185">
        <v>317300</v>
      </c>
      <c r="AF73" s="185"/>
      <c r="AG73" s="185">
        <v>370</v>
      </c>
      <c r="AH73" s="185">
        <v>3040</v>
      </c>
      <c r="AI73" s="185">
        <v>0</v>
      </c>
      <c r="AJ73" s="185">
        <v>7961</v>
      </c>
      <c r="AK73" s="185">
        <v>338267</v>
      </c>
      <c r="AL73" s="185">
        <v>126817</v>
      </c>
      <c r="AM73" s="185"/>
      <c r="AN73" s="185"/>
      <c r="AO73" s="185">
        <v>0</v>
      </c>
      <c r="AP73" s="185"/>
      <c r="AQ73" s="185"/>
      <c r="AR73" s="185"/>
      <c r="AS73" s="185"/>
      <c r="AT73" s="185"/>
      <c r="AU73" s="185"/>
      <c r="AV73" s="185"/>
      <c r="AW73" s="241" t="s">
        <v>221</v>
      </c>
      <c r="AX73" s="241" t="s">
        <v>221</v>
      </c>
      <c r="AY73" s="241" t="s">
        <v>221</v>
      </c>
      <c r="AZ73" s="241" t="s">
        <v>221</v>
      </c>
      <c r="BA73" s="241" t="s">
        <v>221</v>
      </c>
      <c r="BB73" s="241" t="s">
        <v>221</v>
      </c>
      <c r="BC73" s="241" t="s">
        <v>221</v>
      </c>
      <c r="BD73" s="241" t="s">
        <v>221</v>
      </c>
      <c r="BE73" s="241" t="s">
        <v>221</v>
      </c>
      <c r="BF73" s="241" t="s">
        <v>221</v>
      </c>
      <c r="BG73" s="241" t="s">
        <v>221</v>
      </c>
      <c r="BH73" s="241" t="s">
        <v>221</v>
      </c>
      <c r="BI73" s="241" t="s">
        <v>221</v>
      </c>
      <c r="BJ73" s="241" t="s">
        <v>221</v>
      </c>
      <c r="BK73" s="241" t="s">
        <v>221</v>
      </c>
      <c r="BL73" s="241" t="s">
        <v>221</v>
      </c>
      <c r="BM73" s="241" t="s">
        <v>221</v>
      </c>
      <c r="BN73" s="241" t="s">
        <v>221</v>
      </c>
      <c r="BO73" s="241" t="s">
        <v>221</v>
      </c>
      <c r="BP73" s="241" t="s">
        <v>221</v>
      </c>
      <c r="BQ73" s="241" t="s">
        <v>221</v>
      </c>
      <c r="BR73" s="241" t="s">
        <v>221</v>
      </c>
      <c r="BS73" s="241" t="s">
        <v>221</v>
      </c>
      <c r="BT73" s="241" t="s">
        <v>221</v>
      </c>
      <c r="BU73" s="241" t="s">
        <v>221</v>
      </c>
      <c r="BV73" s="241" t="s">
        <v>221</v>
      </c>
      <c r="BW73" s="241" t="s">
        <v>221</v>
      </c>
      <c r="BX73" s="241" t="s">
        <v>221</v>
      </c>
      <c r="BY73" s="241" t="s">
        <v>221</v>
      </c>
      <c r="BZ73" s="241" t="s">
        <v>221</v>
      </c>
      <c r="CA73" s="241" t="s">
        <v>221</v>
      </c>
      <c r="CB73" s="241" t="s">
        <v>221</v>
      </c>
      <c r="CC73" s="241" t="s">
        <v>221</v>
      </c>
      <c r="CD73" s="241" t="s">
        <v>221</v>
      </c>
      <c r="CE73" s="195">
        <f>SUM(C73:CD73)</f>
        <v>4430605</v>
      </c>
      <c r="CF73" s="244"/>
    </row>
    <row r="74" spans="1:84" ht="12.6" customHeight="1" x14ac:dyDescent="0.25">
      <c r="A74" s="171" t="s">
        <v>246</v>
      </c>
      <c r="B74" s="175"/>
      <c r="C74" s="184"/>
      <c r="D74" s="184"/>
      <c r="E74" s="185">
        <v>0</v>
      </c>
      <c r="F74" s="185"/>
      <c r="G74" s="184"/>
      <c r="H74" s="184"/>
      <c r="I74" s="184"/>
      <c r="J74" s="185"/>
      <c r="K74" s="185"/>
      <c r="L74" s="185">
        <v>0</v>
      </c>
      <c r="M74" s="184"/>
      <c r="N74" s="184"/>
      <c r="O74" s="184"/>
      <c r="P74" s="185"/>
      <c r="Q74" s="185"/>
      <c r="R74" s="185"/>
      <c r="S74" s="185">
        <v>482399</v>
      </c>
      <c r="T74" s="185"/>
      <c r="U74" s="185">
        <v>2631763</v>
      </c>
      <c r="V74" s="185">
        <v>215659</v>
      </c>
      <c r="W74" s="185"/>
      <c r="X74" s="298">
        <v>986307</v>
      </c>
      <c r="Y74" s="298">
        <v>3432277</v>
      </c>
      <c r="Z74" s="185"/>
      <c r="AA74" s="185"/>
      <c r="AB74" s="185">
        <v>1058717</v>
      </c>
      <c r="AC74" s="185"/>
      <c r="AD74" s="185"/>
      <c r="AE74" s="185">
        <v>1552797</v>
      </c>
      <c r="AF74" s="185"/>
      <c r="AG74" s="185">
        <v>5766532</v>
      </c>
      <c r="AH74" s="185">
        <v>1392880</v>
      </c>
      <c r="AI74" s="185">
        <v>555000</v>
      </c>
      <c r="AJ74" s="185">
        <v>3218331</v>
      </c>
      <c r="AK74" s="185">
        <v>222371</v>
      </c>
      <c r="AL74" s="185">
        <v>117839</v>
      </c>
      <c r="AM74" s="185"/>
      <c r="AN74" s="185"/>
      <c r="AO74" s="185">
        <v>56804</v>
      </c>
      <c r="AP74" s="185"/>
      <c r="AQ74" s="185"/>
      <c r="AR74" s="185"/>
      <c r="AS74" s="185"/>
      <c r="AT74" s="185"/>
      <c r="AU74" s="185"/>
      <c r="AV74" s="185"/>
      <c r="AW74" s="241" t="s">
        <v>221</v>
      </c>
      <c r="AX74" s="241" t="s">
        <v>221</v>
      </c>
      <c r="AY74" s="241" t="s">
        <v>221</v>
      </c>
      <c r="AZ74" s="241" t="s">
        <v>221</v>
      </c>
      <c r="BA74" s="241" t="s">
        <v>221</v>
      </c>
      <c r="BB74" s="241" t="s">
        <v>221</v>
      </c>
      <c r="BC74" s="241" t="s">
        <v>221</v>
      </c>
      <c r="BD74" s="241" t="s">
        <v>221</v>
      </c>
      <c r="BE74" s="241" t="s">
        <v>221</v>
      </c>
      <c r="BF74" s="241" t="s">
        <v>221</v>
      </c>
      <c r="BG74" s="241" t="s">
        <v>221</v>
      </c>
      <c r="BH74" s="241" t="s">
        <v>221</v>
      </c>
      <c r="BI74" s="241" t="s">
        <v>221</v>
      </c>
      <c r="BJ74" s="241" t="s">
        <v>221</v>
      </c>
      <c r="BK74" s="241" t="s">
        <v>221</v>
      </c>
      <c r="BL74" s="241" t="s">
        <v>221</v>
      </c>
      <c r="BM74" s="241" t="s">
        <v>221</v>
      </c>
      <c r="BN74" s="241" t="s">
        <v>221</v>
      </c>
      <c r="BO74" s="241" t="s">
        <v>221</v>
      </c>
      <c r="BP74" s="241" t="s">
        <v>221</v>
      </c>
      <c r="BQ74" s="241" t="s">
        <v>221</v>
      </c>
      <c r="BR74" s="241" t="s">
        <v>221</v>
      </c>
      <c r="BS74" s="241" t="s">
        <v>221</v>
      </c>
      <c r="BT74" s="241" t="s">
        <v>221</v>
      </c>
      <c r="BU74" s="241" t="s">
        <v>221</v>
      </c>
      <c r="BV74" s="241" t="s">
        <v>221</v>
      </c>
      <c r="BW74" s="241" t="s">
        <v>221</v>
      </c>
      <c r="BX74" s="241" t="s">
        <v>221</v>
      </c>
      <c r="BY74" s="241" t="s">
        <v>221</v>
      </c>
      <c r="BZ74" s="241" t="s">
        <v>221</v>
      </c>
      <c r="CA74" s="241" t="s">
        <v>221</v>
      </c>
      <c r="CB74" s="241" t="s">
        <v>221</v>
      </c>
      <c r="CC74" s="241" t="s">
        <v>221</v>
      </c>
      <c r="CD74" s="241" t="s">
        <v>221</v>
      </c>
      <c r="CE74" s="195">
        <f>SUM(C74:CD74)</f>
        <v>21689676</v>
      </c>
      <c r="CF74" s="244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400932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2540800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0</v>
      </c>
      <c r="Q75" s="195">
        <f t="shared" si="9"/>
        <v>0</v>
      </c>
      <c r="R75" s="195">
        <f t="shared" si="9"/>
        <v>0</v>
      </c>
      <c r="S75" s="195">
        <f t="shared" si="9"/>
        <v>632772</v>
      </c>
      <c r="T75" s="195">
        <f t="shared" si="9"/>
        <v>0</v>
      </c>
      <c r="U75" s="195">
        <f t="shared" si="9"/>
        <v>2790972</v>
      </c>
      <c r="V75" s="195">
        <f t="shared" si="9"/>
        <v>222122</v>
      </c>
      <c r="W75" s="195">
        <f t="shared" si="9"/>
        <v>0</v>
      </c>
      <c r="X75" s="195">
        <f t="shared" si="9"/>
        <v>1009030</v>
      </c>
      <c r="Y75" s="195">
        <f t="shared" si="9"/>
        <v>3511351</v>
      </c>
      <c r="Z75" s="195">
        <f t="shared" si="9"/>
        <v>0</v>
      </c>
      <c r="AA75" s="195">
        <f t="shared" si="9"/>
        <v>0</v>
      </c>
      <c r="AB75" s="195">
        <f t="shared" si="9"/>
        <v>1335993</v>
      </c>
      <c r="AC75" s="195">
        <f t="shared" si="9"/>
        <v>0</v>
      </c>
      <c r="AD75" s="195">
        <f t="shared" si="9"/>
        <v>0</v>
      </c>
      <c r="AE75" s="195">
        <f t="shared" si="9"/>
        <v>1870097</v>
      </c>
      <c r="AF75" s="195">
        <f t="shared" si="9"/>
        <v>0</v>
      </c>
      <c r="AG75" s="195">
        <f t="shared" si="9"/>
        <v>5766902</v>
      </c>
      <c r="AH75" s="195">
        <f t="shared" si="9"/>
        <v>1395920</v>
      </c>
      <c r="AI75" s="195">
        <f t="shared" si="9"/>
        <v>555000</v>
      </c>
      <c r="AJ75" s="195">
        <f t="shared" si="9"/>
        <v>3226292</v>
      </c>
      <c r="AK75" s="195">
        <f t="shared" si="9"/>
        <v>560638</v>
      </c>
      <c r="AL75" s="195">
        <f t="shared" si="9"/>
        <v>244656</v>
      </c>
      <c r="AM75" s="195">
        <f t="shared" si="9"/>
        <v>0</v>
      </c>
      <c r="AN75" s="195">
        <f t="shared" si="9"/>
        <v>0</v>
      </c>
      <c r="AO75" s="195">
        <f t="shared" si="9"/>
        <v>56804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1" t="s">
        <v>221</v>
      </c>
      <c r="AX75" s="241" t="s">
        <v>221</v>
      </c>
      <c r="AY75" s="241" t="s">
        <v>221</v>
      </c>
      <c r="AZ75" s="241" t="s">
        <v>221</v>
      </c>
      <c r="BA75" s="241" t="s">
        <v>221</v>
      </c>
      <c r="BB75" s="241" t="s">
        <v>221</v>
      </c>
      <c r="BC75" s="241" t="s">
        <v>221</v>
      </c>
      <c r="BD75" s="241" t="s">
        <v>221</v>
      </c>
      <c r="BE75" s="241" t="s">
        <v>221</v>
      </c>
      <c r="BF75" s="241" t="s">
        <v>221</v>
      </c>
      <c r="BG75" s="241" t="s">
        <v>221</v>
      </c>
      <c r="BH75" s="241" t="s">
        <v>221</v>
      </c>
      <c r="BI75" s="241" t="s">
        <v>221</v>
      </c>
      <c r="BJ75" s="241" t="s">
        <v>221</v>
      </c>
      <c r="BK75" s="241" t="s">
        <v>221</v>
      </c>
      <c r="BL75" s="241" t="s">
        <v>221</v>
      </c>
      <c r="BM75" s="241" t="s">
        <v>221</v>
      </c>
      <c r="BN75" s="241" t="s">
        <v>221</v>
      </c>
      <c r="BO75" s="241" t="s">
        <v>221</v>
      </c>
      <c r="BP75" s="241" t="s">
        <v>221</v>
      </c>
      <c r="BQ75" s="241" t="s">
        <v>221</v>
      </c>
      <c r="BR75" s="241" t="s">
        <v>221</v>
      </c>
      <c r="BS75" s="241" t="s">
        <v>221</v>
      </c>
      <c r="BT75" s="241" t="s">
        <v>221</v>
      </c>
      <c r="BU75" s="241" t="s">
        <v>221</v>
      </c>
      <c r="BV75" s="241" t="s">
        <v>221</v>
      </c>
      <c r="BW75" s="241" t="s">
        <v>221</v>
      </c>
      <c r="BX75" s="241" t="s">
        <v>221</v>
      </c>
      <c r="BY75" s="241" t="s">
        <v>221</v>
      </c>
      <c r="BZ75" s="241" t="s">
        <v>221</v>
      </c>
      <c r="CA75" s="241" t="s">
        <v>221</v>
      </c>
      <c r="CB75" s="241" t="s">
        <v>221</v>
      </c>
      <c r="CC75" s="241" t="s">
        <v>221</v>
      </c>
      <c r="CD75" s="241" t="s">
        <v>221</v>
      </c>
      <c r="CE75" s="195">
        <f t="shared" ref="CE75:CE80" si="10">SUM(C75:CD75)</f>
        <v>26120281</v>
      </c>
      <c r="CF75" s="244"/>
    </row>
    <row r="76" spans="1:84" ht="12.6" customHeight="1" x14ac:dyDescent="0.25">
      <c r="A76" s="171" t="s">
        <v>248</v>
      </c>
      <c r="B76" s="175"/>
      <c r="C76" s="184"/>
      <c r="D76" s="184"/>
      <c r="E76" s="185">
        <v>418</v>
      </c>
      <c r="F76" s="185"/>
      <c r="G76" s="184"/>
      <c r="H76" s="184"/>
      <c r="I76" s="185"/>
      <c r="J76" s="185"/>
      <c r="K76" s="185"/>
      <c r="L76" s="185">
        <v>2952</v>
      </c>
      <c r="M76" s="185"/>
      <c r="N76" s="185"/>
      <c r="O76" s="185"/>
      <c r="P76" s="185"/>
      <c r="Q76" s="185"/>
      <c r="R76" s="185"/>
      <c r="S76" s="185">
        <v>1948</v>
      </c>
      <c r="T76" s="185"/>
      <c r="U76" s="185">
        <v>872</v>
      </c>
      <c r="V76" s="185">
        <v>147</v>
      </c>
      <c r="W76" s="185"/>
      <c r="X76" s="185">
        <v>282</v>
      </c>
      <c r="Y76" s="185">
        <v>980</v>
      </c>
      <c r="Z76" s="185"/>
      <c r="AA76" s="185"/>
      <c r="AB76" s="185">
        <v>149</v>
      </c>
      <c r="AC76" s="185"/>
      <c r="AD76" s="185"/>
      <c r="AE76" s="185">
        <v>2207</v>
      </c>
      <c r="AF76" s="185"/>
      <c r="AG76" s="185">
        <v>2203</v>
      </c>
      <c r="AH76" s="185">
        <v>856</v>
      </c>
      <c r="AI76" s="185">
        <v>523</v>
      </c>
      <c r="AJ76" s="185">
        <v>4545</v>
      </c>
      <c r="AK76" s="185">
        <v>160</v>
      </c>
      <c r="AL76" s="185">
        <v>264</v>
      </c>
      <c r="AM76" s="185"/>
      <c r="AN76" s="185"/>
      <c r="AO76" s="185">
        <v>51</v>
      </c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1301</v>
      </c>
      <c r="AZ76" s="185"/>
      <c r="BA76" s="185">
        <v>435</v>
      </c>
      <c r="BB76" s="185"/>
      <c r="BC76" s="185"/>
      <c r="BD76" s="185"/>
      <c r="BE76" s="185">
        <v>8173</v>
      </c>
      <c r="BF76" s="185">
        <v>282</v>
      </c>
      <c r="BG76" s="185"/>
      <c r="BH76" s="185"/>
      <c r="BI76" s="185"/>
      <c r="BJ76" s="185"/>
      <c r="BK76" s="185"/>
      <c r="BL76" s="185"/>
      <c r="BM76" s="185"/>
      <c r="BN76" s="185">
        <v>5420</v>
      </c>
      <c r="BO76" s="185"/>
      <c r="BP76" s="185"/>
      <c r="BQ76" s="185"/>
      <c r="BR76" s="185">
        <v>113</v>
      </c>
      <c r="BS76" s="185">
        <v>83</v>
      </c>
      <c r="BT76" s="185"/>
      <c r="BU76" s="185"/>
      <c r="BV76" s="185">
        <v>917</v>
      </c>
      <c r="BW76" s="185"/>
      <c r="BX76" s="185"/>
      <c r="BY76" s="185">
        <v>139</v>
      </c>
      <c r="BZ76" s="185"/>
      <c r="CA76" s="185"/>
      <c r="CB76" s="185"/>
      <c r="CC76" s="185"/>
      <c r="CD76" s="241" t="s">
        <v>221</v>
      </c>
      <c r="CE76" s="195">
        <f>SUM(C76:CD76)</f>
        <v>35420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>
        <v>533</v>
      </c>
      <c r="F77" s="184"/>
      <c r="G77" s="184"/>
      <c r="H77" s="184"/>
      <c r="I77" s="184"/>
      <c r="J77" s="184"/>
      <c r="K77" s="184"/>
      <c r="L77" s="184">
        <v>3758</v>
      </c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>
        <v>64</v>
      </c>
      <c r="AP77" s="184"/>
      <c r="AQ77" s="184"/>
      <c r="AR77" s="184"/>
      <c r="AS77" s="184"/>
      <c r="AT77" s="184"/>
      <c r="AU77" s="184"/>
      <c r="AV77" s="184"/>
      <c r="AW77" s="184"/>
      <c r="AX77" s="241" t="s">
        <v>221</v>
      </c>
      <c r="AY77" s="241" t="s">
        <v>221</v>
      </c>
      <c r="AZ77" s="184"/>
      <c r="BA77" s="184"/>
      <c r="BB77" s="184"/>
      <c r="BC77" s="184"/>
      <c r="BD77" s="241" t="s">
        <v>221</v>
      </c>
      <c r="BE77" s="241" t="s">
        <v>221</v>
      </c>
      <c r="BF77" s="184"/>
      <c r="BG77" s="241" t="s">
        <v>221</v>
      </c>
      <c r="BH77" s="184"/>
      <c r="BI77" s="184"/>
      <c r="BJ77" s="241" t="s">
        <v>221</v>
      </c>
      <c r="BK77" s="184"/>
      <c r="BL77" s="184"/>
      <c r="BM77" s="184"/>
      <c r="BN77" s="241" t="s">
        <v>221</v>
      </c>
      <c r="BO77" s="241" t="s">
        <v>221</v>
      </c>
      <c r="BP77" s="241" t="s">
        <v>221</v>
      </c>
      <c r="BQ77" s="241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1" t="s">
        <v>221</v>
      </c>
      <c r="CD77" s="241" t="s">
        <v>221</v>
      </c>
      <c r="CE77" s="195">
        <f>SUM(C77:CD77)</f>
        <v>4355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>
        <v>167</v>
      </c>
      <c r="F78" s="184"/>
      <c r="G78" s="184"/>
      <c r="H78" s="184"/>
      <c r="I78" s="184"/>
      <c r="J78" s="184"/>
      <c r="K78" s="184"/>
      <c r="L78" s="184">
        <v>1176</v>
      </c>
      <c r="M78" s="184"/>
      <c r="N78" s="184"/>
      <c r="O78" s="184"/>
      <c r="P78" s="184"/>
      <c r="Q78" s="184"/>
      <c r="R78" s="184"/>
      <c r="S78" s="184">
        <v>776</v>
      </c>
      <c r="T78" s="184"/>
      <c r="U78" s="184">
        <v>347</v>
      </c>
      <c r="V78" s="184">
        <v>59</v>
      </c>
      <c r="W78" s="184"/>
      <c r="X78" s="184">
        <v>112</v>
      </c>
      <c r="Y78" s="184">
        <v>391</v>
      </c>
      <c r="Z78" s="184"/>
      <c r="AA78" s="184"/>
      <c r="AB78" s="184">
        <v>59</v>
      </c>
      <c r="AC78" s="184"/>
      <c r="AD78" s="184"/>
      <c r="AE78" s="184">
        <v>879</v>
      </c>
      <c r="AF78" s="184"/>
      <c r="AG78" s="184">
        <v>897</v>
      </c>
      <c r="AH78" s="184">
        <v>0</v>
      </c>
      <c r="AI78" s="184">
        <v>208</v>
      </c>
      <c r="AJ78" s="184">
        <v>1811</v>
      </c>
      <c r="AK78" s="184">
        <v>64</v>
      </c>
      <c r="AL78" s="184">
        <v>105</v>
      </c>
      <c r="AM78" s="184"/>
      <c r="AN78" s="184"/>
      <c r="AO78" s="184">
        <v>20</v>
      </c>
      <c r="AP78" s="184"/>
      <c r="AQ78" s="184"/>
      <c r="AR78" s="184"/>
      <c r="AS78" s="184"/>
      <c r="AT78" s="184"/>
      <c r="AU78" s="184"/>
      <c r="AV78" s="184"/>
      <c r="AW78" s="184"/>
      <c r="AX78" s="241" t="s">
        <v>221</v>
      </c>
      <c r="AY78" s="241" t="s">
        <v>221</v>
      </c>
      <c r="AZ78" s="241" t="s">
        <v>221</v>
      </c>
      <c r="BA78" s="184">
        <v>0</v>
      </c>
      <c r="BB78" s="184"/>
      <c r="BC78" s="184"/>
      <c r="BD78" s="241" t="s">
        <v>221</v>
      </c>
      <c r="BE78" s="241" t="s">
        <v>221</v>
      </c>
      <c r="BF78" s="241" t="s">
        <v>221</v>
      </c>
      <c r="BG78" s="241" t="s">
        <v>221</v>
      </c>
      <c r="BH78" s="184"/>
      <c r="BI78" s="184"/>
      <c r="BJ78" s="241" t="s">
        <v>221</v>
      </c>
      <c r="BK78" s="184"/>
      <c r="BL78" s="184"/>
      <c r="BM78" s="184"/>
      <c r="BN78" s="241" t="s">
        <v>221</v>
      </c>
      <c r="BO78" s="241" t="s">
        <v>221</v>
      </c>
      <c r="BP78" s="241" t="s">
        <v>221</v>
      </c>
      <c r="BQ78" s="241" t="s">
        <v>221</v>
      </c>
      <c r="BR78" s="241" t="s">
        <v>221</v>
      </c>
      <c r="BS78" s="184">
        <v>33</v>
      </c>
      <c r="BT78" s="184"/>
      <c r="BU78" s="184"/>
      <c r="BV78" s="184">
        <v>365</v>
      </c>
      <c r="BW78" s="184"/>
      <c r="BX78" s="184"/>
      <c r="BY78" s="184">
        <v>37</v>
      </c>
      <c r="BZ78" s="184"/>
      <c r="CA78" s="184"/>
      <c r="CB78" s="184"/>
      <c r="CC78" s="241" t="s">
        <v>221</v>
      </c>
      <c r="CD78" s="241" t="s">
        <v>221</v>
      </c>
      <c r="CE78" s="195">
        <f>SUM(C78:CD78)</f>
        <v>7506</v>
      </c>
      <c r="CF78" s="195"/>
    </row>
    <row r="79" spans="1:84" ht="12.6" customHeight="1" x14ac:dyDescent="0.25">
      <c r="A79" s="171" t="s">
        <v>251</v>
      </c>
      <c r="B79" s="175"/>
      <c r="C79" s="221"/>
      <c r="D79" s="221"/>
      <c r="E79" s="184">
        <v>3093</v>
      </c>
      <c r="F79" s="184"/>
      <c r="G79" s="184"/>
      <c r="H79" s="184"/>
      <c r="I79" s="184"/>
      <c r="J79" s="184"/>
      <c r="K79" s="184"/>
      <c r="L79" s="184">
        <v>21820</v>
      </c>
      <c r="M79" s="184"/>
      <c r="N79" s="184"/>
      <c r="O79" s="184"/>
      <c r="P79" s="184"/>
      <c r="Q79" s="184"/>
      <c r="R79" s="184"/>
      <c r="S79" s="184"/>
      <c r="T79" s="184"/>
      <c r="U79" s="184">
        <v>914</v>
      </c>
      <c r="V79" s="184"/>
      <c r="W79" s="184"/>
      <c r="X79" s="184">
        <v>308</v>
      </c>
      <c r="Y79" s="184">
        <v>1071</v>
      </c>
      <c r="Z79" s="184"/>
      <c r="AA79" s="184"/>
      <c r="AB79" s="184"/>
      <c r="AC79" s="184"/>
      <c r="AD79" s="184"/>
      <c r="AE79" s="184">
        <v>9594</v>
      </c>
      <c r="AF79" s="184"/>
      <c r="AG79" s="184">
        <v>27014</v>
      </c>
      <c r="AH79" s="184">
        <v>517</v>
      </c>
      <c r="AI79" s="184">
        <v>2425</v>
      </c>
      <c r="AJ79" s="184">
        <v>2396</v>
      </c>
      <c r="AK79" s="184"/>
      <c r="AL79" s="184"/>
      <c r="AM79" s="184"/>
      <c r="AN79" s="184"/>
      <c r="AO79" s="184">
        <v>376</v>
      </c>
      <c r="AP79" s="184"/>
      <c r="AQ79" s="184"/>
      <c r="AR79" s="184"/>
      <c r="AS79" s="184"/>
      <c r="AT79" s="184"/>
      <c r="AU79" s="184"/>
      <c r="AV79" s="184"/>
      <c r="AW79" s="184"/>
      <c r="AX79" s="241" t="s">
        <v>221</v>
      </c>
      <c r="AY79" s="241" t="s">
        <v>221</v>
      </c>
      <c r="AZ79" s="241" t="s">
        <v>221</v>
      </c>
      <c r="BA79" s="241" t="s">
        <v>221</v>
      </c>
      <c r="BB79" s="184"/>
      <c r="BC79" s="184"/>
      <c r="BD79" s="241" t="s">
        <v>221</v>
      </c>
      <c r="BE79" s="241" t="s">
        <v>221</v>
      </c>
      <c r="BF79" s="241" t="s">
        <v>221</v>
      </c>
      <c r="BG79" s="241" t="s">
        <v>221</v>
      </c>
      <c r="BH79" s="184"/>
      <c r="BI79" s="184"/>
      <c r="BJ79" s="241" t="s">
        <v>221</v>
      </c>
      <c r="BK79" s="184"/>
      <c r="BL79" s="184"/>
      <c r="BM79" s="184"/>
      <c r="BN79" s="241" t="s">
        <v>221</v>
      </c>
      <c r="BO79" s="241" t="s">
        <v>221</v>
      </c>
      <c r="BP79" s="241" t="s">
        <v>221</v>
      </c>
      <c r="BQ79" s="241" t="s">
        <v>221</v>
      </c>
      <c r="BR79" s="241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1" t="s">
        <v>221</v>
      </c>
      <c r="CD79" s="241" t="s">
        <v>221</v>
      </c>
      <c r="CE79" s="195">
        <f>SUM(C79:CD79)</f>
        <v>69528</v>
      </c>
      <c r="CF79" s="195">
        <f>BA59</f>
        <v>0</v>
      </c>
    </row>
    <row r="80" spans="1:84" ht="13.8" x14ac:dyDescent="0.25">
      <c r="A80" s="171" t="s">
        <v>252</v>
      </c>
      <c r="B80" s="175"/>
      <c r="C80" s="187"/>
      <c r="D80" s="187"/>
      <c r="E80" s="187">
        <v>1.58</v>
      </c>
      <c r="F80" s="187"/>
      <c r="G80" s="187"/>
      <c r="H80" s="187"/>
      <c r="I80" s="187"/>
      <c r="J80" s="187"/>
      <c r="K80" s="187"/>
      <c r="L80" s="187">
        <v>11.15</v>
      </c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4.8499999999999996</v>
      </c>
      <c r="AH80" s="187"/>
      <c r="AI80" s="187">
        <v>0.64</v>
      </c>
      <c r="AJ80" s="187">
        <v>13.27</v>
      </c>
      <c r="AK80" s="187"/>
      <c r="AL80" s="187"/>
      <c r="AM80" s="187"/>
      <c r="AN80" s="187"/>
      <c r="AO80" s="187">
        <v>0.19</v>
      </c>
      <c r="AP80" s="187"/>
      <c r="AQ80" s="187"/>
      <c r="AR80" s="187"/>
      <c r="AS80" s="187"/>
      <c r="AT80" s="187"/>
      <c r="AU80" s="187"/>
      <c r="AV80" s="187"/>
      <c r="AW80" s="241" t="s">
        <v>221</v>
      </c>
      <c r="AX80" s="241" t="s">
        <v>221</v>
      </c>
      <c r="AY80" s="241" t="s">
        <v>221</v>
      </c>
      <c r="AZ80" s="241" t="s">
        <v>221</v>
      </c>
      <c r="BA80" s="241" t="s">
        <v>221</v>
      </c>
      <c r="BB80" s="241" t="s">
        <v>221</v>
      </c>
      <c r="BC80" s="241" t="s">
        <v>221</v>
      </c>
      <c r="BD80" s="241" t="s">
        <v>221</v>
      </c>
      <c r="BE80" s="241" t="s">
        <v>221</v>
      </c>
      <c r="BF80" s="241" t="s">
        <v>221</v>
      </c>
      <c r="BG80" s="241" t="s">
        <v>221</v>
      </c>
      <c r="BH80" s="241" t="s">
        <v>221</v>
      </c>
      <c r="BI80" s="241" t="s">
        <v>221</v>
      </c>
      <c r="BJ80" s="241" t="s">
        <v>221</v>
      </c>
      <c r="BK80" s="241" t="s">
        <v>221</v>
      </c>
      <c r="BL80" s="241" t="s">
        <v>221</v>
      </c>
      <c r="BM80" s="241" t="s">
        <v>221</v>
      </c>
      <c r="BN80" s="241" t="s">
        <v>221</v>
      </c>
      <c r="BO80" s="241" t="s">
        <v>221</v>
      </c>
      <c r="BP80" s="241" t="s">
        <v>221</v>
      </c>
      <c r="BQ80" s="241" t="s">
        <v>221</v>
      </c>
      <c r="BR80" s="241" t="s">
        <v>221</v>
      </c>
      <c r="BS80" s="241" t="s">
        <v>221</v>
      </c>
      <c r="BT80" s="241" t="s">
        <v>221</v>
      </c>
      <c r="BU80" s="246"/>
      <c r="BV80" s="246"/>
      <c r="BW80" s="246"/>
      <c r="BX80" s="246"/>
      <c r="BY80" s="246"/>
      <c r="BZ80" s="246"/>
      <c r="CA80" s="246"/>
      <c r="CB80" s="246"/>
      <c r="CC80" s="241" t="s">
        <v>221</v>
      </c>
      <c r="CD80" s="241" t="s">
        <v>221</v>
      </c>
      <c r="CE80" s="247">
        <f t="shared" si="10"/>
        <v>31.68</v>
      </c>
      <c r="CF80" s="247"/>
    </row>
    <row r="81" spans="1:5" ht="12.6" customHeight="1" x14ac:dyDescent="0.25">
      <c r="A81" s="205" t="s">
        <v>253</v>
      </c>
      <c r="B81" s="205"/>
      <c r="C81" s="205"/>
      <c r="D81" s="205"/>
      <c r="E81" s="205"/>
    </row>
    <row r="82" spans="1:5" ht="12.6" customHeight="1" x14ac:dyDescent="0.25">
      <c r="A82" s="171" t="s">
        <v>254</v>
      </c>
      <c r="B82" s="172"/>
      <c r="C82" s="286" t="s">
        <v>1010</v>
      </c>
      <c r="D82" s="248"/>
      <c r="E82" s="175"/>
    </row>
    <row r="83" spans="1:5" ht="12.6" customHeight="1" x14ac:dyDescent="0.25">
      <c r="A83" s="173" t="s">
        <v>255</v>
      </c>
      <c r="B83" s="172" t="s">
        <v>256</v>
      </c>
      <c r="C83" s="270" t="s">
        <v>1007</v>
      </c>
      <c r="D83" s="248"/>
      <c r="E83" s="175"/>
    </row>
    <row r="84" spans="1:5" ht="12.6" customHeight="1" x14ac:dyDescent="0.25">
      <c r="A84" s="173" t="s">
        <v>257</v>
      </c>
      <c r="B84" s="172" t="s">
        <v>256</v>
      </c>
      <c r="C84" s="272" t="s">
        <v>999</v>
      </c>
      <c r="D84" s="202"/>
      <c r="E84" s="201"/>
    </row>
    <row r="85" spans="1:5" ht="12.6" customHeight="1" x14ac:dyDescent="0.25">
      <c r="A85" s="173" t="s">
        <v>986</v>
      </c>
      <c r="B85" s="172"/>
      <c r="C85" s="273" t="s">
        <v>1000</v>
      </c>
      <c r="D85" s="202"/>
      <c r="E85" s="201"/>
    </row>
    <row r="86" spans="1:5" ht="12.6" customHeight="1" x14ac:dyDescent="0.25">
      <c r="A86" s="173" t="s">
        <v>987</v>
      </c>
      <c r="B86" s="172" t="s">
        <v>256</v>
      </c>
      <c r="C86" s="273" t="s">
        <v>1000</v>
      </c>
      <c r="D86" s="202"/>
      <c r="E86" s="201"/>
    </row>
    <row r="87" spans="1:5" ht="12.6" customHeight="1" x14ac:dyDescent="0.25">
      <c r="A87" s="173" t="s">
        <v>258</v>
      </c>
      <c r="B87" s="172" t="s">
        <v>256</v>
      </c>
      <c r="C87" s="272" t="s">
        <v>1001</v>
      </c>
      <c r="D87" s="202"/>
      <c r="E87" s="201"/>
    </row>
    <row r="88" spans="1:5" ht="12.6" customHeight="1" x14ac:dyDescent="0.25">
      <c r="A88" s="173" t="s">
        <v>259</v>
      </c>
      <c r="B88" s="172" t="s">
        <v>256</v>
      </c>
      <c r="C88" s="272" t="s">
        <v>1002</v>
      </c>
      <c r="D88" s="202"/>
      <c r="E88" s="201"/>
    </row>
    <row r="89" spans="1:5" ht="12.6" customHeight="1" x14ac:dyDescent="0.25">
      <c r="A89" s="173" t="s">
        <v>260</v>
      </c>
      <c r="B89" s="172" t="s">
        <v>256</v>
      </c>
      <c r="C89" s="272" t="s">
        <v>1003</v>
      </c>
      <c r="D89" s="202"/>
      <c r="E89" s="201"/>
    </row>
    <row r="90" spans="1:5" ht="12.6" customHeight="1" x14ac:dyDescent="0.25">
      <c r="A90" s="173" t="s">
        <v>261</v>
      </c>
      <c r="B90" s="172" t="s">
        <v>256</v>
      </c>
      <c r="C90" s="272" t="s">
        <v>1004</v>
      </c>
      <c r="D90" s="202"/>
      <c r="E90" s="201"/>
    </row>
    <row r="91" spans="1:5" ht="12.6" customHeight="1" x14ac:dyDescent="0.25">
      <c r="A91" s="173" t="s">
        <v>262</v>
      </c>
      <c r="B91" s="172" t="s">
        <v>256</v>
      </c>
      <c r="C91" s="272" t="s">
        <v>1011</v>
      </c>
      <c r="D91" s="202"/>
      <c r="E91" s="201"/>
    </row>
    <row r="92" spans="1:5" ht="12.6" customHeight="1" x14ac:dyDescent="0.25">
      <c r="A92" s="173" t="s">
        <v>263</v>
      </c>
      <c r="B92" s="172" t="s">
        <v>256</v>
      </c>
      <c r="C92" s="271" t="s">
        <v>1005</v>
      </c>
      <c r="D92" s="248"/>
      <c r="E92" s="175"/>
    </row>
    <row r="93" spans="1:5" ht="12.6" customHeight="1" x14ac:dyDescent="0.25">
      <c r="A93" s="173" t="s">
        <v>264</v>
      </c>
      <c r="B93" s="172" t="s">
        <v>256</v>
      </c>
      <c r="C93" s="274" t="s">
        <v>1006</v>
      </c>
      <c r="D93" s="248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75" customHeight="1" x14ac:dyDescent="0.25">
      <c r="A95" s="205" t="s">
        <v>265</v>
      </c>
      <c r="B95" s="205"/>
      <c r="C95" s="205"/>
      <c r="D95" s="205"/>
      <c r="E95" s="205"/>
    </row>
    <row r="96" spans="1:5" ht="12.6" customHeight="1" x14ac:dyDescent="0.25">
      <c r="A96" s="249" t="s">
        <v>266</v>
      </c>
      <c r="B96" s="249"/>
      <c r="C96" s="249"/>
      <c r="D96" s="249"/>
      <c r="E96" s="249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49" t="s">
        <v>269</v>
      </c>
      <c r="B100" s="249"/>
      <c r="C100" s="249"/>
      <c r="D100" s="249"/>
      <c r="E100" s="249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18"/>
      <c r="D102" s="175"/>
      <c r="E102" s="175"/>
    </row>
    <row r="103" spans="1:5" ht="12.6" customHeight="1" x14ac:dyDescent="0.25">
      <c r="A103" s="249" t="s">
        <v>271</v>
      </c>
      <c r="B103" s="249"/>
      <c r="C103" s="249"/>
      <c r="D103" s="249"/>
      <c r="E103" s="249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4" t="s">
        <v>275</v>
      </c>
      <c r="B108" s="205"/>
      <c r="C108" s="205"/>
      <c r="D108" s="205"/>
      <c r="E108" s="205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296">
        <v>66</v>
      </c>
      <c r="D111" s="297">
        <v>181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296">
        <v>73</v>
      </c>
      <c r="D112" s="297">
        <v>1277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296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296"/>
      <c r="D117" s="175"/>
      <c r="E117" s="175"/>
    </row>
    <row r="118" spans="1:5" ht="12.6" customHeight="1" x14ac:dyDescent="0.25">
      <c r="A118" s="173" t="s">
        <v>974</v>
      </c>
      <c r="B118" s="172" t="s">
        <v>256</v>
      </c>
      <c r="C118" s="296">
        <v>3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296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296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296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296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296"/>
      <c r="D123" s="175"/>
      <c r="E123" s="175"/>
    </row>
    <row r="124" spans="1:5" ht="12.6" customHeight="1" x14ac:dyDescent="0.25">
      <c r="A124" s="173" t="s">
        <v>289</v>
      </c>
      <c r="B124" s="172"/>
      <c r="C124" s="296">
        <v>6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296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296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9</v>
      </c>
    </row>
    <row r="128" spans="1:5" ht="12.6" customHeight="1" x14ac:dyDescent="0.25">
      <c r="A128" s="173" t="s">
        <v>292</v>
      </c>
      <c r="B128" s="172" t="s">
        <v>256</v>
      </c>
      <c r="C128" s="296">
        <v>12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5" t="s">
        <v>975</v>
      </c>
      <c r="B136" s="204"/>
      <c r="C136" s="204"/>
      <c r="D136" s="204"/>
      <c r="E136" s="204"/>
    </row>
    <row r="137" spans="1:6" ht="12.6" customHeight="1" x14ac:dyDescent="0.25">
      <c r="A137" s="250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297">
        <v>62</v>
      </c>
      <c r="C138" s="296">
        <v>1</v>
      </c>
      <c r="D138" s="297">
        <v>3</v>
      </c>
      <c r="E138" s="175">
        <f>SUM(B138:D138)</f>
        <v>66</v>
      </c>
    </row>
    <row r="139" spans="1:6" ht="12.6" customHeight="1" x14ac:dyDescent="0.25">
      <c r="A139" s="173" t="s">
        <v>215</v>
      </c>
      <c r="B139" s="297">
        <v>129</v>
      </c>
      <c r="C139" s="296">
        <v>2</v>
      </c>
      <c r="D139" s="297">
        <f>181-2-129</f>
        <v>50</v>
      </c>
      <c r="E139" s="175">
        <f>SUM(B139:D139)</f>
        <v>181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296">
        <v>587007</v>
      </c>
      <c r="C141" s="296">
        <v>5683</v>
      </c>
      <c r="D141" s="297">
        <v>36328</v>
      </c>
      <c r="E141" s="175">
        <f>SUM(B141:D141)</f>
        <v>629018</v>
      </c>
      <c r="F141" s="199"/>
    </row>
    <row r="142" spans="1:6" ht="12.6" customHeight="1" x14ac:dyDescent="0.25">
      <c r="A142" s="173" t="s">
        <v>246</v>
      </c>
      <c r="B142" s="296">
        <v>9537852</v>
      </c>
      <c r="C142" s="296">
        <v>3595654</v>
      </c>
      <c r="D142" s="297">
        <v>8306954</v>
      </c>
      <c r="E142" s="175">
        <f>SUM(B142:D142)</f>
        <v>21440460</v>
      </c>
      <c r="F142" s="199"/>
    </row>
    <row r="143" spans="1:6" ht="12.6" customHeight="1" x14ac:dyDescent="0.25">
      <c r="A143" s="250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297">
        <v>69</v>
      </c>
      <c r="C144" s="296">
        <v>1</v>
      </c>
      <c r="D144" s="297">
        <v>3</v>
      </c>
      <c r="E144" s="175">
        <f>SUM(B144:D144)</f>
        <v>73</v>
      </c>
    </row>
    <row r="145" spans="1:11" ht="12.6" customHeight="1" x14ac:dyDescent="0.25">
      <c r="A145" s="173" t="s">
        <v>215</v>
      </c>
      <c r="B145" s="297">
        <v>1095</v>
      </c>
      <c r="C145" s="296">
        <v>15</v>
      </c>
      <c r="D145" s="297">
        <f>1277-15-1095</f>
        <v>167</v>
      </c>
      <c r="E145" s="175">
        <f>SUM(B145:D145)</f>
        <v>1277</v>
      </c>
      <c r="K145" s="180">
        <v>1612</v>
      </c>
    </row>
    <row r="146" spans="1:11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  <c r="K146" s="180">
        <v>1535</v>
      </c>
    </row>
    <row r="147" spans="1:11" ht="12.6" customHeight="1" x14ac:dyDescent="0.25">
      <c r="A147" s="173" t="s">
        <v>245</v>
      </c>
      <c r="B147" s="297">
        <v>3632490</v>
      </c>
      <c r="C147" s="296">
        <v>41832</v>
      </c>
      <c r="D147" s="297">
        <v>127389</v>
      </c>
      <c r="E147" s="175">
        <f>SUM(B147:D147)</f>
        <v>3801711</v>
      </c>
      <c r="K147" s="180">
        <v>10</v>
      </c>
    </row>
    <row r="148" spans="1:11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  <c r="K148" s="180">
        <f>K145-K146-K147</f>
        <v>67</v>
      </c>
    </row>
    <row r="149" spans="1:11" ht="12.6" customHeight="1" x14ac:dyDescent="0.25">
      <c r="A149" s="250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11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11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11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11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11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11" ht="12.6" customHeight="1" x14ac:dyDescent="0.25">
      <c r="A155" s="177"/>
      <c r="B155" s="177"/>
      <c r="C155" s="193"/>
      <c r="D155" s="178"/>
      <c r="E155" s="175"/>
    </row>
    <row r="156" spans="1:11" ht="12.6" customHeight="1" x14ac:dyDescent="0.25">
      <c r="A156" s="250" t="s">
        <v>301</v>
      </c>
      <c r="B156" s="176" t="s">
        <v>302</v>
      </c>
      <c r="C156" s="192" t="s">
        <v>303</v>
      </c>
      <c r="D156" s="175"/>
      <c r="E156" s="175"/>
    </row>
    <row r="157" spans="1:11" ht="12.6" customHeight="1" x14ac:dyDescent="0.25">
      <c r="A157" s="177" t="s">
        <v>304</v>
      </c>
      <c r="B157" s="297">
        <v>2451256</v>
      </c>
      <c r="C157" s="297">
        <v>293257</v>
      </c>
      <c r="D157" s="175"/>
      <c r="E157" s="175"/>
    </row>
    <row r="158" spans="1:11" ht="12.6" customHeight="1" x14ac:dyDescent="0.25">
      <c r="A158" s="177"/>
      <c r="B158" s="178"/>
      <c r="C158" s="193"/>
      <c r="D158" s="175"/>
      <c r="E158" s="175"/>
    </row>
    <row r="159" spans="1:11" ht="12.6" customHeight="1" x14ac:dyDescent="0.25">
      <c r="A159" s="177"/>
      <c r="B159" s="177"/>
      <c r="C159" s="193"/>
      <c r="D159" s="178"/>
      <c r="E159" s="175"/>
    </row>
    <row r="160" spans="1:11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4" t="s">
        <v>305</v>
      </c>
      <c r="B163" s="205"/>
      <c r="C163" s="205"/>
      <c r="D163" s="205"/>
      <c r="E163" s="205"/>
    </row>
    <row r="164" spans="1:5" ht="11.4" customHeight="1" x14ac:dyDescent="0.25">
      <c r="A164" s="249" t="s">
        <v>306</v>
      </c>
      <c r="B164" s="249"/>
      <c r="C164" s="249"/>
      <c r="D164" s="249"/>
      <c r="E164" s="249"/>
    </row>
    <row r="165" spans="1:5" ht="11.4" customHeight="1" x14ac:dyDescent="0.25">
      <c r="A165" s="173" t="s">
        <v>307</v>
      </c>
      <c r="B165" s="172" t="s">
        <v>256</v>
      </c>
      <c r="C165" s="189">
        <v>733997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-1675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102848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1362338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294">
        <v>7139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126134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66142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0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2396923</v>
      </c>
      <c r="E173" s="175"/>
    </row>
    <row r="174" spans="1:5" ht="11.4" customHeight="1" x14ac:dyDescent="0.25">
      <c r="A174" s="249" t="s">
        <v>314</v>
      </c>
      <c r="B174" s="249"/>
      <c r="C174" s="249"/>
      <c r="D174" s="249"/>
      <c r="E174" s="249"/>
    </row>
    <row r="175" spans="1:5" ht="11.4" customHeight="1" x14ac:dyDescent="0.25">
      <c r="A175" s="173" t="s">
        <v>315</v>
      </c>
      <c r="B175" s="172" t="s">
        <v>256</v>
      </c>
      <c r="C175" s="296">
        <v>14400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296">
        <v>58162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72562</v>
      </c>
      <c r="E177" s="175"/>
    </row>
    <row r="178" spans="1:5" ht="11.4" customHeight="1" x14ac:dyDescent="0.25">
      <c r="A178" s="249" t="s">
        <v>317</v>
      </c>
      <c r="B178" s="249"/>
      <c r="C178" s="249"/>
      <c r="D178" s="249"/>
      <c r="E178" s="249"/>
    </row>
    <row r="179" spans="1:5" ht="11.4" customHeight="1" x14ac:dyDescent="0.25">
      <c r="A179" s="173" t="s">
        <v>318</v>
      </c>
      <c r="B179" s="172" t="s">
        <v>256</v>
      </c>
      <c r="C179" s="189">
        <v>94485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102090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196575</v>
      </c>
      <c r="E181" s="175"/>
    </row>
    <row r="182" spans="1:5" ht="11.4" customHeight="1" x14ac:dyDescent="0.25">
      <c r="A182" s="249" t="s">
        <v>320</v>
      </c>
      <c r="B182" s="249"/>
      <c r="C182" s="249"/>
      <c r="D182" s="249"/>
      <c r="E182" s="249"/>
    </row>
    <row r="183" spans="1:5" ht="11.4" customHeight="1" x14ac:dyDescent="0.25">
      <c r="A183" s="173" t="s">
        <v>321</v>
      </c>
      <c r="B183" s="172" t="s">
        <v>256</v>
      </c>
      <c r="C183" s="189">
        <v>91030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69169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160199</v>
      </c>
      <c r="E186" s="175"/>
    </row>
    <row r="187" spans="1:5" ht="11.4" customHeight="1" x14ac:dyDescent="0.25">
      <c r="A187" s="249" t="s">
        <v>323</v>
      </c>
      <c r="B187" s="249"/>
      <c r="C187" s="249"/>
      <c r="D187" s="249"/>
      <c r="E187" s="249"/>
    </row>
    <row r="188" spans="1:5" ht="11.4" customHeight="1" x14ac:dyDescent="0.25">
      <c r="A188" s="173" t="s">
        <v>324</v>
      </c>
      <c r="B188" s="172" t="s">
        <v>256</v>
      </c>
      <c r="C188" s="296">
        <v>428633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/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428633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5" t="s">
        <v>326</v>
      </c>
      <c r="B192" s="205"/>
      <c r="C192" s="205"/>
      <c r="D192" s="205"/>
      <c r="E192" s="205"/>
    </row>
    <row r="193" spans="1:8" ht="12.6" customHeight="1" x14ac:dyDescent="0.25">
      <c r="A193" s="204" t="s">
        <v>327</v>
      </c>
      <c r="B193" s="205"/>
      <c r="C193" s="205"/>
      <c r="D193" s="205"/>
      <c r="E193" s="205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522015</v>
      </c>
      <c r="C195" s="189">
        <v>0</v>
      </c>
      <c r="D195" s="174">
        <v>0</v>
      </c>
      <c r="E195" s="175">
        <f t="shared" ref="E195:E203" si="11">SUM(B195:C195)-D195</f>
        <v>522015</v>
      </c>
    </row>
    <row r="196" spans="1:8" ht="12.6" customHeight="1" x14ac:dyDescent="0.25">
      <c r="A196" s="173" t="s">
        <v>333</v>
      </c>
      <c r="B196" s="174">
        <v>986207</v>
      </c>
      <c r="C196" s="189">
        <v>381033</v>
      </c>
      <c r="D196" s="174">
        <v>0</v>
      </c>
      <c r="E196" s="175">
        <f t="shared" si="11"/>
        <v>1367240</v>
      </c>
    </row>
    <row r="197" spans="1:8" ht="12.6" customHeight="1" x14ac:dyDescent="0.25">
      <c r="A197" s="173" t="s">
        <v>334</v>
      </c>
      <c r="B197" s="174">
        <v>10367345</v>
      </c>
      <c r="C197" s="189">
        <v>16977</v>
      </c>
      <c r="D197" s="174">
        <v>0</v>
      </c>
      <c r="E197" s="175">
        <f t="shared" si="11"/>
        <v>10384322</v>
      </c>
    </row>
    <row r="198" spans="1:8" ht="12.6" customHeight="1" x14ac:dyDescent="0.25">
      <c r="A198" s="173" t="s">
        <v>335</v>
      </c>
      <c r="B198" s="174"/>
      <c r="C198" s="189"/>
      <c r="D198" s="174"/>
      <c r="E198" s="175">
        <f t="shared" si="11"/>
        <v>0</v>
      </c>
    </row>
    <row r="199" spans="1:8" ht="12.6" customHeight="1" x14ac:dyDescent="0.25">
      <c r="A199" s="173" t="s">
        <v>336</v>
      </c>
      <c r="B199" s="174">
        <v>8353290</v>
      </c>
      <c r="C199" s="189">
        <v>66240</v>
      </c>
      <c r="D199" s="174">
        <v>0</v>
      </c>
      <c r="E199" s="175">
        <f t="shared" si="11"/>
        <v>8419530</v>
      </c>
    </row>
    <row r="200" spans="1:8" ht="12.6" customHeight="1" x14ac:dyDescent="0.25">
      <c r="A200" s="173" t="s">
        <v>337</v>
      </c>
      <c r="B200" s="174">
        <v>4546798</v>
      </c>
      <c r="C200" s="189">
        <f>492482+48774</f>
        <v>541256</v>
      </c>
      <c r="D200" s="174">
        <v>356540</v>
      </c>
      <c r="E200" s="175">
        <f t="shared" si="11"/>
        <v>4731514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1"/>
        <v>0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1"/>
        <v>0</v>
      </c>
    </row>
    <row r="203" spans="1:8" ht="12.6" customHeight="1" x14ac:dyDescent="0.25">
      <c r="A203" s="173" t="s">
        <v>340</v>
      </c>
      <c r="B203" s="174">
        <v>68158</v>
      </c>
      <c r="C203" s="189">
        <v>465124</v>
      </c>
      <c r="D203" s="174">
        <v>446784</v>
      </c>
      <c r="E203" s="175">
        <f t="shared" si="11"/>
        <v>86498</v>
      </c>
    </row>
    <row r="204" spans="1:8" ht="12.6" customHeight="1" x14ac:dyDescent="0.25">
      <c r="A204" s="173" t="s">
        <v>203</v>
      </c>
      <c r="B204" s="175">
        <f>SUM(B195:B203)</f>
        <v>24843813</v>
      </c>
      <c r="C204" s="191">
        <f>SUM(C195:C203)</f>
        <v>1470630</v>
      </c>
      <c r="D204" s="175">
        <f>SUM(D195:D203)</f>
        <v>803324</v>
      </c>
      <c r="E204" s="175">
        <f>SUM(E195:E203)</f>
        <v>25511119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4" t="s">
        <v>341</v>
      </c>
      <c r="B206" s="204"/>
      <c r="C206" s="204"/>
      <c r="D206" s="204"/>
      <c r="E206" s="204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1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1"/>
    </row>
    <row r="209" spans="1:8" ht="12.6" customHeight="1" x14ac:dyDescent="0.25">
      <c r="A209" s="173" t="s">
        <v>333</v>
      </c>
      <c r="B209" s="174">
        <v>637839</v>
      </c>
      <c r="C209" s="189">
        <v>78578</v>
      </c>
      <c r="D209" s="174"/>
      <c r="E209" s="175">
        <f t="shared" ref="E209:E216" si="12">SUM(B209:C209)-D209</f>
        <v>716417</v>
      </c>
      <c r="H209" s="251"/>
    </row>
    <row r="210" spans="1:8" ht="12.6" customHeight="1" x14ac:dyDescent="0.25">
      <c r="A210" s="173" t="s">
        <v>334</v>
      </c>
      <c r="B210" s="174">
        <v>5120588</v>
      </c>
      <c r="C210" s="189">
        <v>519032</v>
      </c>
      <c r="D210" s="174"/>
      <c r="E210" s="175">
        <f t="shared" si="12"/>
        <v>5639620</v>
      </c>
      <c r="H210" s="251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2"/>
        <v>0</v>
      </c>
      <c r="H211" s="251"/>
    </row>
    <row r="212" spans="1:8" ht="12.6" customHeight="1" x14ac:dyDescent="0.25">
      <c r="A212" s="173" t="s">
        <v>336</v>
      </c>
      <c r="B212" s="292">
        <v>4214915</v>
      </c>
      <c r="C212" s="294">
        <v>506767</v>
      </c>
      <c r="D212" s="174"/>
      <c r="E212" s="175">
        <f t="shared" si="12"/>
        <v>4721682</v>
      </c>
      <c r="H212" s="251"/>
    </row>
    <row r="213" spans="1:8" ht="12.6" customHeight="1" x14ac:dyDescent="0.25">
      <c r="A213" s="173" t="s">
        <v>337</v>
      </c>
      <c r="B213" s="174">
        <v>3980329</v>
      </c>
      <c r="C213" s="189">
        <v>235005</v>
      </c>
      <c r="D213" s="174">
        <v>296649</v>
      </c>
      <c r="E213" s="175">
        <f t="shared" si="12"/>
        <v>3918685</v>
      </c>
      <c r="H213" s="251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2"/>
        <v>0</v>
      </c>
      <c r="H214" s="251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2"/>
        <v>0</v>
      </c>
      <c r="H215" s="251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2"/>
        <v>0</v>
      </c>
      <c r="H216" s="251"/>
    </row>
    <row r="217" spans="1:8" ht="12.6" customHeight="1" x14ac:dyDescent="0.25">
      <c r="A217" s="173" t="s">
        <v>203</v>
      </c>
      <c r="B217" s="175">
        <f>SUM(B208:B216)</f>
        <v>13953671</v>
      </c>
      <c r="C217" s="191">
        <f>SUM(C208:C216)</f>
        <v>1339382</v>
      </c>
      <c r="D217" s="175">
        <f>SUM(D208:D216)</f>
        <v>296649</v>
      </c>
      <c r="E217" s="175">
        <f>SUM(E208:E216)</f>
        <v>14996404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5" t="s">
        <v>342</v>
      </c>
      <c r="B219" s="205"/>
      <c r="C219" s="205"/>
      <c r="D219" s="205"/>
      <c r="E219" s="205"/>
    </row>
    <row r="220" spans="1:8" ht="12.6" customHeight="1" x14ac:dyDescent="0.25">
      <c r="A220" s="205"/>
      <c r="B220" s="299" t="s">
        <v>990</v>
      </c>
      <c r="C220" s="299"/>
      <c r="D220" s="205"/>
      <c r="E220" s="205"/>
    </row>
    <row r="221" spans="1:8" ht="12.6" customHeight="1" x14ac:dyDescent="0.25">
      <c r="A221" s="262" t="s">
        <v>990</v>
      </c>
      <c r="B221" s="205"/>
      <c r="C221" s="189">
        <v>576665</v>
      </c>
      <c r="D221" s="172">
        <f>C221</f>
        <v>576665</v>
      </c>
      <c r="E221" s="205"/>
    </row>
    <row r="222" spans="1:8" ht="12.6" customHeight="1" x14ac:dyDescent="0.25">
      <c r="A222" s="249" t="s">
        <v>343</v>
      </c>
      <c r="B222" s="249"/>
      <c r="C222" s="249"/>
      <c r="D222" s="249"/>
      <c r="E222" s="249"/>
    </row>
    <row r="223" spans="1:8" ht="12.6" customHeight="1" x14ac:dyDescent="0.25">
      <c r="A223" s="173" t="s">
        <v>344</v>
      </c>
      <c r="B223" s="172" t="s">
        <v>256</v>
      </c>
      <c r="C223" s="189">
        <v>3459731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1699979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2271807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7431517</v>
      </c>
      <c r="E229" s="175"/>
    </row>
    <row r="230" spans="1:5" ht="12.6" customHeight="1" x14ac:dyDescent="0.25">
      <c r="A230" s="249" t="s">
        <v>351</v>
      </c>
      <c r="B230" s="249"/>
      <c r="C230" s="249"/>
      <c r="D230" s="249"/>
      <c r="E230" s="249"/>
    </row>
    <row r="231" spans="1:5" ht="12.6" customHeight="1" x14ac:dyDescent="0.25">
      <c r="A231" s="171" t="s">
        <v>352</v>
      </c>
      <c r="B231" s="172" t="s">
        <v>256</v>
      </c>
      <c r="C231" s="296">
        <v>174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223021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/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223021</v>
      </c>
      <c r="E236" s="175"/>
    </row>
    <row r="237" spans="1:5" ht="12.6" customHeight="1" x14ac:dyDescent="0.25">
      <c r="A237" s="249" t="s">
        <v>356</v>
      </c>
      <c r="B237" s="249"/>
      <c r="C237" s="249"/>
      <c r="D237" s="249"/>
      <c r="E237" s="249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296">
        <v>0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8231203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5" t="s">
        <v>360</v>
      </c>
      <c r="B248" s="205"/>
      <c r="C248" s="205"/>
      <c r="D248" s="205"/>
      <c r="E248" s="205"/>
    </row>
    <row r="249" spans="1:5" ht="11.25" customHeight="1" x14ac:dyDescent="0.25">
      <c r="A249" s="249" t="s">
        <v>361</v>
      </c>
      <c r="B249" s="249"/>
      <c r="C249" s="249"/>
      <c r="D249" s="249"/>
      <c r="E249" s="249"/>
    </row>
    <row r="250" spans="1:5" ht="12.45" customHeight="1" x14ac:dyDescent="0.25">
      <c r="A250" s="173" t="s">
        <v>362</v>
      </c>
      <c r="B250" s="172" t="s">
        <v>256</v>
      </c>
      <c r="C250" s="189">
        <v>3044038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5092764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1958422</v>
      </c>
      <c r="D253" s="175"/>
      <c r="E253" s="175"/>
    </row>
    <row r="254" spans="1:5" ht="12.45" customHeight="1" x14ac:dyDescent="0.25">
      <c r="A254" s="173" t="s">
        <v>976</v>
      </c>
      <c r="B254" s="172" t="s">
        <v>256</v>
      </c>
      <c r="C254" s="189">
        <v>601000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181702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236535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163440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7361057</v>
      </c>
      <c r="E260" s="175"/>
    </row>
    <row r="261" spans="1:5" ht="11.25" customHeight="1" x14ac:dyDescent="0.25">
      <c r="A261" s="249" t="s">
        <v>372</v>
      </c>
      <c r="B261" s="249"/>
      <c r="C261" s="249"/>
      <c r="D261" s="249"/>
      <c r="E261" s="249"/>
    </row>
    <row r="262" spans="1:5" ht="12.45" customHeight="1" x14ac:dyDescent="0.25">
      <c r="A262" s="173" t="s">
        <v>362</v>
      </c>
      <c r="B262" s="172" t="s">
        <v>256</v>
      </c>
      <c r="C262" s="189">
        <v>2878475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2878475</v>
      </c>
      <c r="E265" s="175"/>
    </row>
    <row r="266" spans="1:5" ht="11.25" customHeight="1" x14ac:dyDescent="0.25">
      <c r="A266" s="249" t="s">
        <v>375</v>
      </c>
      <c r="B266" s="249"/>
      <c r="C266" s="249"/>
      <c r="D266" s="249"/>
      <c r="E266" s="249"/>
    </row>
    <row r="267" spans="1:5" ht="12.45" customHeight="1" x14ac:dyDescent="0.25">
      <c r="A267" s="173" t="s">
        <v>332</v>
      </c>
      <c r="B267" s="172" t="s">
        <v>256</v>
      </c>
      <c r="C267" s="189">
        <f t="shared" ref="C267:C272" si="13">E195</f>
        <v>522015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f t="shared" si="13"/>
        <v>1367240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f t="shared" si="13"/>
        <v>10384322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0">
        <f t="shared" si="13"/>
        <v>0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f t="shared" si="13"/>
        <v>8419530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f t="shared" si="13"/>
        <v>4731514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f>E202</f>
        <v>0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f>E203</f>
        <v>86498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25511119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f>E217</f>
        <v>14996404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10514715</v>
      </c>
      <c r="E277" s="175"/>
    </row>
    <row r="278" spans="1:5" ht="12.6" customHeight="1" x14ac:dyDescent="0.25">
      <c r="A278" s="249" t="s">
        <v>382</v>
      </c>
      <c r="B278" s="249"/>
      <c r="C278" s="249"/>
      <c r="D278" s="249"/>
      <c r="E278" s="249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1245140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1245140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49" t="s">
        <v>387</v>
      </c>
      <c r="B285" s="249"/>
      <c r="C285" s="249"/>
      <c r="D285" s="249"/>
      <c r="E285" s="249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21999387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5" t="s">
        <v>394</v>
      </c>
      <c r="B302" s="205"/>
      <c r="C302" s="205"/>
      <c r="D302" s="205"/>
      <c r="E302" s="205"/>
    </row>
    <row r="303" spans="1:5" ht="14.25" customHeight="1" x14ac:dyDescent="0.25">
      <c r="A303" s="249" t="s">
        <v>395</v>
      </c>
      <c r="B303" s="249"/>
      <c r="C303" s="249"/>
      <c r="D303" s="249"/>
      <c r="E303" s="249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417707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2455673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30511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977</v>
      </c>
      <c r="B309" s="172" t="s">
        <v>256</v>
      </c>
      <c r="C309" s="189">
        <v>599301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600707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4103899</v>
      </c>
      <c r="E314" s="175"/>
    </row>
    <row r="315" spans="1:5" ht="12.6" customHeight="1" x14ac:dyDescent="0.25">
      <c r="A315" s="249" t="s">
        <v>406</v>
      </c>
      <c r="B315" s="249"/>
      <c r="C315" s="249"/>
      <c r="D315" s="249"/>
      <c r="E315" s="249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49" t="s">
        <v>411</v>
      </c>
      <c r="B320" s="249"/>
      <c r="C320" s="249"/>
      <c r="D320" s="249"/>
      <c r="E320" s="249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12449165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2118948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14568113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600707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13967406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18">
        <v>3928082</v>
      </c>
      <c r="D332" s="175"/>
      <c r="E332" s="175"/>
    </row>
    <row r="333" spans="1:5" ht="12.6" customHeight="1" x14ac:dyDescent="0.25">
      <c r="A333" s="173"/>
      <c r="B333" s="172"/>
      <c r="C333" s="224"/>
      <c r="D333" s="175"/>
      <c r="E333" s="175"/>
    </row>
    <row r="334" spans="1:5" ht="12.6" customHeight="1" x14ac:dyDescent="0.25">
      <c r="A334" s="173" t="s">
        <v>877</v>
      </c>
      <c r="B334" s="172" t="s">
        <v>256</v>
      </c>
      <c r="C334" s="218"/>
      <c r="D334" s="175"/>
      <c r="E334" s="175"/>
    </row>
    <row r="335" spans="1:5" ht="12.6" customHeight="1" x14ac:dyDescent="0.25">
      <c r="A335" s="173" t="s">
        <v>878</v>
      </c>
      <c r="B335" s="172" t="s">
        <v>256</v>
      </c>
      <c r="C335" s="218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18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988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21999387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21999387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5" t="s">
        <v>426</v>
      </c>
      <c r="B357" s="205"/>
      <c r="C357" s="205"/>
      <c r="D357" s="205"/>
      <c r="E357" s="205"/>
    </row>
    <row r="358" spans="1:5" ht="12.6" customHeight="1" x14ac:dyDescent="0.25">
      <c r="A358" s="249" t="s">
        <v>427</v>
      </c>
      <c r="B358" s="249"/>
      <c r="C358" s="249"/>
      <c r="D358" s="249"/>
      <c r="E358" s="249"/>
    </row>
    <row r="359" spans="1:5" ht="12.6" customHeight="1" x14ac:dyDescent="0.25">
      <c r="A359" s="173" t="s">
        <v>428</v>
      </c>
      <c r="B359" s="172" t="s">
        <v>256</v>
      </c>
      <c r="C359" s="189">
        <v>4430605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21440582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25871187</v>
      </c>
      <c r="E361" s="175"/>
    </row>
    <row r="362" spans="1:5" ht="12.6" customHeight="1" x14ac:dyDescent="0.25">
      <c r="A362" s="249" t="s">
        <v>431</v>
      </c>
      <c r="B362" s="249"/>
      <c r="C362" s="249"/>
      <c r="D362" s="249"/>
      <c r="E362" s="249"/>
    </row>
    <row r="363" spans="1:5" ht="12.6" customHeight="1" x14ac:dyDescent="0.25">
      <c r="A363" s="173" t="s">
        <v>990</v>
      </c>
      <c r="B363" s="249"/>
      <c r="C363" s="189">
        <v>576665</v>
      </c>
      <c r="D363" s="175"/>
      <c r="E363" s="249"/>
    </row>
    <row r="364" spans="1:5" ht="12.6" customHeight="1" x14ac:dyDescent="0.25">
      <c r="A364" s="173" t="s">
        <v>432</v>
      </c>
      <c r="B364" s="172" t="s">
        <v>256</v>
      </c>
      <c r="C364" s="189">
        <v>7431517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223021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f>-531264-3</f>
        <v>-531267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7699936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18171251</v>
      </c>
      <c r="E368" s="175"/>
    </row>
    <row r="369" spans="1:5" ht="12.6" customHeight="1" x14ac:dyDescent="0.25">
      <c r="A369" s="249" t="s">
        <v>436</v>
      </c>
      <c r="B369" s="249"/>
      <c r="C369" s="249"/>
      <c r="D369" s="249"/>
      <c r="E369" s="249"/>
    </row>
    <row r="370" spans="1:5" ht="12.6" customHeight="1" x14ac:dyDescent="0.25">
      <c r="A370" s="173" t="s">
        <v>437</v>
      </c>
      <c r="B370" s="172" t="s">
        <v>256</v>
      </c>
      <c r="C370" s="189">
        <v>152929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2279686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2432615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20603866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49" t="s">
        <v>441</v>
      </c>
      <c r="B377" s="249"/>
      <c r="C377" s="249"/>
      <c r="D377" s="249"/>
      <c r="E377" s="249"/>
    </row>
    <row r="378" spans="1:5" ht="12.6" customHeight="1" x14ac:dyDescent="0.25">
      <c r="A378" s="173" t="s">
        <v>442</v>
      </c>
      <c r="B378" s="172" t="s">
        <v>256</v>
      </c>
      <c r="C378" s="189">
        <v>10595518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296">
        <f>B48</f>
        <v>2396923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296">
        <v>257724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296">
        <v>1431568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296">
        <v>193319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296">
        <v>1928300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296">
        <v>1339382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296">
        <v>73182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296">
        <v>196575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296">
        <v>140254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296">
        <v>428633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1186506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20167884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435982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498394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934376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934376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2"/>
    </row>
    <row r="412" spans="1:5" ht="12.6" customHeight="1" x14ac:dyDescent="0.25">
      <c r="A412" s="179" t="str">
        <f>C84&amp;"   "&amp;"H-"&amp;FIXED(C83,0,TRUE)&amp;"     FYE "&amp;C82</f>
        <v>Cascade Medical Center   H-0     FYE 12/31/2019</v>
      </c>
      <c r="B412" s="179"/>
      <c r="C412" s="179"/>
      <c r="D412" s="179"/>
      <c r="E412" s="252"/>
    </row>
    <row r="413" spans="1:5" ht="12.6" customHeight="1" x14ac:dyDescent="0.25">
      <c r="A413" s="179" t="s">
        <v>460</v>
      </c>
      <c r="B413" s="181" t="s">
        <v>461</v>
      </c>
      <c r="C413" s="181" t="s">
        <v>978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66</v>
      </c>
      <c r="C414" s="194">
        <f>E138</f>
        <v>66</v>
      </c>
      <c r="D414" s="179"/>
    </row>
    <row r="415" spans="1:5" ht="12.6" customHeight="1" x14ac:dyDescent="0.25">
      <c r="A415" s="179" t="s">
        <v>464</v>
      </c>
      <c r="B415" s="179">
        <f>D111</f>
        <v>181</v>
      </c>
      <c r="C415" s="179">
        <f>E139</f>
        <v>181</v>
      </c>
      <c r="D415" s="194">
        <f>SUM(C59:H59)+N59</f>
        <v>181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73</v>
      </c>
      <c r="C417" s="194">
        <f>E144</f>
        <v>73</v>
      </c>
      <c r="D417" s="179"/>
    </row>
    <row r="418" spans="1:7" ht="12.6" customHeight="1" x14ac:dyDescent="0.25">
      <c r="A418" s="179" t="s">
        <v>466</v>
      </c>
      <c r="B418" s="179">
        <f>D112</f>
        <v>1277</v>
      </c>
      <c r="C418" s="179">
        <f>E145</f>
        <v>1277</v>
      </c>
      <c r="D418" s="179">
        <f>K59+L59</f>
        <v>1277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3"/>
      <c r="B422" s="203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979</v>
      </c>
      <c r="B424" s="179">
        <f>D114</f>
        <v>0</v>
      </c>
      <c r="D424" s="179">
        <f>J59</f>
        <v>0</v>
      </c>
    </row>
    <row r="425" spans="1:7" ht="12.6" customHeight="1" x14ac:dyDescent="0.25">
      <c r="A425" s="203"/>
      <c r="B425" s="203"/>
      <c r="C425" s="203"/>
      <c r="D425" s="203"/>
      <c r="F425" s="203"/>
      <c r="G425" s="203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4">C378</f>
        <v>10595518</v>
      </c>
      <c r="C427" s="179">
        <f t="shared" ref="C427:C434" si="15">CE61</f>
        <v>10595518</v>
      </c>
      <c r="D427" s="179"/>
    </row>
    <row r="428" spans="1:7" ht="12.6" customHeight="1" x14ac:dyDescent="0.25">
      <c r="A428" s="179" t="s">
        <v>3</v>
      </c>
      <c r="B428" s="179">
        <f t="shared" si="14"/>
        <v>2396923</v>
      </c>
      <c r="C428" s="179">
        <f t="shared" si="15"/>
        <v>2396921</v>
      </c>
      <c r="D428" s="179">
        <f>D173</f>
        <v>2396923</v>
      </c>
    </row>
    <row r="429" spans="1:7" ht="12.6" customHeight="1" x14ac:dyDescent="0.25">
      <c r="A429" s="179" t="s">
        <v>236</v>
      </c>
      <c r="B429" s="179">
        <f t="shared" si="14"/>
        <v>257724</v>
      </c>
      <c r="C429" s="179">
        <f t="shared" si="15"/>
        <v>257724</v>
      </c>
      <c r="D429" s="179"/>
    </row>
    <row r="430" spans="1:7" ht="12.6" customHeight="1" x14ac:dyDescent="0.25">
      <c r="A430" s="179" t="s">
        <v>237</v>
      </c>
      <c r="B430" s="179">
        <f t="shared" si="14"/>
        <v>1431568</v>
      </c>
      <c r="C430" s="179">
        <f t="shared" si="15"/>
        <v>1433597</v>
      </c>
      <c r="D430" s="179"/>
    </row>
    <row r="431" spans="1:7" ht="12.6" customHeight="1" x14ac:dyDescent="0.25">
      <c r="A431" s="179" t="s">
        <v>444</v>
      </c>
      <c r="B431" s="179">
        <f t="shared" si="14"/>
        <v>193319</v>
      </c>
      <c r="C431" s="179">
        <f t="shared" si="15"/>
        <v>193319</v>
      </c>
      <c r="D431" s="179"/>
    </row>
    <row r="432" spans="1:7" ht="12.6" customHeight="1" x14ac:dyDescent="0.25">
      <c r="A432" s="179" t="s">
        <v>445</v>
      </c>
      <c r="B432" s="179">
        <f t="shared" si="14"/>
        <v>1928300</v>
      </c>
      <c r="C432" s="179">
        <f t="shared" si="15"/>
        <v>1928300</v>
      </c>
      <c r="D432" s="179"/>
    </row>
    <row r="433" spans="1:7" ht="12.6" customHeight="1" x14ac:dyDescent="0.25">
      <c r="A433" s="179" t="s">
        <v>6</v>
      </c>
      <c r="B433" s="179">
        <f t="shared" si="14"/>
        <v>1339382</v>
      </c>
      <c r="C433" s="179">
        <f t="shared" si="15"/>
        <v>1339382</v>
      </c>
      <c r="D433" s="179">
        <f>C217</f>
        <v>1339382</v>
      </c>
    </row>
    <row r="434" spans="1:7" ht="12.6" customHeight="1" x14ac:dyDescent="0.25">
      <c r="A434" s="179" t="s">
        <v>474</v>
      </c>
      <c r="B434" s="179">
        <f t="shared" si="14"/>
        <v>73182</v>
      </c>
      <c r="C434" s="179">
        <f t="shared" si="15"/>
        <v>72562</v>
      </c>
      <c r="D434" s="179">
        <f>D177</f>
        <v>72562</v>
      </c>
    </row>
    <row r="435" spans="1:7" ht="12.6" customHeight="1" x14ac:dyDescent="0.25">
      <c r="A435" s="179" t="s">
        <v>447</v>
      </c>
      <c r="B435" s="179">
        <f t="shared" si="14"/>
        <v>196575</v>
      </c>
      <c r="C435" s="179"/>
      <c r="D435" s="179">
        <f>D181</f>
        <v>196575</v>
      </c>
    </row>
    <row r="436" spans="1:7" ht="12.6" customHeight="1" x14ac:dyDescent="0.25">
      <c r="A436" s="179" t="s">
        <v>475</v>
      </c>
      <c r="B436" s="179">
        <f t="shared" si="14"/>
        <v>140254</v>
      </c>
      <c r="C436" s="179"/>
      <c r="D436" s="179">
        <f>D186</f>
        <v>160199</v>
      </c>
    </row>
    <row r="437" spans="1:7" ht="12.6" customHeight="1" x14ac:dyDescent="0.25">
      <c r="A437" s="194" t="s">
        <v>449</v>
      </c>
      <c r="B437" s="194">
        <f t="shared" si="14"/>
        <v>428633</v>
      </c>
      <c r="C437" s="194"/>
      <c r="D437" s="194">
        <f>D190</f>
        <v>428633</v>
      </c>
    </row>
    <row r="438" spans="1:7" ht="12.6" customHeight="1" x14ac:dyDescent="0.25">
      <c r="A438" s="194" t="s">
        <v>476</v>
      </c>
      <c r="B438" s="194">
        <f>C386+C387+C388</f>
        <v>765462</v>
      </c>
      <c r="C438" s="194">
        <f>CD69</f>
        <v>785407</v>
      </c>
      <c r="D438" s="194">
        <f>D181+D186+D190</f>
        <v>785407</v>
      </c>
    </row>
    <row r="439" spans="1:7" ht="12.6" customHeight="1" x14ac:dyDescent="0.25">
      <c r="A439" s="179" t="s">
        <v>451</v>
      </c>
      <c r="B439" s="194">
        <f>C389</f>
        <v>1186506</v>
      </c>
      <c r="C439" s="194">
        <f>SUM(C69:CC69)</f>
        <v>1165152</v>
      </c>
      <c r="D439" s="179"/>
    </row>
    <row r="440" spans="1:7" ht="12.6" customHeight="1" x14ac:dyDescent="0.25">
      <c r="A440" s="179" t="s">
        <v>477</v>
      </c>
      <c r="B440" s="194">
        <f>B438+B439</f>
        <v>1951968</v>
      </c>
      <c r="C440" s="194">
        <f>CE69</f>
        <v>1950559</v>
      </c>
      <c r="D440" s="179"/>
    </row>
    <row r="441" spans="1:7" ht="12.6" customHeight="1" x14ac:dyDescent="0.25">
      <c r="A441" s="179" t="s">
        <v>478</v>
      </c>
      <c r="B441" s="179">
        <f>D390</f>
        <v>20167884</v>
      </c>
      <c r="C441" s="179">
        <f>SUM(C427:C437)+C440</f>
        <v>20167882</v>
      </c>
      <c r="D441" s="179"/>
    </row>
    <row r="442" spans="1:7" ht="12.6" customHeight="1" x14ac:dyDescent="0.25">
      <c r="A442" s="203"/>
      <c r="B442" s="203"/>
      <c r="C442" s="203"/>
      <c r="D442" s="203"/>
      <c r="F442" s="203"/>
      <c r="G442" s="203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991</v>
      </c>
      <c r="B444" s="179">
        <f>D221</f>
        <v>576665</v>
      </c>
      <c r="C444" s="179">
        <f>C363</f>
        <v>576665</v>
      </c>
      <c r="D444" s="179"/>
    </row>
    <row r="445" spans="1:7" ht="12.6" customHeight="1" x14ac:dyDescent="0.25">
      <c r="A445" s="179" t="s">
        <v>343</v>
      </c>
      <c r="B445" s="179">
        <f>D229</f>
        <v>7431517</v>
      </c>
      <c r="C445" s="179">
        <f>C364</f>
        <v>7431517</v>
      </c>
      <c r="D445" s="179"/>
    </row>
    <row r="446" spans="1:7" ht="12.6" customHeight="1" x14ac:dyDescent="0.25">
      <c r="A446" s="179" t="s">
        <v>351</v>
      </c>
      <c r="B446" s="179">
        <f>D236</f>
        <v>223021</v>
      </c>
      <c r="C446" s="179">
        <f>C365</f>
        <v>223021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-531267</v>
      </c>
      <c r="D447" s="179"/>
    </row>
    <row r="448" spans="1:7" ht="12.6" customHeight="1" x14ac:dyDescent="0.25">
      <c r="A448" s="179" t="s">
        <v>358</v>
      </c>
      <c r="B448" s="179">
        <f>D242</f>
        <v>8231203</v>
      </c>
      <c r="C448" s="179">
        <f>D367</f>
        <v>7699936</v>
      </c>
      <c r="D448" s="179"/>
    </row>
    <row r="449" spans="1:7" ht="12.6" customHeight="1" x14ac:dyDescent="0.25">
      <c r="A449" s="203"/>
      <c r="B449" s="203"/>
      <c r="C449" s="203"/>
      <c r="D449" s="203"/>
      <c r="F449" s="203"/>
      <c r="G449" s="203"/>
    </row>
    <row r="450" spans="1:7" ht="12.6" customHeight="1" x14ac:dyDescent="0.25">
      <c r="A450" s="180" t="s">
        <v>481</v>
      </c>
      <c r="B450" s="181" t="s">
        <v>482</v>
      </c>
      <c r="C450" s="203"/>
      <c r="D450" s="203"/>
      <c r="F450" s="203"/>
      <c r="G450" s="203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174</v>
      </c>
    </row>
    <row r="454" spans="1:7" ht="12.6" customHeight="1" x14ac:dyDescent="0.25">
      <c r="A454" s="179" t="s">
        <v>168</v>
      </c>
      <c r="B454" s="179">
        <f>C233</f>
        <v>223021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0</v>
      </c>
      <c r="C455" s="179"/>
      <c r="D455" s="179"/>
    </row>
    <row r="456" spans="1:7" ht="12.6" customHeight="1" x14ac:dyDescent="0.25">
      <c r="A456" s="203"/>
      <c r="B456" s="203"/>
      <c r="C456" s="203"/>
      <c r="D456" s="203"/>
      <c r="F456" s="203"/>
      <c r="G456" s="203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152929</v>
      </c>
      <c r="C458" s="194">
        <f>CE70</f>
        <v>152929</v>
      </c>
      <c r="D458" s="194"/>
    </row>
    <row r="459" spans="1:7" ht="12.6" customHeight="1" x14ac:dyDescent="0.25">
      <c r="A459" s="179" t="s">
        <v>244</v>
      </c>
      <c r="B459" s="194">
        <f>C371</f>
        <v>2279686</v>
      </c>
      <c r="C459" s="194">
        <f>CE72</f>
        <v>2279686</v>
      </c>
      <c r="D459" s="194"/>
    </row>
    <row r="460" spans="1:7" ht="12.6" customHeight="1" x14ac:dyDescent="0.25">
      <c r="A460" s="203"/>
      <c r="B460" s="203"/>
      <c r="C460" s="203"/>
      <c r="D460" s="203"/>
      <c r="F460" s="203"/>
      <c r="G460" s="203"/>
    </row>
    <row r="461" spans="1:7" ht="12.6" customHeight="1" x14ac:dyDescent="0.25">
      <c r="A461" s="179" t="s">
        <v>488</v>
      </c>
      <c r="B461" s="181"/>
      <c r="C461" s="181"/>
      <c r="D461" s="181" t="s">
        <v>980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4430605</v>
      </c>
      <c r="C463" s="194">
        <f>CE73</f>
        <v>4430605</v>
      </c>
      <c r="D463" s="194">
        <f>E141+E147+E153</f>
        <v>4430729</v>
      </c>
    </row>
    <row r="464" spans="1:7" ht="12.6" customHeight="1" x14ac:dyDescent="0.25">
      <c r="A464" s="179" t="s">
        <v>246</v>
      </c>
      <c r="B464" s="194">
        <f>C360</f>
        <v>21440582</v>
      </c>
      <c r="C464" s="194">
        <f>CE74</f>
        <v>21689676</v>
      </c>
      <c r="D464" s="194">
        <f>E142+E148+E154</f>
        <v>21440460</v>
      </c>
    </row>
    <row r="465" spans="1:7" ht="12.6" customHeight="1" x14ac:dyDescent="0.25">
      <c r="A465" s="179" t="s">
        <v>247</v>
      </c>
      <c r="B465" s="194">
        <f>D361</f>
        <v>25871187</v>
      </c>
      <c r="C465" s="194">
        <f>CE75</f>
        <v>26120281</v>
      </c>
      <c r="D465" s="194">
        <f>D463+D464</f>
        <v>25871189</v>
      </c>
    </row>
    <row r="466" spans="1:7" ht="12.6" customHeight="1" x14ac:dyDescent="0.25">
      <c r="A466" s="203"/>
      <c r="B466" s="203"/>
      <c r="C466" s="203"/>
      <c r="D466" s="203"/>
      <c r="F466" s="203"/>
      <c r="G466" s="203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6">C267</f>
        <v>522015</v>
      </c>
      <c r="C468" s="179">
        <f>E195</f>
        <v>522015</v>
      </c>
      <c r="D468" s="179"/>
    </row>
    <row r="469" spans="1:7" ht="12.6" customHeight="1" x14ac:dyDescent="0.25">
      <c r="A469" s="179" t="s">
        <v>333</v>
      </c>
      <c r="B469" s="179">
        <f t="shared" si="16"/>
        <v>1367240</v>
      </c>
      <c r="C469" s="179">
        <f>E196</f>
        <v>1367240</v>
      </c>
      <c r="D469" s="179"/>
    </row>
    <row r="470" spans="1:7" ht="12.6" customHeight="1" x14ac:dyDescent="0.25">
      <c r="A470" s="179" t="s">
        <v>334</v>
      </c>
      <c r="B470" s="179">
        <f t="shared" si="16"/>
        <v>10384322</v>
      </c>
      <c r="C470" s="179">
        <f>E197</f>
        <v>10384322</v>
      </c>
      <c r="D470" s="179"/>
    </row>
    <row r="471" spans="1:7" ht="12.6" customHeight="1" x14ac:dyDescent="0.25">
      <c r="A471" s="179" t="s">
        <v>494</v>
      </c>
      <c r="B471" s="179">
        <f t="shared" si="16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6"/>
        <v>8419530</v>
      </c>
      <c r="C472" s="179">
        <f>E199</f>
        <v>8419530</v>
      </c>
      <c r="D472" s="179"/>
    </row>
    <row r="473" spans="1:7" ht="12.6" customHeight="1" x14ac:dyDescent="0.25">
      <c r="A473" s="179" t="s">
        <v>495</v>
      </c>
      <c r="B473" s="179">
        <f t="shared" si="16"/>
        <v>4731514</v>
      </c>
      <c r="C473" s="179">
        <f>SUM(E200:E201)</f>
        <v>4731514</v>
      </c>
      <c r="D473" s="179"/>
    </row>
    <row r="474" spans="1:7" ht="12.6" customHeight="1" x14ac:dyDescent="0.25">
      <c r="A474" s="179" t="s">
        <v>339</v>
      </c>
      <c r="B474" s="179">
        <f t="shared" si="16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6"/>
        <v>86498</v>
      </c>
      <c r="C475" s="179">
        <f>E203</f>
        <v>86498</v>
      </c>
      <c r="D475" s="179"/>
    </row>
    <row r="476" spans="1:7" ht="12.6" customHeight="1" x14ac:dyDescent="0.25">
      <c r="A476" s="179" t="s">
        <v>203</v>
      </c>
      <c r="B476" s="179">
        <f>D275</f>
        <v>25511119</v>
      </c>
      <c r="C476" s="179">
        <f>E204</f>
        <v>25511119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14996404</v>
      </c>
      <c r="C478" s="179">
        <f>E217</f>
        <v>14996404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21999387</v>
      </c>
    </row>
    <row r="482" spans="1:12" ht="12.6" customHeight="1" x14ac:dyDescent="0.25">
      <c r="A482" s="180" t="s">
        <v>499</v>
      </c>
      <c r="C482" s="180">
        <f>D339</f>
        <v>21999387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158</v>
      </c>
      <c r="B493" s="253" t="str">
        <f>RIGHT('Prior Year'!C82,4)</f>
        <v>2018</v>
      </c>
      <c r="C493" s="253" t="str">
        <f>RIGHT(C82,4)</f>
        <v>2019</v>
      </c>
      <c r="D493" s="253" t="str">
        <f>RIGHT('Prior Year'!C82,4)</f>
        <v>2018</v>
      </c>
      <c r="E493" s="253" t="str">
        <f>RIGHT(C82,4)</f>
        <v>2019</v>
      </c>
      <c r="F493" s="253" t="str">
        <f>RIGHT('Prior Year'!C82,4)</f>
        <v>2018</v>
      </c>
      <c r="G493" s="253" t="str">
        <f>RIGHT(C82,4)</f>
        <v>2019</v>
      </c>
      <c r="H493" s="253"/>
      <c r="K493" s="253"/>
      <c r="L493" s="253"/>
    </row>
    <row r="494" spans="1:12" ht="12.6" customHeight="1" x14ac:dyDescent="0.25">
      <c r="A494" s="198"/>
      <c r="B494" s="181" t="s">
        <v>505</v>
      </c>
      <c r="C494" s="181" t="s">
        <v>505</v>
      </c>
      <c r="D494" s="254" t="s">
        <v>506</v>
      </c>
      <c r="E494" s="254" t="s">
        <v>506</v>
      </c>
      <c r="F494" s="253" t="s">
        <v>507</v>
      </c>
      <c r="G494" s="253" t="s">
        <v>507</v>
      </c>
      <c r="H494" s="253" t="s">
        <v>508</v>
      </c>
      <c r="K494" s="253"/>
      <c r="L494" s="253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3" t="s">
        <v>510</v>
      </c>
      <c r="G495" s="253" t="s">
        <v>510</v>
      </c>
      <c r="H495" s="253" t="s">
        <v>511</v>
      </c>
      <c r="K495" s="253"/>
      <c r="L495" s="253"/>
    </row>
    <row r="496" spans="1:12" ht="12.6" customHeight="1" x14ac:dyDescent="0.25">
      <c r="A496" s="180" t="s">
        <v>512</v>
      </c>
      <c r="B496" s="232">
        <f>'Prior Year'!C71</f>
        <v>0</v>
      </c>
      <c r="C496" s="232">
        <f>C71</f>
        <v>0</v>
      </c>
      <c r="D496" s="232">
        <f>'Prior Year'!C59</f>
        <v>0</v>
      </c>
      <c r="E496" s="180">
        <f>C59</f>
        <v>0</v>
      </c>
      <c r="F496" s="255" t="str">
        <f t="shared" ref="F496:G511" si="17">IF(B496=0,"",IF(D496=0,"",B496/D496))</f>
        <v/>
      </c>
      <c r="G496" s="256" t="str">
        <f t="shared" si="17"/>
        <v/>
      </c>
      <c r="H496" s="257" t="str">
        <f>IF(B496=0,"",IF(C496=0,"",IF(D496=0,"",IF(E496=0,"",IF(G496/F496-1&lt;-0.25,G496/F496-1,IF(G496/F496-1&gt;0.25,G496/F496-1,""))))))</f>
        <v/>
      </c>
      <c r="I496" s="259"/>
      <c r="K496" s="253"/>
      <c r="L496" s="253"/>
    </row>
    <row r="497" spans="1:12" ht="12.6" customHeight="1" x14ac:dyDescent="0.25">
      <c r="A497" s="180" t="s">
        <v>513</v>
      </c>
      <c r="B497" s="232">
        <f>'Prior Year'!D71</f>
        <v>0</v>
      </c>
      <c r="C497" s="232">
        <f>D71</f>
        <v>0</v>
      </c>
      <c r="D497" s="232">
        <f>'Prior Year'!D59</f>
        <v>0</v>
      </c>
      <c r="E497" s="180">
        <f>D59</f>
        <v>0</v>
      </c>
      <c r="F497" s="255" t="str">
        <f t="shared" si="17"/>
        <v/>
      </c>
      <c r="G497" s="255" t="str">
        <f t="shared" si="17"/>
        <v/>
      </c>
      <c r="H497" s="257" t="str">
        <f t="shared" ref="H497:H550" si="18">IF(B497=0,"",IF(C497=0,"",IF(D497=0,"",IF(E497=0,"",IF(G497/F497-1&lt;-0.25,G497/F497-1,IF(G497/F497-1&gt;0.25,G497/F497-1,""))))))</f>
        <v/>
      </c>
      <c r="I497" s="259"/>
      <c r="K497" s="253"/>
      <c r="L497" s="253"/>
    </row>
    <row r="498" spans="1:12" ht="12.6" customHeight="1" x14ac:dyDescent="0.25">
      <c r="A498" s="180" t="s">
        <v>514</v>
      </c>
      <c r="B498" s="232">
        <f>'Prior Year'!E71</f>
        <v>179137</v>
      </c>
      <c r="C498" s="232">
        <f>E71</f>
        <v>234090</v>
      </c>
      <c r="D498" s="232">
        <f>'Prior Year'!E59</f>
        <v>199</v>
      </c>
      <c r="E498" s="180">
        <f>E59</f>
        <v>181</v>
      </c>
      <c r="F498" s="255">
        <f t="shared" si="17"/>
        <v>900.1859296482412</v>
      </c>
      <c r="G498" s="255">
        <f t="shared" si="17"/>
        <v>1293.3149171270718</v>
      </c>
      <c r="H498" s="257">
        <f t="shared" si="18"/>
        <v>0.43671976480731112</v>
      </c>
      <c r="I498" s="259"/>
      <c r="K498" s="253"/>
      <c r="L498" s="253"/>
    </row>
    <row r="499" spans="1:12" ht="12.6" customHeight="1" x14ac:dyDescent="0.25">
      <c r="A499" s="180" t="s">
        <v>515</v>
      </c>
      <c r="B499" s="232">
        <f>'Prior Year'!F71</f>
        <v>0</v>
      </c>
      <c r="C499" s="232">
        <f>F71</f>
        <v>0</v>
      </c>
      <c r="D499" s="232">
        <f>'Prior Year'!F59</f>
        <v>0</v>
      </c>
      <c r="E499" s="180">
        <f>F59</f>
        <v>0</v>
      </c>
      <c r="F499" s="255" t="str">
        <f t="shared" si="17"/>
        <v/>
      </c>
      <c r="G499" s="255" t="str">
        <f t="shared" si="17"/>
        <v/>
      </c>
      <c r="H499" s="257" t="str">
        <f t="shared" si="18"/>
        <v/>
      </c>
      <c r="I499" s="259"/>
      <c r="K499" s="253"/>
      <c r="L499" s="253"/>
    </row>
    <row r="500" spans="1:12" ht="12.6" customHeight="1" x14ac:dyDescent="0.25">
      <c r="A500" s="180" t="s">
        <v>516</v>
      </c>
      <c r="B500" s="232">
        <f>'Prior Year'!G71</f>
        <v>0</v>
      </c>
      <c r="C500" s="232">
        <f>G71</f>
        <v>0</v>
      </c>
      <c r="D500" s="232">
        <f>'Prior Year'!G59</f>
        <v>0</v>
      </c>
      <c r="E500" s="180">
        <f>G59</f>
        <v>0</v>
      </c>
      <c r="F500" s="255" t="str">
        <f t="shared" si="17"/>
        <v/>
      </c>
      <c r="G500" s="255" t="str">
        <f t="shared" si="17"/>
        <v/>
      </c>
      <c r="H500" s="257" t="str">
        <f t="shared" si="18"/>
        <v/>
      </c>
      <c r="I500" s="259"/>
      <c r="K500" s="253"/>
      <c r="L500" s="253"/>
    </row>
    <row r="501" spans="1:12" ht="12.6" customHeight="1" x14ac:dyDescent="0.25">
      <c r="A501" s="180" t="s">
        <v>517</v>
      </c>
      <c r="B501" s="232">
        <f>'Prior Year'!H71</f>
        <v>0</v>
      </c>
      <c r="C501" s="232">
        <f>H71</f>
        <v>0</v>
      </c>
      <c r="D501" s="232">
        <f>'Prior Year'!H59</f>
        <v>0</v>
      </c>
      <c r="E501" s="180">
        <f>H59</f>
        <v>0</v>
      </c>
      <c r="F501" s="255" t="str">
        <f t="shared" si="17"/>
        <v/>
      </c>
      <c r="G501" s="255" t="str">
        <f t="shared" si="17"/>
        <v/>
      </c>
      <c r="H501" s="257" t="str">
        <f t="shared" si="18"/>
        <v/>
      </c>
      <c r="I501" s="259"/>
      <c r="K501" s="253"/>
      <c r="L501" s="253"/>
    </row>
    <row r="502" spans="1:12" ht="12.6" customHeight="1" x14ac:dyDescent="0.25">
      <c r="A502" s="180" t="s">
        <v>518</v>
      </c>
      <c r="B502" s="232">
        <f>'Prior Year'!I71</f>
        <v>0</v>
      </c>
      <c r="C502" s="232">
        <f>I71</f>
        <v>0</v>
      </c>
      <c r="D502" s="232">
        <f>'Prior Year'!I59</f>
        <v>0</v>
      </c>
      <c r="E502" s="180">
        <f>I59</f>
        <v>0</v>
      </c>
      <c r="F502" s="255" t="str">
        <f t="shared" si="17"/>
        <v/>
      </c>
      <c r="G502" s="255" t="str">
        <f t="shared" si="17"/>
        <v/>
      </c>
      <c r="H502" s="257" t="str">
        <f t="shared" si="18"/>
        <v/>
      </c>
      <c r="I502" s="259"/>
      <c r="K502" s="253"/>
      <c r="L502" s="253"/>
    </row>
    <row r="503" spans="1:12" ht="12.6" customHeight="1" x14ac:dyDescent="0.25">
      <c r="A503" s="180" t="s">
        <v>519</v>
      </c>
      <c r="B503" s="232">
        <f>'Prior Year'!J71</f>
        <v>0</v>
      </c>
      <c r="C503" s="232">
        <f>J71</f>
        <v>0</v>
      </c>
      <c r="D503" s="232">
        <f>'Prior Year'!J59</f>
        <v>0</v>
      </c>
      <c r="E503" s="180">
        <f>J59</f>
        <v>0</v>
      </c>
      <c r="F503" s="255" t="str">
        <f t="shared" si="17"/>
        <v/>
      </c>
      <c r="G503" s="255" t="str">
        <f t="shared" si="17"/>
        <v/>
      </c>
      <c r="H503" s="257" t="str">
        <f t="shared" si="18"/>
        <v/>
      </c>
      <c r="I503" s="259"/>
      <c r="K503" s="253"/>
      <c r="L503" s="253"/>
    </row>
    <row r="504" spans="1:12" ht="12.6" customHeight="1" x14ac:dyDescent="0.25">
      <c r="A504" s="180" t="s">
        <v>520</v>
      </c>
      <c r="B504" s="232">
        <f>'Prior Year'!K71</f>
        <v>0</v>
      </c>
      <c r="C504" s="232">
        <f>K71</f>
        <v>0</v>
      </c>
      <c r="D504" s="232">
        <f>'Prior Year'!K59</f>
        <v>0</v>
      </c>
      <c r="E504" s="180">
        <f>K59</f>
        <v>0</v>
      </c>
      <c r="F504" s="255" t="str">
        <f t="shared" si="17"/>
        <v/>
      </c>
      <c r="G504" s="255" t="str">
        <f t="shared" si="17"/>
        <v/>
      </c>
      <c r="H504" s="257" t="str">
        <f t="shared" si="18"/>
        <v/>
      </c>
      <c r="I504" s="259"/>
      <c r="K504" s="253"/>
      <c r="L504" s="253"/>
    </row>
    <row r="505" spans="1:12" ht="12.6" customHeight="1" x14ac:dyDescent="0.25">
      <c r="A505" s="180" t="s">
        <v>521</v>
      </c>
      <c r="B505" s="232">
        <f>'Prior Year'!L71</f>
        <v>1451243</v>
      </c>
      <c r="C505" s="232">
        <f>L71</f>
        <v>1651677</v>
      </c>
      <c r="D505" s="232">
        <f>'Prior Year'!L59</f>
        <v>1612</v>
      </c>
      <c r="E505" s="180">
        <f>L59</f>
        <v>1277</v>
      </c>
      <c r="F505" s="255">
        <f t="shared" si="17"/>
        <v>900.27481389578168</v>
      </c>
      <c r="G505" s="255">
        <f t="shared" si="17"/>
        <v>1293.4040720438527</v>
      </c>
      <c r="H505" s="257">
        <f t="shared" si="18"/>
        <v>0.43667694806086255</v>
      </c>
      <c r="I505" s="259"/>
      <c r="K505" s="253"/>
      <c r="L505" s="253"/>
    </row>
    <row r="506" spans="1:12" ht="12.6" customHeight="1" x14ac:dyDescent="0.25">
      <c r="A506" s="180" t="s">
        <v>522</v>
      </c>
      <c r="B506" s="232">
        <f>'Prior Year'!M71</f>
        <v>0</v>
      </c>
      <c r="C506" s="232">
        <f>M71</f>
        <v>0</v>
      </c>
      <c r="D506" s="232">
        <f>'Prior Year'!M59</f>
        <v>0</v>
      </c>
      <c r="E506" s="180">
        <f>M59</f>
        <v>0</v>
      </c>
      <c r="F506" s="255" t="str">
        <f t="shared" si="17"/>
        <v/>
      </c>
      <c r="G506" s="255" t="str">
        <f t="shared" si="17"/>
        <v/>
      </c>
      <c r="H506" s="257" t="str">
        <f t="shared" si="18"/>
        <v/>
      </c>
      <c r="I506" s="259"/>
      <c r="K506" s="253"/>
      <c r="L506" s="253"/>
    </row>
    <row r="507" spans="1:12" ht="12.6" customHeight="1" x14ac:dyDescent="0.25">
      <c r="A507" s="180" t="s">
        <v>523</v>
      </c>
      <c r="B507" s="232">
        <f>'Prior Year'!N71</f>
        <v>0</v>
      </c>
      <c r="C507" s="232">
        <f>N71</f>
        <v>0</v>
      </c>
      <c r="D507" s="232">
        <f>'Prior Year'!N59</f>
        <v>0</v>
      </c>
      <c r="E507" s="180">
        <f>N59</f>
        <v>0</v>
      </c>
      <c r="F507" s="255" t="str">
        <f t="shared" si="17"/>
        <v/>
      </c>
      <c r="G507" s="255" t="str">
        <f t="shared" si="17"/>
        <v/>
      </c>
      <c r="H507" s="257" t="str">
        <f t="shared" si="18"/>
        <v/>
      </c>
      <c r="I507" s="259"/>
      <c r="K507" s="253"/>
      <c r="L507" s="253"/>
    </row>
    <row r="508" spans="1:12" ht="12.6" customHeight="1" x14ac:dyDescent="0.25">
      <c r="A508" s="180" t="s">
        <v>524</v>
      </c>
      <c r="B508" s="232">
        <f>'Prior Year'!O71</f>
        <v>0</v>
      </c>
      <c r="C508" s="232">
        <f>O71</f>
        <v>0</v>
      </c>
      <c r="D508" s="232">
        <f>'Prior Year'!O59</f>
        <v>0</v>
      </c>
      <c r="E508" s="180">
        <f>O59</f>
        <v>0</v>
      </c>
      <c r="F508" s="255" t="str">
        <f t="shared" si="17"/>
        <v/>
      </c>
      <c r="G508" s="255" t="str">
        <f t="shared" si="17"/>
        <v/>
      </c>
      <c r="H508" s="257" t="str">
        <f t="shared" si="18"/>
        <v/>
      </c>
      <c r="I508" s="259"/>
      <c r="K508" s="253"/>
      <c r="L508" s="253"/>
    </row>
    <row r="509" spans="1:12" ht="12.6" customHeight="1" x14ac:dyDescent="0.25">
      <c r="A509" s="180" t="s">
        <v>525</v>
      </c>
      <c r="B509" s="232">
        <f>'Prior Year'!P71</f>
        <v>0</v>
      </c>
      <c r="C509" s="232">
        <f>P71</f>
        <v>0</v>
      </c>
      <c r="D509" s="232">
        <f>'Prior Year'!P59</f>
        <v>0</v>
      </c>
      <c r="E509" s="180">
        <f>P59</f>
        <v>0</v>
      </c>
      <c r="F509" s="255" t="str">
        <f t="shared" si="17"/>
        <v/>
      </c>
      <c r="G509" s="255" t="str">
        <f t="shared" si="17"/>
        <v/>
      </c>
      <c r="H509" s="257" t="str">
        <f t="shared" si="18"/>
        <v/>
      </c>
      <c r="I509" s="259"/>
      <c r="K509" s="253"/>
      <c r="L509" s="253"/>
    </row>
    <row r="510" spans="1:12" ht="12.6" customHeight="1" x14ac:dyDescent="0.25">
      <c r="A510" s="180" t="s">
        <v>526</v>
      </c>
      <c r="B510" s="232">
        <f>'Prior Year'!Q71</f>
        <v>0</v>
      </c>
      <c r="C510" s="232">
        <f>Q71</f>
        <v>0</v>
      </c>
      <c r="D510" s="232">
        <f>'Prior Year'!Q59</f>
        <v>0</v>
      </c>
      <c r="E510" s="180">
        <f>Q59</f>
        <v>0</v>
      </c>
      <c r="F510" s="255" t="str">
        <f t="shared" si="17"/>
        <v/>
      </c>
      <c r="G510" s="255" t="str">
        <f t="shared" si="17"/>
        <v/>
      </c>
      <c r="H510" s="257" t="str">
        <f t="shared" si="18"/>
        <v/>
      </c>
      <c r="I510" s="259"/>
      <c r="K510" s="253"/>
      <c r="L510" s="253"/>
    </row>
    <row r="511" spans="1:12" ht="12.6" customHeight="1" x14ac:dyDescent="0.25">
      <c r="A511" s="180" t="s">
        <v>527</v>
      </c>
      <c r="B511" s="232">
        <f>'Prior Year'!R71</f>
        <v>0</v>
      </c>
      <c r="C511" s="232">
        <f>R71</f>
        <v>0</v>
      </c>
      <c r="D511" s="232">
        <f>'Prior Year'!R59</f>
        <v>0</v>
      </c>
      <c r="E511" s="180">
        <f>R59</f>
        <v>0</v>
      </c>
      <c r="F511" s="255" t="str">
        <f t="shared" si="17"/>
        <v/>
      </c>
      <c r="G511" s="255" t="str">
        <f t="shared" si="17"/>
        <v/>
      </c>
      <c r="H511" s="257" t="str">
        <f t="shared" si="18"/>
        <v/>
      </c>
      <c r="I511" s="259"/>
      <c r="K511" s="253"/>
      <c r="L511" s="253"/>
    </row>
    <row r="512" spans="1:12" ht="12.6" customHeight="1" x14ac:dyDescent="0.25">
      <c r="A512" s="180" t="s">
        <v>528</v>
      </c>
      <c r="B512" s="232">
        <f>'Prior Year'!S71</f>
        <v>211923</v>
      </c>
      <c r="C512" s="232">
        <f>S71</f>
        <v>223839</v>
      </c>
      <c r="D512" s="181" t="s">
        <v>529</v>
      </c>
      <c r="E512" s="181" t="s">
        <v>529</v>
      </c>
      <c r="F512" s="255" t="str">
        <f t="shared" ref="F512:G527" si="19">IF(B512=0,"",IF(D512=0,"",B512/D512))</f>
        <v/>
      </c>
      <c r="G512" s="255" t="str">
        <f t="shared" si="19"/>
        <v/>
      </c>
      <c r="H512" s="257" t="str">
        <f t="shared" si="18"/>
        <v/>
      </c>
      <c r="I512" s="259"/>
      <c r="K512" s="253"/>
      <c r="L512" s="253"/>
    </row>
    <row r="513" spans="1:12" ht="12.6" customHeight="1" x14ac:dyDescent="0.25">
      <c r="A513" s="180" t="s">
        <v>981</v>
      </c>
      <c r="B513" s="232">
        <f>'Prior Year'!T71</f>
        <v>0</v>
      </c>
      <c r="C513" s="232">
        <f>T71</f>
        <v>0</v>
      </c>
      <c r="D513" s="181" t="s">
        <v>529</v>
      </c>
      <c r="E513" s="181" t="s">
        <v>529</v>
      </c>
      <c r="F513" s="255" t="str">
        <f t="shared" si="19"/>
        <v/>
      </c>
      <c r="G513" s="255" t="str">
        <f t="shared" si="19"/>
        <v/>
      </c>
      <c r="H513" s="257" t="str">
        <f t="shared" si="18"/>
        <v/>
      </c>
      <c r="I513" s="259"/>
      <c r="K513" s="253"/>
      <c r="L513" s="253"/>
    </row>
    <row r="514" spans="1:12" ht="12.6" customHeight="1" x14ac:dyDescent="0.25">
      <c r="A514" s="180" t="s">
        <v>530</v>
      </c>
      <c r="B514" s="232">
        <f>'Prior Year'!U71</f>
        <v>816707</v>
      </c>
      <c r="C514" s="232">
        <f>U71</f>
        <v>930338</v>
      </c>
      <c r="D514" s="232">
        <f>'Prior Year'!U59</f>
        <v>34867</v>
      </c>
      <c r="E514" s="180">
        <f>U59</f>
        <v>36530</v>
      </c>
      <c r="F514" s="255">
        <f t="shared" si="19"/>
        <v>23.423494995267731</v>
      </c>
      <c r="G514" s="255">
        <f t="shared" si="19"/>
        <v>25.467779906925813</v>
      </c>
      <c r="H514" s="257" t="str">
        <f t="shared" si="18"/>
        <v/>
      </c>
      <c r="I514" s="259"/>
      <c r="K514" s="253"/>
      <c r="L514" s="253"/>
    </row>
    <row r="515" spans="1:12" ht="12.6" customHeight="1" x14ac:dyDescent="0.25">
      <c r="A515" s="180" t="s">
        <v>531</v>
      </c>
      <c r="B515" s="232">
        <f>'Prior Year'!V71</f>
        <v>35262</v>
      </c>
      <c r="C515" s="232">
        <f>V71</f>
        <v>31239</v>
      </c>
      <c r="D515" s="232">
        <f>'Prior Year'!V59</f>
        <v>921</v>
      </c>
      <c r="E515" s="180">
        <f>V59</f>
        <v>910</v>
      </c>
      <c r="F515" s="255">
        <f t="shared" si="19"/>
        <v>38.286644951140062</v>
      </c>
      <c r="G515" s="255">
        <f t="shared" si="19"/>
        <v>34.328571428571429</v>
      </c>
      <c r="H515" s="257" t="str">
        <f t="shared" si="18"/>
        <v/>
      </c>
      <c r="I515" s="259"/>
      <c r="K515" s="253"/>
      <c r="L515" s="253"/>
    </row>
    <row r="516" spans="1:12" ht="12.6" customHeight="1" x14ac:dyDescent="0.25">
      <c r="A516" s="180" t="s">
        <v>532</v>
      </c>
      <c r="B516" s="232">
        <f>'Prior Year'!W71</f>
        <v>0</v>
      </c>
      <c r="C516" s="232">
        <f>W71</f>
        <v>0</v>
      </c>
      <c r="D516" s="232">
        <f>'Prior Year'!W59</f>
        <v>0</v>
      </c>
      <c r="E516" s="180">
        <f>W59</f>
        <v>0</v>
      </c>
      <c r="F516" s="255" t="str">
        <f t="shared" si="19"/>
        <v/>
      </c>
      <c r="G516" s="255" t="str">
        <f t="shared" si="19"/>
        <v/>
      </c>
      <c r="H516" s="257" t="str">
        <f t="shared" si="18"/>
        <v/>
      </c>
      <c r="I516" s="259"/>
      <c r="K516" s="253"/>
      <c r="L516" s="253"/>
    </row>
    <row r="517" spans="1:12" ht="12.6" customHeight="1" x14ac:dyDescent="0.25">
      <c r="A517" s="180" t="s">
        <v>533</v>
      </c>
      <c r="B517" s="232">
        <f>'Prior Year'!X71</f>
        <v>192490</v>
      </c>
      <c r="C517" s="232">
        <f>X71</f>
        <v>199533</v>
      </c>
      <c r="D517" s="232">
        <f>'Prior Year'!X59</f>
        <v>1063</v>
      </c>
      <c r="E517" s="180">
        <f>X59</f>
        <v>1096</v>
      </c>
      <c r="F517" s="255">
        <f t="shared" si="19"/>
        <v>181.08184383819381</v>
      </c>
      <c r="G517" s="255">
        <f t="shared" si="19"/>
        <v>182.05565693430657</v>
      </c>
      <c r="H517" s="257" t="str">
        <f t="shared" si="18"/>
        <v/>
      </c>
      <c r="I517" s="259"/>
      <c r="K517" s="253"/>
      <c r="L517" s="253"/>
    </row>
    <row r="518" spans="1:12" ht="12.6" customHeight="1" x14ac:dyDescent="0.25">
      <c r="A518" s="180" t="s">
        <v>534</v>
      </c>
      <c r="B518" s="232">
        <f>'Prior Year'!Y71</f>
        <v>468646</v>
      </c>
      <c r="C518" s="232">
        <f>Y71</f>
        <v>487612</v>
      </c>
      <c r="D518" s="232">
        <f>'Prior Year'!Y59</f>
        <v>3611</v>
      </c>
      <c r="E518" s="180">
        <f>Y59</f>
        <v>3814</v>
      </c>
      <c r="F518" s="255">
        <f t="shared" si="19"/>
        <v>129.78288562725007</v>
      </c>
      <c r="G518" s="255">
        <f t="shared" si="19"/>
        <v>127.84792868379654</v>
      </c>
      <c r="H518" s="257" t="str">
        <f t="shared" si="18"/>
        <v/>
      </c>
      <c r="I518" s="259"/>
      <c r="K518" s="253"/>
      <c r="L518" s="253"/>
    </row>
    <row r="519" spans="1:12" ht="12.6" customHeight="1" x14ac:dyDescent="0.25">
      <c r="A519" s="180" t="s">
        <v>535</v>
      </c>
      <c r="B519" s="232">
        <f>'Prior Year'!Z71</f>
        <v>0</v>
      </c>
      <c r="C519" s="232">
        <f>Z71</f>
        <v>0</v>
      </c>
      <c r="D519" s="232">
        <f>'Prior Year'!Z59</f>
        <v>0</v>
      </c>
      <c r="E519" s="180">
        <f>Z59</f>
        <v>0</v>
      </c>
      <c r="F519" s="255" t="str">
        <f t="shared" si="19"/>
        <v/>
      </c>
      <c r="G519" s="255" t="str">
        <f t="shared" si="19"/>
        <v/>
      </c>
      <c r="H519" s="257" t="str">
        <f t="shared" si="18"/>
        <v/>
      </c>
      <c r="I519" s="259"/>
      <c r="K519" s="253"/>
      <c r="L519" s="253"/>
    </row>
    <row r="520" spans="1:12" ht="12.6" customHeight="1" x14ac:dyDescent="0.25">
      <c r="A520" s="180" t="s">
        <v>536</v>
      </c>
      <c r="B520" s="232">
        <f>'Prior Year'!AA71</f>
        <v>0</v>
      </c>
      <c r="C520" s="232">
        <f>AA71</f>
        <v>0</v>
      </c>
      <c r="D520" s="232">
        <f>'Prior Year'!AA59</f>
        <v>0</v>
      </c>
      <c r="E520" s="180">
        <f>AA59</f>
        <v>0</v>
      </c>
      <c r="F520" s="255" t="str">
        <f t="shared" si="19"/>
        <v/>
      </c>
      <c r="G520" s="255" t="str">
        <f t="shared" si="19"/>
        <v/>
      </c>
      <c r="H520" s="257" t="str">
        <f t="shared" si="18"/>
        <v/>
      </c>
      <c r="I520" s="259"/>
      <c r="K520" s="253"/>
      <c r="L520" s="253"/>
    </row>
    <row r="521" spans="1:12" ht="12.6" customHeight="1" x14ac:dyDescent="0.25">
      <c r="A521" s="180" t="s">
        <v>537</v>
      </c>
      <c r="B521" s="232">
        <f>'Prior Year'!AB71</f>
        <v>880494</v>
      </c>
      <c r="C521" s="232">
        <f>AB71</f>
        <v>1113183</v>
      </c>
      <c r="D521" s="181" t="s">
        <v>529</v>
      </c>
      <c r="E521" s="181" t="s">
        <v>529</v>
      </c>
      <c r="F521" s="255" t="str">
        <f t="shared" si="19"/>
        <v/>
      </c>
      <c r="G521" s="255" t="str">
        <f t="shared" si="19"/>
        <v/>
      </c>
      <c r="H521" s="257" t="str">
        <f t="shared" si="18"/>
        <v/>
      </c>
      <c r="I521" s="259"/>
      <c r="K521" s="253"/>
      <c r="L521" s="253"/>
    </row>
    <row r="522" spans="1:12" ht="12.6" customHeight="1" x14ac:dyDescent="0.25">
      <c r="A522" s="180" t="s">
        <v>538</v>
      </c>
      <c r="B522" s="232">
        <f>'Prior Year'!AC71</f>
        <v>0</v>
      </c>
      <c r="C522" s="232">
        <f>AC71</f>
        <v>0</v>
      </c>
      <c r="D522" s="232">
        <f>'Prior Year'!AC59</f>
        <v>0</v>
      </c>
      <c r="E522" s="180">
        <f>AC59</f>
        <v>0</v>
      </c>
      <c r="F522" s="255" t="str">
        <f t="shared" si="19"/>
        <v/>
      </c>
      <c r="G522" s="255" t="str">
        <f t="shared" si="19"/>
        <v/>
      </c>
      <c r="H522" s="257" t="str">
        <f t="shared" si="18"/>
        <v/>
      </c>
      <c r="I522" s="259"/>
      <c r="K522" s="253"/>
      <c r="L522" s="253"/>
    </row>
    <row r="523" spans="1:12" ht="12.6" customHeight="1" x14ac:dyDescent="0.25">
      <c r="A523" s="180" t="s">
        <v>539</v>
      </c>
      <c r="B523" s="232">
        <f>'Prior Year'!AD71</f>
        <v>0</v>
      </c>
      <c r="C523" s="232">
        <f>AD71</f>
        <v>0</v>
      </c>
      <c r="D523" s="232">
        <f>'Prior Year'!AD59</f>
        <v>0</v>
      </c>
      <c r="E523" s="180">
        <f>AD59</f>
        <v>0</v>
      </c>
      <c r="F523" s="255" t="str">
        <f t="shared" si="19"/>
        <v/>
      </c>
      <c r="G523" s="255" t="str">
        <f t="shared" si="19"/>
        <v/>
      </c>
      <c r="H523" s="257" t="str">
        <f t="shared" si="18"/>
        <v/>
      </c>
      <c r="I523" s="259"/>
      <c r="K523" s="253"/>
      <c r="L523" s="253"/>
    </row>
    <row r="524" spans="1:12" ht="12.6" customHeight="1" x14ac:dyDescent="0.25">
      <c r="A524" s="180" t="s">
        <v>540</v>
      </c>
      <c r="B524" s="232">
        <f>'Prior Year'!AE71</f>
        <v>879391</v>
      </c>
      <c r="C524" s="232">
        <f>AE71</f>
        <v>885672</v>
      </c>
      <c r="D524" s="232">
        <f>'Prior Year'!AE59</f>
        <v>20643</v>
      </c>
      <c r="E524" s="180">
        <f>AE59</f>
        <v>21188</v>
      </c>
      <c r="F524" s="255">
        <f t="shared" si="19"/>
        <v>42.599961245942936</v>
      </c>
      <c r="G524" s="255">
        <f t="shared" si="19"/>
        <v>41.800641872758163</v>
      </c>
      <c r="H524" s="257" t="str">
        <f t="shared" si="18"/>
        <v/>
      </c>
      <c r="I524" s="259"/>
      <c r="K524" s="253"/>
      <c r="L524" s="253"/>
    </row>
    <row r="525" spans="1:12" ht="12.6" customHeight="1" x14ac:dyDescent="0.25">
      <c r="A525" s="180" t="s">
        <v>541</v>
      </c>
      <c r="B525" s="232">
        <f>'Prior Year'!AF71</f>
        <v>0</v>
      </c>
      <c r="C525" s="232">
        <f>AF71</f>
        <v>0</v>
      </c>
      <c r="D525" s="232">
        <f>'Prior Year'!AF59</f>
        <v>0</v>
      </c>
      <c r="E525" s="180">
        <f>AF59</f>
        <v>0</v>
      </c>
      <c r="F525" s="255" t="str">
        <f t="shared" si="19"/>
        <v/>
      </c>
      <c r="G525" s="255" t="str">
        <f t="shared" si="19"/>
        <v/>
      </c>
      <c r="H525" s="257" t="str">
        <f t="shared" si="18"/>
        <v/>
      </c>
      <c r="I525" s="259"/>
      <c r="K525" s="253"/>
      <c r="L525" s="253"/>
    </row>
    <row r="526" spans="1:12" ht="12.6" customHeight="1" x14ac:dyDescent="0.25">
      <c r="A526" s="180" t="s">
        <v>542</v>
      </c>
      <c r="B526" s="232">
        <f>'Prior Year'!AG71</f>
        <v>1937803</v>
      </c>
      <c r="C526" s="232">
        <f>AG71</f>
        <v>2074804</v>
      </c>
      <c r="D526" s="232">
        <f>'Prior Year'!AG59</f>
        <v>3364</v>
      </c>
      <c r="E526" s="180">
        <f>AG59</f>
        <v>3403</v>
      </c>
      <c r="F526" s="255">
        <f t="shared" si="19"/>
        <v>576.04131985731271</v>
      </c>
      <c r="G526" s="255">
        <f t="shared" si="19"/>
        <v>609.69850132236263</v>
      </c>
      <c r="H526" s="257" t="str">
        <f t="shared" si="18"/>
        <v/>
      </c>
      <c r="I526" s="259"/>
      <c r="K526" s="253"/>
      <c r="L526" s="253"/>
    </row>
    <row r="527" spans="1:12" ht="12.6" customHeight="1" x14ac:dyDescent="0.25">
      <c r="A527" s="180" t="s">
        <v>543</v>
      </c>
      <c r="B527" s="232">
        <f>'Prior Year'!AH71</f>
        <v>1541685</v>
      </c>
      <c r="C527" s="232">
        <f>AH71</f>
        <v>1558942</v>
      </c>
      <c r="D527" s="232">
        <f>'Prior Year'!AH59</f>
        <v>660</v>
      </c>
      <c r="E527" s="180">
        <f>AH59</f>
        <v>719</v>
      </c>
      <c r="F527" s="255">
        <f t="shared" si="19"/>
        <v>2335.8863636363635</v>
      </c>
      <c r="G527" s="255">
        <f t="shared" si="19"/>
        <v>2168.2086230876216</v>
      </c>
      <c r="H527" s="257" t="str">
        <f t="shared" si="18"/>
        <v/>
      </c>
      <c r="I527" s="259"/>
      <c r="K527" s="253"/>
      <c r="L527" s="253"/>
    </row>
    <row r="528" spans="1:12" ht="12.6" customHeight="1" x14ac:dyDescent="0.25">
      <c r="A528" s="180" t="s">
        <v>544</v>
      </c>
      <c r="B528" s="232">
        <f>'Prior Year'!AI71</f>
        <v>158242</v>
      </c>
      <c r="C528" s="232">
        <f>AI71</f>
        <v>163893</v>
      </c>
      <c r="D528" s="232">
        <f>'Prior Year'!AI59</f>
        <v>190</v>
      </c>
      <c r="E528" s="180">
        <f>AI59</f>
        <v>191</v>
      </c>
      <c r="F528" s="255">
        <f t="shared" ref="F528:G540" si="20">IF(B528=0,"",IF(D528=0,"",B528/D528))</f>
        <v>832.85263157894735</v>
      </c>
      <c r="G528" s="255">
        <f t="shared" si="20"/>
        <v>858.0785340314136</v>
      </c>
      <c r="H528" s="257" t="str">
        <f t="shared" si="18"/>
        <v/>
      </c>
      <c r="I528" s="259"/>
      <c r="K528" s="253"/>
      <c r="L528" s="253"/>
    </row>
    <row r="529" spans="1:12" ht="12.6" customHeight="1" x14ac:dyDescent="0.25">
      <c r="A529" s="180" t="s">
        <v>545</v>
      </c>
      <c r="B529" s="232">
        <f>'Prior Year'!AJ71</f>
        <v>3483306</v>
      </c>
      <c r="C529" s="232">
        <f>AJ71</f>
        <v>3771844</v>
      </c>
      <c r="D529" s="232">
        <f>'Prior Year'!AJ59</f>
        <v>15556</v>
      </c>
      <c r="E529" s="180">
        <f>AJ59</f>
        <v>15891</v>
      </c>
      <c r="F529" s="255">
        <f t="shared" si="20"/>
        <v>223.92041655952687</v>
      </c>
      <c r="G529" s="255">
        <f t="shared" si="20"/>
        <v>237.35724624001006</v>
      </c>
      <c r="H529" s="257" t="str">
        <f t="shared" si="18"/>
        <v/>
      </c>
      <c r="I529" s="259"/>
      <c r="K529" s="253"/>
      <c r="L529" s="253"/>
    </row>
    <row r="530" spans="1:12" ht="12.6" customHeight="1" x14ac:dyDescent="0.25">
      <c r="A530" s="180" t="s">
        <v>546</v>
      </c>
      <c r="B530" s="232">
        <f>'Prior Year'!AK71</f>
        <v>178522</v>
      </c>
      <c r="C530" s="232">
        <f>AK71</f>
        <v>183428</v>
      </c>
      <c r="D530" s="232">
        <f>'Prior Year'!AK59</f>
        <v>5683</v>
      </c>
      <c r="E530" s="180">
        <f>AK59</f>
        <v>5833</v>
      </c>
      <c r="F530" s="255">
        <f t="shared" si="20"/>
        <v>31.413338025690656</v>
      </c>
      <c r="G530" s="255">
        <f t="shared" si="20"/>
        <v>31.446596948397051</v>
      </c>
      <c r="H530" s="257" t="str">
        <f t="shared" si="18"/>
        <v/>
      </c>
      <c r="I530" s="259"/>
      <c r="K530" s="253"/>
      <c r="L530" s="253"/>
    </row>
    <row r="531" spans="1:12" ht="12.6" customHeight="1" x14ac:dyDescent="0.25">
      <c r="A531" s="180" t="s">
        <v>547</v>
      </c>
      <c r="B531" s="232">
        <f>'Prior Year'!AL71</f>
        <v>43747</v>
      </c>
      <c r="C531" s="232">
        <f>AL71</f>
        <v>76511</v>
      </c>
      <c r="D531" s="232">
        <f>'Prior Year'!AL59</f>
        <v>557</v>
      </c>
      <c r="E531" s="180">
        <f>AL59</f>
        <v>822</v>
      </c>
      <c r="F531" s="255">
        <f t="shared" si="20"/>
        <v>78.540394973070022</v>
      </c>
      <c r="G531" s="255">
        <f t="shared" si="20"/>
        <v>93.079075425790748</v>
      </c>
      <c r="H531" s="257" t="str">
        <f t="shared" si="18"/>
        <v/>
      </c>
      <c r="I531" s="259"/>
      <c r="K531" s="253"/>
      <c r="L531" s="253"/>
    </row>
    <row r="532" spans="1:12" ht="12.6" customHeight="1" x14ac:dyDescent="0.25">
      <c r="A532" s="180" t="s">
        <v>548</v>
      </c>
      <c r="B532" s="232">
        <f>'Prior Year'!AM71</f>
        <v>0</v>
      </c>
      <c r="C532" s="232">
        <f>AM71</f>
        <v>0</v>
      </c>
      <c r="D532" s="232">
        <f>'Prior Year'!AM59</f>
        <v>0</v>
      </c>
      <c r="E532" s="180">
        <f>AM59</f>
        <v>0</v>
      </c>
      <c r="F532" s="255" t="str">
        <f t="shared" si="20"/>
        <v/>
      </c>
      <c r="G532" s="255" t="str">
        <f t="shared" si="20"/>
        <v/>
      </c>
      <c r="H532" s="257" t="str">
        <f t="shared" si="18"/>
        <v/>
      </c>
      <c r="I532" s="259"/>
      <c r="K532" s="253"/>
      <c r="L532" s="253"/>
    </row>
    <row r="533" spans="1:12" ht="12.6" customHeight="1" x14ac:dyDescent="0.25">
      <c r="A533" s="180" t="s">
        <v>982</v>
      </c>
      <c r="B533" s="232">
        <f>'Prior Year'!AN71</f>
        <v>0</v>
      </c>
      <c r="C533" s="232">
        <f>AN71</f>
        <v>0</v>
      </c>
      <c r="D533" s="232">
        <f>'Prior Year'!AN59</f>
        <v>0</v>
      </c>
      <c r="E533" s="180">
        <f>AN59</f>
        <v>0</v>
      </c>
      <c r="F533" s="255" t="str">
        <f t="shared" si="20"/>
        <v/>
      </c>
      <c r="G533" s="255" t="str">
        <f t="shared" si="20"/>
        <v/>
      </c>
      <c r="H533" s="257" t="str">
        <f t="shared" si="18"/>
        <v/>
      </c>
      <c r="I533" s="259"/>
      <c r="K533" s="253"/>
      <c r="L533" s="253"/>
    </row>
    <row r="534" spans="1:12" ht="12.6" customHeight="1" x14ac:dyDescent="0.25">
      <c r="A534" s="180" t="s">
        <v>549</v>
      </c>
      <c r="B534" s="232">
        <f>'Prior Year'!AO71</f>
        <v>15311</v>
      </c>
      <c r="C534" s="232">
        <f>AO71</f>
        <v>28461</v>
      </c>
      <c r="D534" s="232">
        <f>'Prior Year'!AO59</f>
        <v>408</v>
      </c>
      <c r="E534" s="180">
        <f>AO59</f>
        <v>528</v>
      </c>
      <c r="F534" s="255">
        <f t="shared" si="20"/>
        <v>37.526960784313722</v>
      </c>
      <c r="G534" s="255">
        <f t="shared" si="20"/>
        <v>53.903409090909093</v>
      </c>
      <c r="H534" s="257">
        <f t="shared" si="18"/>
        <v>0.43639154262235724</v>
      </c>
      <c r="I534" s="259"/>
      <c r="K534" s="253"/>
      <c r="L534" s="253"/>
    </row>
    <row r="535" spans="1:12" ht="12.6" customHeight="1" x14ac:dyDescent="0.25">
      <c r="A535" s="180" t="s">
        <v>550</v>
      </c>
      <c r="B535" s="232">
        <f>'Prior Year'!AP71</f>
        <v>0</v>
      </c>
      <c r="C535" s="232">
        <f>AP71</f>
        <v>0</v>
      </c>
      <c r="D535" s="232">
        <f>'Prior Year'!AP59</f>
        <v>0</v>
      </c>
      <c r="E535" s="180">
        <f>AP59</f>
        <v>0</v>
      </c>
      <c r="F535" s="255" t="str">
        <f t="shared" si="20"/>
        <v/>
      </c>
      <c r="G535" s="255" t="str">
        <f t="shared" si="20"/>
        <v/>
      </c>
      <c r="H535" s="257" t="str">
        <f t="shared" si="18"/>
        <v/>
      </c>
      <c r="I535" s="259"/>
      <c r="K535" s="253"/>
      <c r="L535" s="253"/>
    </row>
    <row r="536" spans="1:12" ht="12.6" customHeight="1" x14ac:dyDescent="0.25">
      <c r="A536" s="180" t="s">
        <v>551</v>
      </c>
      <c r="B536" s="232">
        <f>'Prior Year'!AQ71</f>
        <v>0</v>
      </c>
      <c r="C536" s="232">
        <f>AQ71</f>
        <v>0</v>
      </c>
      <c r="D536" s="232">
        <f>'Prior Year'!AQ59</f>
        <v>0</v>
      </c>
      <c r="E536" s="180">
        <f>AQ59</f>
        <v>0</v>
      </c>
      <c r="F536" s="255" t="str">
        <f t="shared" si="20"/>
        <v/>
      </c>
      <c r="G536" s="255" t="str">
        <f t="shared" si="20"/>
        <v/>
      </c>
      <c r="H536" s="257" t="str">
        <f t="shared" si="18"/>
        <v/>
      </c>
      <c r="I536" s="259"/>
      <c r="K536" s="253"/>
      <c r="L536" s="253"/>
    </row>
    <row r="537" spans="1:12" ht="12.6" customHeight="1" x14ac:dyDescent="0.25">
      <c r="A537" s="180" t="s">
        <v>552</v>
      </c>
      <c r="B537" s="232">
        <f>'Prior Year'!AR71</f>
        <v>0</v>
      </c>
      <c r="C537" s="232">
        <f>AR71</f>
        <v>0</v>
      </c>
      <c r="D537" s="232">
        <f>'Prior Year'!AR59</f>
        <v>0</v>
      </c>
      <c r="E537" s="180">
        <f>AR59</f>
        <v>0</v>
      </c>
      <c r="F537" s="255" t="str">
        <f t="shared" si="20"/>
        <v/>
      </c>
      <c r="G537" s="255" t="str">
        <f t="shared" si="20"/>
        <v/>
      </c>
      <c r="H537" s="257" t="str">
        <f t="shared" si="18"/>
        <v/>
      </c>
      <c r="I537" s="259"/>
      <c r="K537" s="253"/>
      <c r="L537" s="253"/>
    </row>
    <row r="538" spans="1:12" ht="12.6" customHeight="1" x14ac:dyDescent="0.25">
      <c r="A538" s="180" t="s">
        <v>553</v>
      </c>
      <c r="B538" s="232">
        <f>'Prior Year'!AS71</f>
        <v>0</v>
      </c>
      <c r="C538" s="232">
        <f>AS71</f>
        <v>0</v>
      </c>
      <c r="D538" s="232">
        <f>'Prior Year'!AS59</f>
        <v>0</v>
      </c>
      <c r="E538" s="180">
        <f>AS59</f>
        <v>0</v>
      </c>
      <c r="F538" s="255" t="str">
        <f t="shared" si="20"/>
        <v/>
      </c>
      <c r="G538" s="255" t="str">
        <f t="shared" si="20"/>
        <v/>
      </c>
      <c r="H538" s="257" t="str">
        <f t="shared" si="18"/>
        <v/>
      </c>
      <c r="I538" s="259"/>
      <c r="K538" s="253"/>
      <c r="L538" s="253"/>
    </row>
    <row r="539" spans="1:12" ht="12.6" customHeight="1" x14ac:dyDescent="0.25">
      <c r="A539" s="180" t="s">
        <v>554</v>
      </c>
      <c r="B539" s="232">
        <f>'Prior Year'!AT71</f>
        <v>0</v>
      </c>
      <c r="C539" s="232">
        <f>AT71</f>
        <v>0</v>
      </c>
      <c r="D539" s="232">
        <f>'Prior Year'!AT59</f>
        <v>0</v>
      </c>
      <c r="E539" s="180">
        <f>AT59</f>
        <v>0</v>
      </c>
      <c r="F539" s="255" t="str">
        <f t="shared" si="20"/>
        <v/>
      </c>
      <c r="G539" s="255" t="str">
        <f t="shared" si="20"/>
        <v/>
      </c>
      <c r="H539" s="257" t="str">
        <f t="shared" si="18"/>
        <v/>
      </c>
      <c r="I539" s="259"/>
      <c r="K539" s="253"/>
      <c r="L539" s="253"/>
    </row>
    <row r="540" spans="1:12" ht="12.6" customHeight="1" x14ac:dyDescent="0.25">
      <c r="A540" s="180" t="s">
        <v>555</v>
      </c>
      <c r="B540" s="232">
        <f>'Prior Year'!AU71</f>
        <v>0</v>
      </c>
      <c r="C540" s="232">
        <f>AU71</f>
        <v>0</v>
      </c>
      <c r="D540" s="232">
        <f>'Prior Year'!AU59</f>
        <v>0</v>
      </c>
      <c r="E540" s="180">
        <f>AU59</f>
        <v>0</v>
      </c>
      <c r="F540" s="255" t="str">
        <f t="shared" si="20"/>
        <v/>
      </c>
      <c r="G540" s="255" t="str">
        <f t="shared" si="20"/>
        <v/>
      </c>
      <c r="H540" s="257" t="str">
        <f t="shared" si="18"/>
        <v/>
      </c>
      <c r="I540" s="259"/>
      <c r="K540" s="253"/>
      <c r="L540" s="253"/>
    </row>
    <row r="541" spans="1:12" ht="12.6" customHeight="1" x14ac:dyDescent="0.25">
      <c r="A541" s="180" t="s">
        <v>556</v>
      </c>
      <c r="B541" s="232">
        <f>'Prior Year'!AV71</f>
        <v>0</v>
      </c>
      <c r="C541" s="232">
        <f>AV71</f>
        <v>0</v>
      </c>
      <c r="D541" s="181" t="s">
        <v>529</v>
      </c>
      <c r="E541" s="181" t="s">
        <v>529</v>
      </c>
      <c r="F541" s="255"/>
      <c r="G541" s="255"/>
      <c r="H541" s="257"/>
      <c r="I541" s="259"/>
      <c r="K541" s="253"/>
      <c r="L541" s="253"/>
    </row>
    <row r="542" spans="1:12" ht="12.6" customHeight="1" x14ac:dyDescent="0.25">
      <c r="A542" s="180" t="s">
        <v>983</v>
      </c>
      <c r="B542" s="232">
        <f>'Prior Year'!AW71</f>
        <v>0</v>
      </c>
      <c r="C542" s="232">
        <f>AW71</f>
        <v>0</v>
      </c>
      <c r="D542" s="181" t="s">
        <v>529</v>
      </c>
      <c r="E542" s="181" t="s">
        <v>529</v>
      </c>
      <c r="F542" s="255"/>
      <c r="G542" s="255"/>
      <c r="H542" s="257"/>
      <c r="I542" s="259"/>
      <c r="K542" s="253"/>
      <c r="L542" s="253"/>
    </row>
    <row r="543" spans="1:12" ht="12.6" customHeight="1" x14ac:dyDescent="0.25">
      <c r="A543" s="180" t="s">
        <v>557</v>
      </c>
      <c r="B543" s="232">
        <f>'Prior Year'!AX71</f>
        <v>0</v>
      </c>
      <c r="C543" s="232">
        <f>AX71</f>
        <v>0</v>
      </c>
      <c r="D543" s="181" t="s">
        <v>529</v>
      </c>
      <c r="E543" s="181" t="s">
        <v>529</v>
      </c>
      <c r="F543" s="255"/>
      <c r="G543" s="255"/>
      <c r="H543" s="257"/>
      <c r="I543" s="259"/>
      <c r="K543" s="253"/>
      <c r="L543" s="253"/>
    </row>
    <row r="544" spans="1:12" ht="12.6" customHeight="1" x14ac:dyDescent="0.25">
      <c r="A544" s="180" t="s">
        <v>558</v>
      </c>
      <c r="B544" s="232">
        <f>'Prior Year'!AY71</f>
        <v>348111</v>
      </c>
      <c r="C544" s="232">
        <f>AY71</f>
        <v>364302</v>
      </c>
      <c r="D544" s="232">
        <f>'Prior Year'!AY59</f>
        <v>5220</v>
      </c>
      <c r="E544" s="180">
        <f>AY59</f>
        <v>4355</v>
      </c>
      <c r="F544" s="255">
        <f t="shared" ref="F544:G550" si="21">IF(B544=0,"",IF(D544=0,"",B544/D544))</f>
        <v>66.687931034482759</v>
      </c>
      <c r="G544" s="255">
        <f t="shared" si="21"/>
        <v>83.651435132032148</v>
      </c>
      <c r="H544" s="257">
        <f t="shared" si="18"/>
        <v>0.25437142574985505</v>
      </c>
      <c r="I544" s="259"/>
      <c r="K544" s="253"/>
      <c r="L544" s="253"/>
    </row>
    <row r="545" spans="1:13" ht="12.6" customHeight="1" x14ac:dyDescent="0.25">
      <c r="A545" s="180" t="s">
        <v>559</v>
      </c>
      <c r="B545" s="232">
        <f>'Prior Year'!AZ71</f>
        <v>0</v>
      </c>
      <c r="C545" s="232">
        <f>AZ71</f>
        <v>0</v>
      </c>
      <c r="D545" s="232">
        <f>'Prior Year'!AZ59</f>
        <v>0</v>
      </c>
      <c r="E545" s="180">
        <f>AZ59</f>
        <v>0</v>
      </c>
      <c r="F545" s="255" t="str">
        <f t="shared" si="21"/>
        <v/>
      </c>
      <c r="G545" s="255" t="str">
        <f t="shared" si="21"/>
        <v/>
      </c>
      <c r="H545" s="257" t="str">
        <f t="shared" si="18"/>
        <v/>
      </c>
      <c r="I545" s="259"/>
      <c r="K545" s="253"/>
      <c r="L545" s="253"/>
    </row>
    <row r="546" spans="1:13" ht="12.6" customHeight="1" x14ac:dyDescent="0.25">
      <c r="A546" s="180" t="s">
        <v>560</v>
      </c>
      <c r="B546" s="232">
        <f>'Prior Year'!BA71</f>
        <v>71926</v>
      </c>
      <c r="C546" s="232">
        <f>BA71</f>
        <v>75413</v>
      </c>
      <c r="D546" s="232">
        <f>'Prior Year'!BA59</f>
        <v>0</v>
      </c>
      <c r="E546" s="180">
        <f>BA59</f>
        <v>0</v>
      </c>
      <c r="F546" s="255" t="str">
        <f t="shared" si="21"/>
        <v/>
      </c>
      <c r="G546" s="255" t="str">
        <f t="shared" si="21"/>
        <v/>
      </c>
      <c r="H546" s="257" t="str">
        <f t="shared" si="18"/>
        <v/>
      </c>
      <c r="I546" s="259"/>
      <c r="K546" s="253"/>
      <c r="L546" s="253"/>
    </row>
    <row r="547" spans="1:13" ht="12.6" customHeight="1" x14ac:dyDescent="0.25">
      <c r="A547" s="180" t="s">
        <v>561</v>
      </c>
      <c r="B547" s="232">
        <f>'Prior Year'!BB71</f>
        <v>0</v>
      </c>
      <c r="C547" s="232">
        <f>BB71</f>
        <v>0</v>
      </c>
      <c r="D547" s="181" t="s">
        <v>529</v>
      </c>
      <c r="E547" s="181" t="s">
        <v>529</v>
      </c>
      <c r="F547" s="255"/>
      <c r="G547" s="255"/>
      <c r="H547" s="257"/>
      <c r="I547" s="259"/>
      <c r="K547" s="253"/>
      <c r="L547" s="253"/>
    </row>
    <row r="548" spans="1:13" ht="12.6" customHeight="1" x14ac:dyDescent="0.25">
      <c r="A548" s="180" t="s">
        <v>562</v>
      </c>
      <c r="B548" s="232">
        <f>'Prior Year'!BC71</f>
        <v>0</v>
      </c>
      <c r="C548" s="232">
        <f>BC71</f>
        <v>0</v>
      </c>
      <c r="D548" s="181" t="s">
        <v>529</v>
      </c>
      <c r="E548" s="181" t="s">
        <v>529</v>
      </c>
      <c r="F548" s="255"/>
      <c r="G548" s="255"/>
      <c r="H548" s="257"/>
      <c r="I548" s="259"/>
      <c r="K548" s="253"/>
      <c r="L548" s="253"/>
    </row>
    <row r="549" spans="1:13" ht="12.6" customHeight="1" x14ac:dyDescent="0.25">
      <c r="A549" s="180" t="s">
        <v>563</v>
      </c>
      <c r="B549" s="232">
        <f>'Prior Year'!BD71</f>
        <v>40076</v>
      </c>
      <c r="C549" s="232">
        <f>BD71</f>
        <v>43840</v>
      </c>
      <c r="D549" s="181" t="s">
        <v>529</v>
      </c>
      <c r="E549" s="181" t="s">
        <v>529</v>
      </c>
      <c r="F549" s="255"/>
      <c r="G549" s="255"/>
      <c r="H549" s="257"/>
      <c r="I549" s="259"/>
      <c r="K549" s="253"/>
      <c r="L549" s="253"/>
    </row>
    <row r="550" spans="1:13" ht="12.6" customHeight="1" x14ac:dyDescent="0.25">
      <c r="A550" s="180" t="s">
        <v>564</v>
      </c>
      <c r="B550" s="232">
        <f>'Prior Year'!BE71</f>
        <v>843442</v>
      </c>
      <c r="C550" s="232">
        <f>BE71</f>
        <v>887970</v>
      </c>
      <c r="D550" s="232">
        <f>'Prior Year'!BE59</f>
        <v>35400</v>
      </c>
      <c r="E550" s="180">
        <f>BE59</f>
        <v>35420</v>
      </c>
      <c r="F550" s="255">
        <f t="shared" si="21"/>
        <v>23.826045197740115</v>
      </c>
      <c r="G550" s="255">
        <f t="shared" si="21"/>
        <v>25.069734613212873</v>
      </c>
      <c r="H550" s="257" t="str">
        <f t="shared" si="18"/>
        <v/>
      </c>
      <c r="I550" s="259"/>
      <c r="K550" s="253"/>
      <c r="L550" s="253"/>
    </row>
    <row r="551" spans="1:13" ht="12.6" customHeight="1" x14ac:dyDescent="0.25">
      <c r="A551" s="180" t="s">
        <v>565</v>
      </c>
      <c r="B551" s="232">
        <f>'Prior Year'!BF71</f>
        <v>200128</v>
      </c>
      <c r="C551" s="232">
        <f>BF71</f>
        <v>209826</v>
      </c>
      <c r="D551" s="181" t="s">
        <v>529</v>
      </c>
      <c r="E551" s="181" t="s">
        <v>529</v>
      </c>
      <c r="F551" s="255"/>
      <c r="G551" s="255"/>
      <c r="H551" s="257"/>
      <c r="I551" s="259"/>
      <c r="J551" s="199"/>
      <c r="M551" s="257"/>
    </row>
    <row r="552" spans="1:13" ht="12.6" customHeight="1" x14ac:dyDescent="0.25">
      <c r="A552" s="180" t="s">
        <v>566</v>
      </c>
      <c r="B552" s="232">
        <f>'Prior Year'!BG71</f>
        <v>0</v>
      </c>
      <c r="C552" s="232">
        <f>BG71</f>
        <v>0</v>
      </c>
      <c r="D552" s="181" t="s">
        <v>529</v>
      </c>
      <c r="E552" s="181" t="s">
        <v>529</v>
      </c>
      <c r="F552" s="255"/>
      <c r="G552" s="255"/>
      <c r="H552" s="257"/>
      <c r="J552" s="199"/>
      <c r="M552" s="257"/>
    </row>
    <row r="553" spans="1:13" ht="12.6" customHeight="1" x14ac:dyDescent="0.25">
      <c r="A553" s="180" t="s">
        <v>567</v>
      </c>
      <c r="B553" s="232">
        <f>'Prior Year'!BH71</f>
        <v>615776</v>
      </c>
      <c r="C553" s="232">
        <f>BH71</f>
        <v>661321</v>
      </c>
      <c r="D553" s="181" t="s">
        <v>529</v>
      </c>
      <c r="E553" s="181" t="s">
        <v>529</v>
      </c>
      <c r="F553" s="255"/>
      <c r="G553" s="255"/>
      <c r="H553" s="257"/>
      <c r="J553" s="199"/>
      <c r="M553" s="257"/>
    </row>
    <row r="554" spans="1:13" ht="12.6" customHeight="1" x14ac:dyDescent="0.25">
      <c r="A554" s="180" t="s">
        <v>568</v>
      </c>
      <c r="B554" s="232">
        <f>'Prior Year'!BI71</f>
        <v>0</v>
      </c>
      <c r="C554" s="232">
        <f>BI71</f>
        <v>0</v>
      </c>
      <c r="D554" s="181" t="s">
        <v>529</v>
      </c>
      <c r="E554" s="181" t="s">
        <v>529</v>
      </c>
      <c r="F554" s="255"/>
      <c r="G554" s="255"/>
      <c r="H554" s="257"/>
      <c r="J554" s="199"/>
      <c r="M554" s="257"/>
    </row>
    <row r="555" spans="1:13" ht="12.6" customHeight="1" x14ac:dyDescent="0.25">
      <c r="A555" s="180" t="s">
        <v>569</v>
      </c>
      <c r="B555" s="232">
        <f>'Prior Year'!BJ71</f>
        <v>238856</v>
      </c>
      <c r="C555" s="232">
        <f>BJ71</f>
        <v>232666</v>
      </c>
      <c r="D555" s="181" t="s">
        <v>529</v>
      </c>
      <c r="E555" s="181" t="s">
        <v>529</v>
      </c>
      <c r="F555" s="255"/>
      <c r="G555" s="255"/>
      <c r="H555" s="257"/>
      <c r="J555" s="199"/>
      <c r="M555" s="257"/>
    </row>
    <row r="556" spans="1:13" ht="12.6" customHeight="1" x14ac:dyDescent="0.25">
      <c r="A556" s="180" t="s">
        <v>570</v>
      </c>
      <c r="B556" s="232">
        <f>'Prior Year'!BK71</f>
        <v>340349</v>
      </c>
      <c r="C556" s="232">
        <f>BK71</f>
        <v>415915</v>
      </c>
      <c r="D556" s="181" t="s">
        <v>529</v>
      </c>
      <c r="E556" s="181" t="s">
        <v>529</v>
      </c>
      <c r="F556" s="255"/>
      <c r="G556" s="255"/>
      <c r="H556" s="257"/>
      <c r="J556" s="199"/>
      <c r="M556" s="257"/>
    </row>
    <row r="557" spans="1:13" ht="12.6" customHeight="1" x14ac:dyDescent="0.25">
      <c r="A557" s="180" t="s">
        <v>571</v>
      </c>
      <c r="B557" s="232">
        <f>'Prior Year'!BL71</f>
        <v>198571</v>
      </c>
      <c r="C557" s="232">
        <f>BL71</f>
        <v>276993</v>
      </c>
      <c r="D557" s="181" t="s">
        <v>529</v>
      </c>
      <c r="E557" s="181" t="s">
        <v>529</v>
      </c>
      <c r="F557" s="255"/>
      <c r="G557" s="255"/>
      <c r="H557" s="257"/>
      <c r="J557" s="199"/>
      <c r="M557" s="257"/>
    </row>
    <row r="558" spans="1:13" ht="12.6" customHeight="1" x14ac:dyDescent="0.25">
      <c r="A558" s="180" t="s">
        <v>572</v>
      </c>
      <c r="B558" s="232">
        <f>'Prior Year'!BM71</f>
        <v>0</v>
      </c>
      <c r="C558" s="232">
        <f>BM71</f>
        <v>0</v>
      </c>
      <c r="D558" s="181" t="s">
        <v>529</v>
      </c>
      <c r="E558" s="181" t="s">
        <v>529</v>
      </c>
      <c r="F558" s="255"/>
      <c r="G558" s="255"/>
      <c r="H558" s="257"/>
      <c r="J558" s="199"/>
      <c r="M558" s="257"/>
    </row>
    <row r="559" spans="1:13" ht="12.6" customHeight="1" x14ac:dyDescent="0.25">
      <c r="A559" s="180" t="s">
        <v>573</v>
      </c>
      <c r="B559" s="232">
        <f>'Prior Year'!BN71</f>
        <v>1087651</v>
      </c>
      <c r="C559" s="232">
        <f>BN71</f>
        <v>1212124</v>
      </c>
      <c r="D559" s="181" t="s">
        <v>529</v>
      </c>
      <c r="E559" s="181" t="s">
        <v>529</v>
      </c>
      <c r="F559" s="255"/>
      <c r="G559" s="255"/>
      <c r="H559" s="257"/>
      <c r="J559" s="199"/>
      <c r="M559" s="257"/>
    </row>
    <row r="560" spans="1:13" ht="12.6" customHeight="1" x14ac:dyDescent="0.25">
      <c r="A560" s="180" t="s">
        <v>574</v>
      </c>
      <c r="B560" s="232">
        <f>'Prior Year'!BO71</f>
        <v>0</v>
      </c>
      <c r="C560" s="232">
        <f>BO71</f>
        <v>0</v>
      </c>
      <c r="D560" s="181" t="s">
        <v>529</v>
      </c>
      <c r="E560" s="181" t="s">
        <v>529</v>
      </c>
      <c r="F560" s="255"/>
      <c r="G560" s="255"/>
      <c r="H560" s="257"/>
      <c r="J560" s="199"/>
      <c r="M560" s="257"/>
    </row>
    <row r="561" spans="1:13" ht="12.6" customHeight="1" x14ac:dyDescent="0.25">
      <c r="A561" s="180" t="s">
        <v>575</v>
      </c>
      <c r="B561" s="232">
        <f>'Prior Year'!BP71</f>
        <v>95006</v>
      </c>
      <c r="C561" s="232">
        <f>BP71</f>
        <v>82741</v>
      </c>
      <c r="D561" s="181" t="s">
        <v>529</v>
      </c>
      <c r="E561" s="181" t="s">
        <v>529</v>
      </c>
      <c r="F561" s="255"/>
      <c r="G561" s="255"/>
      <c r="H561" s="257"/>
      <c r="J561" s="199"/>
      <c r="M561" s="257"/>
    </row>
    <row r="562" spans="1:13" ht="12.6" customHeight="1" x14ac:dyDescent="0.25">
      <c r="A562" s="180" t="s">
        <v>576</v>
      </c>
      <c r="B562" s="232">
        <f>'Prior Year'!BQ71</f>
        <v>0</v>
      </c>
      <c r="C562" s="232">
        <f>BQ71</f>
        <v>0</v>
      </c>
      <c r="D562" s="181" t="s">
        <v>529</v>
      </c>
      <c r="E562" s="181" t="s">
        <v>529</v>
      </c>
      <c r="F562" s="255"/>
      <c r="G562" s="255"/>
      <c r="H562" s="257"/>
      <c r="J562" s="199"/>
      <c r="M562" s="257"/>
    </row>
    <row r="563" spans="1:13" ht="12.6" customHeight="1" x14ac:dyDescent="0.25">
      <c r="A563" s="180" t="s">
        <v>577</v>
      </c>
      <c r="B563" s="232">
        <f>'Prior Year'!BR71</f>
        <v>195536</v>
      </c>
      <c r="C563" s="232">
        <f>BR71</f>
        <v>212709</v>
      </c>
      <c r="D563" s="181" t="s">
        <v>529</v>
      </c>
      <c r="E563" s="181" t="s">
        <v>529</v>
      </c>
      <c r="F563" s="255"/>
      <c r="G563" s="255"/>
      <c r="H563" s="257"/>
      <c r="J563" s="199"/>
      <c r="M563" s="257"/>
    </row>
    <row r="564" spans="1:13" ht="12.6" customHeight="1" x14ac:dyDescent="0.25">
      <c r="A564" s="180" t="s">
        <v>984</v>
      </c>
      <c r="B564" s="232">
        <f>'Prior Year'!BS71</f>
        <v>79156</v>
      </c>
      <c r="C564" s="232">
        <f>BS71</f>
        <v>100030</v>
      </c>
      <c r="D564" s="181" t="s">
        <v>529</v>
      </c>
      <c r="E564" s="181" t="s">
        <v>529</v>
      </c>
      <c r="F564" s="255"/>
      <c r="G564" s="255"/>
      <c r="H564" s="257"/>
      <c r="J564" s="199"/>
      <c r="M564" s="257"/>
    </row>
    <row r="565" spans="1:13" ht="12.6" customHeight="1" x14ac:dyDescent="0.25">
      <c r="A565" s="180" t="s">
        <v>578</v>
      </c>
      <c r="B565" s="232">
        <f>'Prior Year'!BT71</f>
        <v>0</v>
      </c>
      <c r="C565" s="232">
        <f>BT71</f>
        <v>0</v>
      </c>
      <c r="D565" s="181" t="s">
        <v>529</v>
      </c>
      <c r="E565" s="181" t="s">
        <v>529</v>
      </c>
      <c r="F565" s="255"/>
      <c r="G565" s="255"/>
      <c r="H565" s="257"/>
      <c r="J565" s="199"/>
      <c r="M565" s="257"/>
    </row>
    <row r="566" spans="1:13" ht="12.6" customHeight="1" x14ac:dyDescent="0.25">
      <c r="A566" s="180" t="s">
        <v>579</v>
      </c>
      <c r="B566" s="232">
        <f>'Prior Year'!BU71</f>
        <v>0</v>
      </c>
      <c r="C566" s="232">
        <f>BU71</f>
        <v>0</v>
      </c>
      <c r="D566" s="181" t="s">
        <v>529</v>
      </c>
      <c r="E566" s="181" t="s">
        <v>529</v>
      </c>
      <c r="F566" s="255"/>
      <c r="G566" s="255"/>
      <c r="H566" s="257"/>
      <c r="J566" s="199"/>
      <c r="M566" s="257"/>
    </row>
    <row r="567" spans="1:13" ht="12.6" customHeight="1" x14ac:dyDescent="0.25">
      <c r="A567" s="180" t="s">
        <v>580</v>
      </c>
      <c r="B567" s="232">
        <f>'Prior Year'!BV71</f>
        <v>293326</v>
      </c>
      <c r="C567" s="232">
        <f>BV71</f>
        <v>349272</v>
      </c>
      <c r="D567" s="181" t="s">
        <v>529</v>
      </c>
      <c r="E567" s="181" t="s">
        <v>529</v>
      </c>
      <c r="F567" s="255"/>
      <c r="G567" s="255"/>
      <c r="H567" s="257"/>
      <c r="J567" s="199"/>
      <c r="M567" s="257"/>
    </row>
    <row r="568" spans="1:13" ht="12.6" customHeight="1" x14ac:dyDescent="0.25">
      <c r="A568" s="180" t="s">
        <v>581</v>
      </c>
      <c r="B568" s="232">
        <f>'Prior Year'!BW71</f>
        <v>0</v>
      </c>
      <c r="C568" s="232">
        <f>BW71</f>
        <v>0</v>
      </c>
      <c r="D568" s="181" t="s">
        <v>529</v>
      </c>
      <c r="E568" s="181" t="s">
        <v>529</v>
      </c>
      <c r="F568" s="255"/>
      <c r="G568" s="255"/>
      <c r="H568" s="257"/>
      <c r="J568" s="199"/>
      <c r="M568" s="257"/>
    </row>
    <row r="569" spans="1:13" ht="12.6" customHeight="1" x14ac:dyDescent="0.25">
      <c r="A569" s="180" t="s">
        <v>582</v>
      </c>
      <c r="B569" s="232">
        <f>'Prior Year'!BX71</f>
        <v>191430</v>
      </c>
      <c r="C569" s="232">
        <f>BX71</f>
        <v>170386</v>
      </c>
      <c r="D569" s="181" t="s">
        <v>529</v>
      </c>
      <c r="E569" s="181" t="s">
        <v>529</v>
      </c>
      <c r="F569" s="255"/>
      <c r="G569" s="255"/>
      <c r="H569" s="257"/>
      <c r="J569" s="199"/>
      <c r="M569" s="257"/>
    </row>
    <row r="570" spans="1:13" ht="12.6" customHeight="1" x14ac:dyDescent="0.25">
      <c r="A570" s="180" t="s">
        <v>583</v>
      </c>
      <c r="B570" s="232">
        <f>'Prior Year'!BY71</f>
        <v>408664</v>
      </c>
      <c r="C570" s="232">
        <f>BY71</f>
        <v>425794</v>
      </c>
      <c r="D570" s="181" t="s">
        <v>529</v>
      </c>
      <c r="E570" s="181" t="s">
        <v>529</v>
      </c>
      <c r="F570" s="255"/>
      <c r="G570" s="255"/>
      <c r="H570" s="257"/>
      <c r="J570" s="199"/>
      <c r="M570" s="257"/>
    </row>
    <row r="571" spans="1:13" ht="12.6" customHeight="1" x14ac:dyDescent="0.25">
      <c r="A571" s="180" t="s">
        <v>584</v>
      </c>
      <c r="B571" s="232">
        <f>'Prior Year'!BZ71</f>
        <v>0</v>
      </c>
      <c r="C571" s="232">
        <f>BZ71</f>
        <v>0</v>
      </c>
      <c r="D571" s="181" t="s">
        <v>529</v>
      </c>
      <c r="E571" s="181" t="s">
        <v>529</v>
      </c>
      <c r="F571" s="255"/>
      <c r="G571" s="255"/>
      <c r="H571" s="257"/>
      <c r="J571" s="199"/>
      <c r="M571" s="257"/>
    </row>
    <row r="572" spans="1:13" ht="12.6" customHeight="1" x14ac:dyDescent="0.25">
      <c r="A572" s="180" t="s">
        <v>585</v>
      </c>
      <c r="B572" s="232">
        <f>'Prior Year'!CA71</f>
        <v>62612</v>
      </c>
      <c r="C572" s="232">
        <f>CA71</f>
        <v>45641</v>
      </c>
      <c r="D572" s="181" t="s">
        <v>529</v>
      </c>
      <c r="E572" s="181" t="s">
        <v>529</v>
      </c>
      <c r="F572" s="255"/>
      <c r="G572" s="255"/>
      <c r="H572" s="257"/>
      <c r="J572" s="199"/>
      <c r="M572" s="257"/>
    </row>
    <row r="573" spans="1:13" ht="12.6" customHeight="1" x14ac:dyDescent="0.25">
      <c r="A573" s="180" t="s">
        <v>586</v>
      </c>
      <c r="B573" s="232">
        <f>'Prior Year'!CB71</f>
        <v>0</v>
      </c>
      <c r="C573" s="232">
        <f>CB71</f>
        <v>0</v>
      </c>
      <c r="D573" s="181" t="s">
        <v>529</v>
      </c>
      <c r="E573" s="181" t="s">
        <v>529</v>
      </c>
      <c r="F573" s="255"/>
      <c r="G573" s="255"/>
      <c r="H573" s="257"/>
      <c r="J573" s="199"/>
      <c r="M573" s="257"/>
    </row>
    <row r="574" spans="1:13" ht="12.6" customHeight="1" x14ac:dyDescent="0.25">
      <c r="A574" s="180" t="s">
        <v>587</v>
      </c>
      <c r="B574" s="232">
        <f>'Prior Year'!CC71</f>
        <v>1081</v>
      </c>
      <c r="C574" s="232">
        <f>CC71</f>
        <v>466</v>
      </c>
      <c r="D574" s="181" t="s">
        <v>529</v>
      </c>
      <c r="E574" s="181" t="s">
        <v>529</v>
      </c>
      <c r="F574" s="255"/>
      <c r="G574" s="255"/>
      <c r="H574" s="257"/>
      <c r="J574" s="199"/>
      <c r="M574" s="257"/>
    </row>
    <row r="575" spans="1:13" ht="12.6" customHeight="1" x14ac:dyDescent="0.25">
      <c r="A575" s="180" t="s">
        <v>588</v>
      </c>
      <c r="B575" s="232">
        <f>'Prior Year'!CD71</f>
        <v>579031</v>
      </c>
      <c r="C575" s="232">
        <f>CD71</f>
        <v>632478</v>
      </c>
      <c r="D575" s="181" t="s">
        <v>529</v>
      </c>
      <c r="E575" s="181" t="s">
        <v>529</v>
      </c>
      <c r="F575" s="255"/>
      <c r="G575" s="255"/>
      <c r="H575" s="257"/>
    </row>
    <row r="576" spans="1:13" ht="12.6" customHeight="1" x14ac:dyDescent="0.25">
      <c r="M576" s="257"/>
    </row>
    <row r="577" spans="13:13" ht="12.6" customHeight="1" x14ac:dyDescent="0.25">
      <c r="M577" s="257"/>
    </row>
    <row r="578" spans="13:13" ht="12.6" customHeight="1" x14ac:dyDescent="0.25">
      <c r="M578" s="257"/>
    </row>
    <row r="612" spans="1:14" ht="12.6" customHeight="1" x14ac:dyDescent="0.25">
      <c r="A612" s="196"/>
      <c r="C612" s="181" t="s">
        <v>589</v>
      </c>
      <c r="D612" s="180">
        <f>CE76-(BE76+CD76)</f>
        <v>27247</v>
      </c>
      <c r="E612" s="180">
        <f>SUM(C624:D647)+SUM(C668:D713)</f>
        <v>18184506.990567766</v>
      </c>
      <c r="F612" s="180">
        <f>CE64-(AX64+BD64+BE64+BG64+BJ64+BN64+BP64+BQ64+CB64+CC64+CD64)</f>
        <v>1378497</v>
      </c>
      <c r="G612" s="180">
        <f>CE77-(AX77+AY77+BD77+BE77+BG77+BJ77+BN77+BP77+BQ77+CB77+CC77+CD77)</f>
        <v>4355</v>
      </c>
      <c r="H612" s="197">
        <f>CE60-(AX60+AY60+AZ60+BD60+BE60+BG60+BJ60+BN60+BO60+BP60+BQ60+BR60+CB60+CC60+CD60)</f>
        <v>118.43</v>
      </c>
      <c r="I612" s="180">
        <f>CE78-(AX78+AY78+AZ78+BD78+BE78+BF78+BG78+BJ78+BN78+BO78+BP78+BQ78+BR78+CB78+CC78+CD78)</f>
        <v>7506</v>
      </c>
      <c r="J612" s="180">
        <f>CE79-(AX79+AY79+AZ79+BA79+BD79+BE79+BF79+BG79+BJ79+BN79+BO79+BP79+BQ79+BR79+CB79+CC79+CD79)</f>
        <v>69528</v>
      </c>
      <c r="K612" s="180">
        <f>CE75-(AW75+AX75+AY75+AZ75+BA75+BB75+BC75+BD75+BE75+BF75+BG75+BH75+BI75+BJ75+BK75+BL75+BM75+BN75+BO75+BP75+BQ75+BR75+BS75+BT75+BU75+BV75+BW75+BX75+CB75+CC75+CD75)</f>
        <v>26120281</v>
      </c>
      <c r="L612" s="197">
        <f>CE80-(AW80+AX80+AY80+AZ80+BA80+BB80+BC80+BD80+BE80+BF80+BG80+BH80+BI80+BJ80+BK80+BL80+BM80+BN80+BO80+BP80+BQ80+BR80+BS80+BT80+BU80+BV80+BW80+BX80+BY80+BZ80+CA80+CB80+CC80+CD80)</f>
        <v>31.68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887970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63">
        <f>CD69-CD70</f>
        <v>632478</v>
      </c>
      <c r="D615" s="258">
        <f>SUM(C614:C615)</f>
        <v>1520448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232666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1212124</v>
      </c>
      <c r="D619" s="180">
        <f>(D615/D612)*BN76</f>
        <v>302449.00943223108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466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82741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1830446.0094322311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43840</v>
      </c>
      <c r="D624" s="180">
        <f>(D615/D612)*BD76</f>
        <v>0</v>
      </c>
      <c r="E624" s="180">
        <f>(E623/E612)*SUM(C624:D624)</f>
        <v>4412.9188157332337</v>
      </c>
      <c r="F624" s="180">
        <f>SUM(C624:E624)</f>
        <v>48252.918815733232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364302</v>
      </c>
      <c r="D625" s="180">
        <f>(D615/D612)*AY76</f>
        <v>72598.922743788309</v>
      </c>
      <c r="E625" s="180">
        <f>(E623/E612)*SUM(C625:D625)</f>
        <v>43978.291573614857</v>
      </c>
      <c r="F625" s="180">
        <f>(F624/F612)*AY64</f>
        <v>2658.519337464008</v>
      </c>
      <c r="G625" s="180">
        <f>SUM(C625:F625)</f>
        <v>483537.73365486722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212709</v>
      </c>
      <c r="D626" s="180">
        <f>(D615/D612)*BR76</f>
        <v>6305.6712298601678</v>
      </c>
      <c r="E626" s="180">
        <f>(E623/E612)*SUM(C626:D626)</f>
        <v>22045.93895054466</v>
      </c>
      <c r="F626" s="180">
        <f>(F624/F612)*BR64</f>
        <v>105.60708950912998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241166.21726991396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209826</v>
      </c>
      <c r="D629" s="180">
        <f>(D615/D612)*BF76</f>
        <v>15736.276874518295</v>
      </c>
      <c r="E629" s="180">
        <f>(E623/E612)*SUM(C629:D629)</f>
        <v>22705.018607189573</v>
      </c>
      <c r="F629" s="180">
        <f>(F624/F612)*BF64</f>
        <v>818.60371072605687</v>
      </c>
      <c r="G629" s="180">
        <f>(G625/G612)*BF77</f>
        <v>0</v>
      </c>
      <c r="H629" s="180">
        <f>(H628/H612)*BF60</f>
        <v>9021.078632996021</v>
      </c>
      <c r="I629" s="180">
        <f>SUM(C629:H629)</f>
        <v>258106.9778254299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75413</v>
      </c>
      <c r="D630" s="180">
        <f>(D615/D612)*BA76</f>
        <v>24274.044114948432</v>
      </c>
      <c r="E630" s="180">
        <f>(E623/E612)*SUM(C630:D630)</f>
        <v>10034.462423806679</v>
      </c>
      <c r="F630" s="180">
        <f>(F624/F612)*BA64</f>
        <v>350.77515544282119</v>
      </c>
      <c r="G630" s="180">
        <f>(G625/G612)*BA77</f>
        <v>0</v>
      </c>
      <c r="H630" s="180">
        <f>(H628/H612)*BA60</f>
        <v>2036.3608652361222</v>
      </c>
      <c r="I630" s="180">
        <f>(I629/I612)*BA78</f>
        <v>0</v>
      </c>
      <c r="J630" s="180">
        <f>SUM(C630:I630)</f>
        <v>112108.64255943405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415915</v>
      </c>
      <c r="D635" s="180">
        <f>(D615/D612)*BK76</f>
        <v>0</v>
      </c>
      <c r="E635" s="180">
        <f>(E623/E612)*SUM(C635:D635)</f>
        <v>41865.856050312221</v>
      </c>
      <c r="F635" s="180">
        <f>(F624/F612)*BK64</f>
        <v>180.20062870169079</v>
      </c>
      <c r="G635" s="180">
        <f>(G625/G612)*BK77</f>
        <v>0</v>
      </c>
      <c r="H635" s="180">
        <f>(H628/H612)*BK60</f>
        <v>10589.076499227836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661321</v>
      </c>
      <c r="D636" s="180">
        <f>(D615/D612)*BH76</f>
        <v>0</v>
      </c>
      <c r="E636" s="180">
        <f>(E623/E612)*SUM(C636:D636)</f>
        <v>66568.336773255418</v>
      </c>
      <c r="F636" s="180">
        <f>(F624/F612)*BH64</f>
        <v>2381.1125809642222</v>
      </c>
      <c r="G636" s="180">
        <f>(G625/G612)*BH77</f>
        <v>0</v>
      </c>
      <c r="H636" s="180">
        <f>(H628/H612)*BH60</f>
        <v>4113.4489477769666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276993</v>
      </c>
      <c r="D637" s="180">
        <f>(D615/D612)*BL76</f>
        <v>0</v>
      </c>
      <c r="E637" s="180">
        <f>(E623/E612)*SUM(C637:D637)</f>
        <v>27882.016914379459</v>
      </c>
      <c r="F637" s="180">
        <f>(F624/F612)*BL64</f>
        <v>271.38606727354482</v>
      </c>
      <c r="G637" s="180">
        <f>(G625/G612)*BL77</f>
        <v>0</v>
      </c>
      <c r="H637" s="180">
        <f>(H628/H612)*BL60</f>
        <v>11627.620540498257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100030</v>
      </c>
      <c r="D639" s="180">
        <f>(D615/D612)*BS76</f>
        <v>4631.5992219326899</v>
      </c>
      <c r="E639" s="180">
        <f>(E623/E612)*SUM(C639:D639)</f>
        <v>10535.199372518191</v>
      </c>
      <c r="F639" s="180">
        <f>(F624/F612)*BS64</f>
        <v>61.397028504810734</v>
      </c>
      <c r="G639" s="180">
        <f>(G625/G612)*BS77</f>
        <v>0</v>
      </c>
      <c r="H639" s="180">
        <f>(H628/H612)*BS60</f>
        <v>1425.4526056652855</v>
      </c>
      <c r="I639" s="180">
        <f>(I629/I612)*BS78</f>
        <v>1134.7628921181972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349272</v>
      </c>
      <c r="D642" s="180">
        <f>(D615/D612)*BV76</f>
        <v>51170.801042316583</v>
      </c>
      <c r="E642" s="180">
        <f>(E623/E612)*SUM(C642:D642)</f>
        <v>40308.430003297413</v>
      </c>
      <c r="F642" s="180">
        <f>(F624/F612)*BV64</f>
        <v>230.92143503206179</v>
      </c>
      <c r="G642" s="180">
        <f>(G625/G612)*BV77</f>
        <v>0</v>
      </c>
      <c r="H642" s="180">
        <f>(H628/H612)*BV60</f>
        <v>10324.349586747141</v>
      </c>
      <c r="I642" s="180">
        <f>(I629/I612)*BV78</f>
        <v>12551.165321913391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170386</v>
      </c>
      <c r="D644" s="180">
        <f>(D615/D612)*BX76</f>
        <v>0</v>
      </c>
      <c r="E644" s="180">
        <f>(E623/E612)*SUM(C644:D644)</f>
        <v>17150.994191093127</v>
      </c>
      <c r="F644" s="180">
        <f>(F624/F612)*BX64</f>
        <v>134.69541943358706</v>
      </c>
      <c r="G644" s="180">
        <f>(G625/G612)*BX77</f>
        <v>0</v>
      </c>
      <c r="H644" s="180">
        <f>(H628/H612)*BX60</f>
        <v>4052.3581218198833</v>
      </c>
      <c r="I644" s="180">
        <f>(I629/I612)*BX78</f>
        <v>0</v>
      </c>
      <c r="J644" s="180">
        <f>(J630/J612)*BX79</f>
        <v>0</v>
      </c>
      <c r="K644" s="180">
        <f>SUM(C631:J644)</f>
        <v>2293108.1812447817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425794</v>
      </c>
      <c r="D645" s="180">
        <f>(D615/D612)*BY76</f>
        <v>7756.5336367306491</v>
      </c>
      <c r="E645" s="180">
        <f>(E623/E612)*SUM(C645:D645)</f>
        <v>43641.042597096544</v>
      </c>
      <c r="F645" s="180">
        <f>(F624/F612)*BY64</f>
        <v>48.340533845577895</v>
      </c>
      <c r="G645" s="180">
        <f>(G625/G612)*BY77</f>
        <v>0</v>
      </c>
      <c r="H645" s="180">
        <f>(H628/H612)*BY60</f>
        <v>7860.3529398114315</v>
      </c>
      <c r="I645" s="180">
        <f>(I629/I612)*BY78</f>
        <v>1272.3099093446453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45641</v>
      </c>
      <c r="D647" s="180">
        <f>(D615/D612)*CA76</f>
        <v>0</v>
      </c>
      <c r="E647" s="180">
        <f>(E623/E612)*SUM(C647:D647)</f>
        <v>4594.2068355127849</v>
      </c>
      <c r="F647" s="180">
        <f>(F624/F612)*CA64</f>
        <v>28.703285846034664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536636.48973818764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6399887</v>
      </c>
      <c r="L648" s="258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2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2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234090</v>
      </c>
      <c r="D670" s="180">
        <f>(D615/D612)*E76</f>
        <v>23325.403310456197</v>
      </c>
      <c r="E670" s="180">
        <f>(E623/E612)*SUM(C670:D670)</f>
        <v>25911.342991064575</v>
      </c>
      <c r="F670" s="180">
        <f>(F624/F612)*E64</f>
        <v>153.80760732619063</v>
      </c>
      <c r="G670" s="180">
        <f>(G625/G612)*E77</f>
        <v>59179.245014476284</v>
      </c>
      <c r="H670" s="180">
        <f>(H628/H612)*E60</f>
        <v>3319.2682103348789</v>
      </c>
      <c r="I670" s="180">
        <f>(I629/I612)*E78</f>
        <v>5742.5879692042099</v>
      </c>
      <c r="J670" s="180">
        <f>(J630/J612)*E79</f>
        <v>4987.2286192085139</v>
      </c>
      <c r="K670" s="180">
        <f>(K644/K612)*E75</f>
        <v>35197.954008336768</v>
      </c>
      <c r="L670" s="180">
        <f>(L647/L612)*E80</f>
        <v>26764.067354366685</v>
      </c>
      <c r="M670" s="180">
        <f t="shared" si="22"/>
        <v>184581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2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2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2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2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2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2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1651677</v>
      </c>
      <c r="D677" s="180">
        <f>(D615/D612)*L76</f>
        <v>164728.68558006384</v>
      </c>
      <c r="E677" s="180">
        <f>(E623/E612)*SUM(C677:D677)</f>
        <v>182838.75061361969</v>
      </c>
      <c r="F677" s="180">
        <f>(F624/F612)*L64</f>
        <v>1085.0192089872396</v>
      </c>
      <c r="G677" s="180">
        <f>(G625/G612)*L77</f>
        <v>417252.53801951569</v>
      </c>
      <c r="H677" s="180">
        <f>(H628/H612)*L60</f>
        <v>23377.422732910683</v>
      </c>
      <c r="I677" s="180">
        <f>(I629/I612)*L78</f>
        <v>40438.82306457575</v>
      </c>
      <c r="J677" s="180">
        <f>(J630/J612)*L79</f>
        <v>35183.100055328083</v>
      </c>
      <c r="K677" s="180">
        <f>(K644/K612)*L75</f>
        <v>223057.67946779518</v>
      </c>
      <c r="L677" s="180">
        <f>(L647/L612)*L80</f>
        <v>188873.00696277755</v>
      </c>
      <c r="M677" s="180">
        <f t="shared" si="22"/>
        <v>1276835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2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2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2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0</v>
      </c>
      <c r="D681" s="180">
        <f>(D615/D612)*P76</f>
        <v>0</v>
      </c>
      <c r="E681" s="180">
        <f>(E623/E612)*SUM(C681:D681)</f>
        <v>0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0</v>
      </c>
      <c r="L681" s="180">
        <f>(L647/L612)*P80</f>
        <v>0</v>
      </c>
      <c r="M681" s="180">
        <f t="shared" si="22"/>
        <v>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2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2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223839</v>
      </c>
      <c r="D684" s="180">
        <f>(D615/D612)*S76</f>
        <v>108703.07571475758</v>
      </c>
      <c r="E684" s="180">
        <f>(E623/E612)*SUM(C684:D684)</f>
        <v>33473.56712921166</v>
      </c>
      <c r="F684" s="180">
        <f>(F624/F612)*S64</f>
        <v>394.39014832594216</v>
      </c>
      <c r="G684" s="180">
        <f>(G625/G612)*S77</f>
        <v>0</v>
      </c>
      <c r="H684" s="180">
        <f>(H628/H612)*S60</f>
        <v>2056.7244738884833</v>
      </c>
      <c r="I684" s="180">
        <f>(I629/I612)*S78</f>
        <v>26684.121341930939</v>
      </c>
      <c r="J684" s="180">
        <f>(J630/J612)*S79</f>
        <v>0</v>
      </c>
      <c r="K684" s="180">
        <f>(K644/K612)*S75</f>
        <v>55551.26493710473</v>
      </c>
      <c r="L684" s="180">
        <f>(L647/L612)*S80</f>
        <v>0</v>
      </c>
      <c r="M684" s="180">
        <f t="shared" si="22"/>
        <v>226863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2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930338</v>
      </c>
      <c r="D686" s="180">
        <f>(D615/D612)*U76</f>
        <v>48659.693030425362</v>
      </c>
      <c r="E686" s="180">
        <f>(E623/E612)*SUM(C686:D686)</f>
        <v>98545.559765816419</v>
      </c>
      <c r="F686" s="180">
        <f>(F624/F612)*U64</f>
        <v>9394.9705014855681</v>
      </c>
      <c r="G686" s="180">
        <f>(G625/G612)*U77</f>
        <v>0</v>
      </c>
      <c r="H686" s="180">
        <f>(H628/H612)*U60</f>
        <v>11688.711366455342</v>
      </c>
      <c r="I686" s="180">
        <f>(I629/I612)*U78</f>
        <v>11932.203744394375</v>
      </c>
      <c r="J686" s="180">
        <f>(J630/J612)*U79</f>
        <v>1473.7558868272167</v>
      </c>
      <c r="K686" s="180">
        <f>(K644/K612)*U75</f>
        <v>245020.36279108599</v>
      </c>
      <c r="L686" s="180">
        <f>(L647/L612)*U80</f>
        <v>0</v>
      </c>
      <c r="M686" s="180">
        <f t="shared" si="22"/>
        <v>426715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31239</v>
      </c>
      <c r="D687" s="180">
        <f>(D615/D612)*V76</f>
        <v>8202.9528388446433</v>
      </c>
      <c r="E687" s="180">
        <f>(E623/E612)*SUM(C687:D687)</f>
        <v>3970.2129519115038</v>
      </c>
      <c r="F687" s="180">
        <f>(F624/F612)*V64</f>
        <v>2.345268477663808</v>
      </c>
      <c r="G687" s="180">
        <f>(G625/G612)*V77</f>
        <v>0</v>
      </c>
      <c r="H687" s="180">
        <f>(H628/H612)*V60</f>
        <v>631.27186822319788</v>
      </c>
      <c r="I687" s="180">
        <f>(I629/I612)*V78</f>
        <v>2028.8185040901099</v>
      </c>
      <c r="J687" s="180">
        <f>(J630/J612)*V79</f>
        <v>0</v>
      </c>
      <c r="K687" s="180">
        <f>(K644/K612)*V75</f>
        <v>19500.16446739043</v>
      </c>
      <c r="L687" s="180">
        <f>(L647/L612)*V80</f>
        <v>0</v>
      </c>
      <c r="M687" s="180">
        <f t="shared" si="22"/>
        <v>34336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2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199533</v>
      </c>
      <c r="D689" s="180">
        <f>(D615/D612)*X76</f>
        <v>15736.276874518295</v>
      </c>
      <c r="E689" s="180">
        <f>(E623/E612)*SUM(C689:D689)</f>
        <v>21668.928886150745</v>
      </c>
      <c r="F689" s="180">
        <f>(F624/F612)*X64</f>
        <v>101.26659262509547</v>
      </c>
      <c r="G689" s="180">
        <f>(G625/G612)*X77</f>
        <v>0</v>
      </c>
      <c r="H689" s="180">
        <f>(H628/H612)*X60</f>
        <v>1751.2703441030651</v>
      </c>
      <c r="I689" s="180">
        <f>(I629/I612)*X78</f>
        <v>3851.3164823405477</v>
      </c>
      <c r="J689" s="180">
        <f>(J630/J612)*X79</f>
        <v>496.62671022186299</v>
      </c>
      <c r="K689" s="180">
        <f>(K644/K612)*X75</f>
        <v>88583.080255584617</v>
      </c>
      <c r="L689" s="180">
        <f>(L647/L612)*X80</f>
        <v>0</v>
      </c>
      <c r="M689" s="180">
        <f t="shared" si="22"/>
        <v>132189</v>
      </c>
      <c r="N689" s="198" t="s">
        <v>699</v>
      </c>
    </row>
    <row r="690" spans="1:14" ht="12.6" customHeight="1" x14ac:dyDescent="0.25">
      <c r="A690" s="196">
        <v>7140</v>
      </c>
      <c r="B690" s="198" t="s">
        <v>985</v>
      </c>
      <c r="C690" s="180">
        <f>Y71</f>
        <v>487612</v>
      </c>
      <c r="D690" s="180">
        <f>(D615/D612)*Y76</f>
        <v>54686.352258964289</v>
      </c>
      <c r="E690" s="180">
        <f>(E623/E612)*SUM(C690:D690)</f>
        <v>54587.559361877567</v>
      </c>
      <c r="F690" s="180">
        <f>(F624/F612)*Y64</f>
        <v>352.28032774938151</v>
      </c>
      <c r="G690" s="180">
        <f>(G625/G612)*Y77</f>
        <v>0</v>
      </c>
      <c r="H690" s="180">
        <f>(H628/H612)*Y60</f>
        <v>6088.718987056006</v>
      </c>
      <c r="I690" s="180">
        <f>(I629/I612)*Y78</f>
        <v>13445.220933885304</v>
      </c>
      <c r="J690" s="180">
        <f>(J630/J612)*Y79</f>
        <v>1726.9065150896599</v>
      </c>
      <c r="K690" s="180">
        <f>(K644/K612)*Y75</f>
        <v>308262.67547895235</v>
      </c>
      <c r="L690" s="180">
        <f>(L647/L612)*Y80</f>
        <v>0</v>
      </c>
      <c r="M690" s="180">
        <f t="shared" si="22"/>
        <v>439150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2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2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1113183</v>
      </c>
      <c r="D693" s="180">
        <f>(D615/D612)*AB76</f>
        <v>8314.5576393731408</v>
      </c>
      <c r="E693" s="180">
        <f>(E623/E612)*SUM(C693:D693)</f>
        <v>112889.54548142465</v>
      </c>
      <c r="F693" s="180">
        <f>(F624/F612)*AB64</f>
        <v>16452.548426911424</v>
      </c>
      <c r="G693" s="180">
        <f>(G625/G612)*AB77</f>
        <v>0</v>
      </c>
      <c r="H693" s="180">
        <f>(H628/H612)*AB60</f>
        <v>2952.7232545923771</v>
      </c>
      <c r="I693" s="180">
        <f>(I629/I612)*AB78</f>
        <v>2028.8185040901099</v>
      </c>
      <c r="J693" s="180">
        <f>(J630/J612)*AB79</f>
        <v>0</v>
      </c>
      <c r="K693" s="180">
        <f>(K644/K612)*AB75</f>
        <v>117287.27108202854</v>
      </c>
      <c r="L693" s="180">
        <f>(L647/L612)*AB80</f>
        <v>0</v>
      </c>
      <c r="M693" s="180">
        <f t="shared" si="22"/>
        <v>259925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0</v>
      </c>
      <c r="L694" s="180">
        <f>(L647/L612)*AC80</f>
        <v>0</v>
      </c>
      <c r="M694" s="180">
        <f t="shared" si="22"/>
        <v>0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2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885672</v>
      </c>
      <c r="D696" s="180">
        <f>(D615/D612)*AE76</f>
        <v>123155.89738319814</v>
      </c>
      <c r="E696" s="180">
        <f>(E623/E612)*SUM(C696:D696)</f>
        <v>101548.25753190946</v>
      </c>
      <c r="F696" s="180">
        <f>(F624/F612)*AE64</f>
        <v>411.82214387633883</v>
      </c>
      <c r="G696" s="180">
        <f>(G625/G612)*AE77</f>
        <v>0</v>
      </c>
      <c r="H696" s="180">
        <f>(H628/H612)*AE60</f>
        <v>18978.883264000659</v>
      </c>
      <c r="I696" s="180">
        <f>(I629/I612)*AE78</f>
        <v>30225.957035511976</v>
      </c>
      <c r="J696" s="180">
        <f>(J630/J612)*AE79</f>
        <v>15469.599538534265</v>
      </c>
      <c r="K696" s="180">
        <f>(K644/K612)*AE75</f>
        <v>164176.43938904494</v>
      </c>
      <c r="L696" s="180">
        <f>(L647/L612)*AE80</f>
        <v>0</v>
      </c>
      <c r="M696" s="180">
        <f t="shared" si="22"/>
        <v>453967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2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2074804</v>
      </c>
      <c r="D698" s="180">
        <f>(D615/D612)*AG76</f>
        <v>122932.68778214115</v>
      </c>
      <c r="E698" s="180">
        <f>(E623/E612)*SUM(C698:D698)</f>
        <v>221223.39373953117</v>
      </c>
      <c r="F698" s="180">
        <f>(F624/F612)*AG64</f>
        <v>4623.084233589434</v>
      </c>
      <c r="G698" s="180">
        <f>(G625/G612)*AG77</f>
        <v>0</v>
      </c>
      <c r="H698" s="180">
        <f>(H628/H612)*AG60</f>
        <v>13806.52666630091</v>
      </c>
      <c r="I698" s="180">
        <f>(I629/I612)*AG78</f>
        <v>30844.918613030994</v>
      </c>
      <c r="J698" s="180">
        <f>(J630/J612)*AG79</f>
        <v>43558.032304978595</v>
      </c>
      <c r="K698" s="180">
        <f>(K644/K612)*AG75</f>
        <v>506278.25009374489</v>
      </c>
      <c r="L698" s="180">
        <f>(L647/L612)*AG80</f>
        <v>82155.5232080243</v>
      </c>
      <c r="M698" s="180">
        <f t="shared" si="22"/>
        <v>1025422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1558942</v>
      </c>
      <c r="D699" s="180">
        <f>(D615/D612)*AH76</f>
        <v>47766.854626197375</v>
      </c>
      <c r="E699" s="180">
        <f>(E623/E612)*SUM(C699:D699)</f>
        <v>161730.74215294569</v>
      </c>
      <c r="F699" s="180">
        <f>(F624/F612)*AH64</f>
        <v>3206.4720650662357</v>
      </c>
      <c r="G699" s="180">
        <f>(G625/G612)*AH77</f>
        <v>0</v>
      </c>
      <c r="H699" s="180">
        <f>(H628/H612)*AH60</f>
        <v>36186.132575245894</v>
      </c>
      <c r="I699" s="180">
        <f>(I629/I612)*AH78</f>
        <v>0</v>
      </c>
      <c r="J699" s="180">
        <f>(J630/J612)*AH79</f>
        <v>833.62340644384142</v>
      </c>
      <c r="K699" s="180">
        <f>(K644/K612)*AH75</f>
        <v>122548.28240030096</v>
      </c>
      <c r="L699" s="180">
        <f>(L647/L612)*AH80</f>
        <v>0</v>
      </c>
      <c r="M699" s="180">
        <f t="shared" si="22"/>
        <v>372272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163893</v>
      </c>
      <c r="D700" s="180">
        <f>(D615/D612)*AI76</f>
        <v>29184.65533820237</v>
      </c>
      <c r="E700" s="180">
        <f>(E623/E612)*SUM(C700:D700)</f>
        <v>19435.12815099474</v>
      </c>
      <c r="F700" s="180">
        <f>(F624/F612)*AI64</f>
        <v>1358.5405206956723</v>
      </c>
      <c r="G700" s="180">
        <f>(G625/G612)*AI77</f>
        <v>0</v>
      </c>
      <c r="H700" s="180">
        <f>(H628/H612)*AI60</f>
        <v>2036.3608652361222</v>
      </c>
      <c r="I700" s="180">
        <f>(I629/I612)*AI78</f>
        <v>7152.4448957753029</v>
      </c>
      <c r="J700" s="180">
        <f>(J630/J612)*AI79</f>
        <v>3910.1291308052523</v>
      </c>
      <c r="K700" s="180">
        <f>(K644/K612)*AI75</f>
        <v>48723.635116745252</v>
      </c>
      <c r="L700" s="180">
        <f>(L647/L612)*AI80</f>
        <v>10841.141206832075</v>
      </c>
      <c r="M700" s="180">
        <f t="shared" si="22"/>
        <v>122642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3771844</v>
      </c>
      <c r="D701" s="180">
        <f>(D615/D612)*AJ76</f>
        <v>253621.90920101295</v>
      </c>
      <c r="E701" s="180">
        <f>(E623/E612)*SUM(C701:D701)</f>
        <v>405201.96744538861</v>
      </c>
      <c r="F701" s="180">
        <f>(F624/F612)*AJ64</f>
        <v>3239.6558638248221</v>
      </c>
      <c r="G701" s="180">
        <f>(G625/G612)*AJ77</f>
        <v>0</v>
      </c>
      <c r="H701" s="180">
        <f>(H628/H612)*AJ60</f>
        <v>52823.200844225015</v>
      </c>
      <c r="I701" s="180">
        <f>(I629/I612)*AJ78</f>
        <v>62274.41204927439</v>
      </c>
      <c r="J701" s="180">
        <f>(J630/J612)*AJ79</f>
        <v>3863.3688236739731</v>
      </c>
      <c r="K701" s="180">
        <f>(K644/K612)*AJ75</f>
        <v>283237.25078932301</v>
      </c>
      <c r="L701" s="180">
        <f>(L647/L612)*AJ80</f>
        <v>224784.28721040877</v>
      </c>
      <c r="M701" s="180">
        <f t="shared" si="22"/>
        <v>1289046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183428</v>
      </c>
      <c r="D702" s="180">
        <f>(D615/D612)*AK76</f>
        <v>8928.3840422798839</v>
      </c>
      <c r="E702" s="180">
        <f>(E623/E612)*SUM(C702:D702)</f>
        <v>19362.525238745089</v>
      </c>
      <c r="F702" s="180">
        <f>(F624/F612)*AK64</f>
        <v>37.349275606974373</v>
      </c>
      <c r="G702" s="180">
        <f>(G625/G612)*AK77</f>
        <v>0</v>
      </c>
      <c r="H702" s="180">
        <f>(H628/H612)*AK60</f>
        <v>3095.2685151589058</v>
      </c>
      <c r="I702" s="180">
        <f>(I629/I612)*AK78</f>
        <v>2200.7522756231701</v>
      </c>
      <c r="J702" s="180">
        <f>(J630/J612)*AK79</f>
        <v>0</v>
      </c>
      <c r="K702" s="180">
        <f>(K644/K612)*AK75</f>
        <v>49218.597017264547</v>
      </c>
      <c r="L702" s="180">
        <f>(L647/L612)*AK80</f>
        <v>0</v>
      </c>
      <c r="M702" s="180">
        <f t="shared" si="22"/>
        <v>82843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76511</v>
      </c>
      <c r="D703" s="180">
        <f>(D615/D612)*AL76</f>
        <v>14731.833669761807</v>
      </c>
      <c r="E703" s="180">
        <f>(E623/E612)*SUM(C703:D703)</f>
        <v>9184.4712021466621</v>
      </c>
      <c r="F703" s="180">
        <f>(F624/F612)*AL64</f>
        <v>150.4122186346475</v>
      </c>
      <c r="G703" s="180">
        <f>(G625/G612)*AL77</f>
        <v>0</v>
      </c>
      <c r="H703" s="180">
        <f>(H628/H612)*AL60</f>
        <v>977.45321531333866</v>
      </c>
      <c r="I703" s="180">
        <f>(I629/I612)*AL78</f>
        <v>3610.6092021942636</v>
      </c>
      <c r="J703" s="180">
        <f>(J630/J612)*AL79</f>
        <v>0</v>
      </c>
      <c r="K703" s="180">
        <f>(K644/K612)*AL75</f>
        <v>21478.43184346383</v>
      </c>
      <c r="L703" s="180">
        <f>(L647/L612)*AL80</f>
        <v>0</v>
      </c>
      <c r="M703" s="180">
        <f t="shared" si="22"/>
        <v>50133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2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2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28461</v>
      </c>
      <c r="D706" s="180">
        <f>(D615/D612)*AO76</f>
        <v>2845.9224134767128</v>
      </c>
      <c r="E706" s="180">
        <f>(E623/E612)*SUM(C706:D706)</f>
        <v>3151.343681138957</v>
      </c>
      <c r="F706" s="180">
        <f>(F624/F612)*AO64</f>
        <v>18.692139807051841</v>
      </c>
      <c r="G706" s="180">
        <f>(G625/G612)*AO77</f>
        <v>7105.9506208752009</v>
      </c>
      <c r="H706" s="180">
        <f>(H628/H612)*AO60</f>
        <v>346.18134709014078</v>
      </c>
      <c r="I706" s="180">
        <f>(I629/I612)*AO78</f>
        <v>687.73508613224067</v>
      </c>
      <c r="J706" s="180">
        <f>(J630/J612)*AO79</f>
        <v>606.27156832279377</v>
      </c>
      <c r="K706" s="180">
        <f>(K644/K612)*AO75</f>
        <v>4986.8421066154906</v>
      </c>
      <c r="L706" s="180">
        <f>(L647/L612)*AO80</f>
        <v>3218.463795778272</v>
      </c>
      <c r="M706" s="180">
        <f t="shared" si="22"/>
        <v>22967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2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2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2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2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2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2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2"/>
        <v>0</v>
      </c>
      <c r="N713" s="199" t="s">
        <v>741</v>
      </c>
    </row>
    <row r="715" spans="1:15" ht="12.6" customHeight="1" x14ac:dyDescent="0.25">
      <c r="C715" s="180">
        <f>SUM(C614:C647)+SUM(C668:C713)</f>
        <v>20014953</v>
      </c>
      <c r="D715" s="180">
        <f>SUM(D616:D647)+SUM(D668:D713)</f>
        <v>1520448</v>
      </c>
      <c r="E715" s="180">
        <f>SUM(E624:E647)+SUM(E668:E713)</f>
        <v>1830446.0094322315</v>
      </c>
      <c r="F715" s="180">
        <f>SUM(F625:F648)+SUM(F668:F713)</f>
        <v>48252.918815733239</v>
      </c>
      <c r="G715" s="180">
        <f>SUM(G626:G647)+SUM(G668:G713)</f>
        <v>483537.73365486722</v>
      </c>
      <c r="H715" s="180">
        <f>SUM(H629:H647)+SUM(H668:H713)</f>
        <v>241166.21726991399</v>
      </c>
      <c r="I715" s="180">
        <f>SUM(I630:I647)+SUM(I668:I713)</f>
        <v>258106.97782542993</v>
      </c>
      <c r="J715" s="180">
        <f>SUM(J631:J647)+SUM(J668:J713)</f>
        <v>112108.64255943404</v>
      </c>
      <c r="K715" s="180">
        <f>SUM(K668:K713)</f>
        <v>2293108.1812447817</v>
      </c>
      <c r="L715" s="180">
        <f>SUM(L668:L713)</f>
        <v>536636.48973818764</v>
      </c>
      <c r="M715" s="180">
        <f>SUM(M668:M713)</f>
        <v>6399886</v>
      </c>
      <c r="N715" s="198" t="s">
        <v>742</v>
      </c>
    </row>
    <row r="716" spans="1:15" ht="12.6" customHeight="1" x14ac:dyDescent="0.25">
      <c r="C716" s="180">
        <f>CE71</f>
        <v>20014953</v>
      </c>
      <c r="D716" s="180">
        <f>D615</f>
        <v>1520448</v>
      </c>
      <c r="E716" s="180">
        <f>E623</f>
        <v>1830446.0094322311</v>
      </c>
      <c r="F716" s="180">
        <f>F624</f>
        <v>48252.918815733232</v>
      </c>
      <c r="G716" s="180">
        <f>G625</f>
        <v>483537.73365486722</v>
      </c>
      <c r="H716" s="180">
        <f>H628</f>
        <v>241166.21726991396</v>
      </c>
      <c r="I716" s="180">
        <f>I629</f>
        <v>258106.9778254299</v>
      </c>
      <c r="J716" s="180">
        <f>J630</f>
        <v>112108.64255943405</v>
      </c>
      <c r="K716" s="180">
        <f>K644</f>
        <v>2293108.1812447817</v>
      </c>
      <c r="L716" s="180">
        <f>L647</f>
        <v>536636.48973818764</v>
      </c>
      <c r="M716" s="180">
        <f>C648</f>
        <v>6399887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orientation="portrait" horizontalDpi="300" verticalDpi="300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T41" transitionEvaluation="1" transitionEntry="1" codeName="Sheet10">
    <pageSetUpPr autoPageBreaks="0" fitToPage="1"/>
  </sheetPr>
  <dimension ref="A1:CF719"/>
  <sheetViews>
    <sheetView showGridLines="0" topLeftCell="T41" zoomScale="75" workbookViewId="0">
      <selection activeCell="AO59" sqref="AO59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48" width="11.75" style="180"/>
    <col min="49" max="49" width="15.6640625" style="180" bestFit="1" customWidth="1"/>
    <col min="50" max="16384" width="11.75" style="180"/>
  </cols>
  <sheetData>
    <row r="1" spans="1:6" ht="12.75" customHeight="1" x14ac:dyDescent="0.25">
      <c r="A1" s="225" t="s">
        <v>967</v>
      </c>
      <c r="B1" s="226"/>
      <c r="C1" s="226"/>
      <c r="D1" s="226"/>
      <c r="E1" s="226"/>
      <c r="F1" s="226"/>
    </row>
    <row r="2" spans="1:6" ht="12.75" customHeight="1" x14ac:dyDescent="0.25">
      <c r="A2" s="226" t="s">
        <v>968</v>
      </c>
      <c r="B2" s="226"/>
      <c r="C2" s="227"/>
      <c r="D2" s="226"/>
      <c r="E2" s="226"/>
      <c r="F2" s="226"/>
    </row>
    <row r="3" spans="1:6" ht="12.75" customHeight="1" x14ac:dyDescent="0.25">
      <c r="A3" s="199"/>
      <c r="C3" s="228"/>
    </row>
    <row r="4" spans="1:6" ht="12.75" customHeight="1" x14ac:dyDescent="0.25">
      <c r="C4" s="228"/>
    </row>
    <row r="5" spans="1:6" ht="12.75" customHeight="1" x14ac:dyDescent="0.25">
      <c r="A5" s="199" t="s">
        <v>992</v>
      </c>
      <c r="C5" s="228"/>
    </row>
    <row r="6" spans="1:6" ht="12.75" customHeight="1" x14ac:dyDescent="0.25">
      <c r="A6" s="199" t="s">
        <v>0</v>
      </c>
      <c r="C6" s="228"/>
    </row>
    <row r="7" spans="1:6" ht="12.75" customHeight="1" x14ac:dyDescent="0.25">
      <c r="A7" s="199" t="s">
        <v>1</v>
      </c>
      <c r="C7" s="228"/>
    </row>
    <row r="8" spans="1:6" ht="12.75" customHeight="1" x14ac:dyDescent="0.25">
      <c r="C8" s="228"/>
    </row>
    <row r="9" spans="1:6" ht="12.75" customHeight="1" x14ac:dyDescent="0.25">
      <c r="C9" s="228"/>
    </row>
    <row r="10" spans="1:6" ht="12.75" customHeight="1" x14ac:dyDescent="0.25">
      <c r="A10" s="198" t="s">
        <v>963</v>
      </c>
      <c r="C10" s="228"/>
    </row>
    <row r="11" spans="1:6" ht="12.75" customHeight="1" x14ac:dyDescent="0.25">
      <c r="A11" s="198" t="s">
        <v>966</v>
      </c>
      <c r="C11" s="228"/>
    </row>
    <row r="12" spans="1:6" ht="12.75" customHeight="1" x14ac:dyDescent="0.25">
      <c r="C12" s="228"/>
    </row>
    <row r="13" spans="1:6" ht="12.75" customHeight="1" x14ac:dyDescent="0.25">
      <c r="C13" s="228"/>
    </row>
    <row r="14" spans="1:6" ht="12.75" customHeight="1" x14ac:dyDescent="0.25">
      <c r="A14" s="199" t="s">
        <v>2</v>
      </c>
      <c r="C14" s="228"/>
    </row>
    <row r="15" spans="1:6" ht="12.75" customHeight="1" x14ac:dyDescent="0.25">
      <c r="A15" s="199"/>
      <c r="C15" s="228"/>
    </row>
    <row r="16" spans="1:6" ht="12.75" customHeight="1" x14ac:dyDescent="0.25">
      <c r="A16" s="180" t="s">
        <v>994</v>
      </c>
      <c r="C16" s="228"/>
      <c r="F16" s="266" t="s">
        <v>993</v>
      </c>
    </row>
    <row r="17" spans="1:6" ht="12.75" customHeight="1" x14ac:dyDescent="0.25">
      <c r="A17" s="180" t="s">
        <v>965</v>
      </c>
      <c r="C17" s="266" t="s">
        <v>993</v>
      </c>
    </row>
    <row r="18" spans="1:6" ht="12.75" customHeight="1" x14ac:dyDescent="0.25">
      <c r="A18" s="222"/>
      <c r="C18" s="228"/>
    </row>
    <row r="19" spans="1:6" ht="12.75" customHeight="1" x14ac:dyDescent="0.25">
      <c r="C19" s="228"/>
    </row>
    <row r="20" spans="1:6" ht="12.75" customHeight="1" x14ac:dyDescent="0.25">
      <c r="A20" s="263" t="s">
        <v>969</v>
      </c>
      <c r="B20" s="263"/>
      <c r="C20" s="267"/>
      <c r="D20" s="263"/>
      <c r="E20" s="263"/>
      <c r="F20" s="263"/>
    </row>
    <row r="21" spans="1:6" ht="22.5" customHeight="1" x14ac:dyDescent="0.25">
      <c r="A21" s="199"/>
      <c r="C21" s="228"/>
    </row>
    <row r="22" spans="1:6" ht="12.6" customHeight="1" x14ac:dyDescent="0.25">
      <c r="A22" s="229" t="s">
        <v>989</v>
      </c>
      <c r="B22" s="230"/>
      <c r="C22" s="231"/>
      <c r="D22" s="229"/>
      <c r="E22" s="229"/>
    </row>
    <row r="23" spans="1:6" ht="12.6" customHeight="1" x14ac:dyDescent="0.25">
      <c r="B23" s="199"/>
      <c r="C23" s="228"/>
    </row>
    <row r="24" spans="1:6" ht="12.6" customHeight="1" x14ac:dyDescent="0.25">
      <c r="A24" s="232" t="s">
        <v>3</v>
      </c>
      <c r="C24" s="228"/>
    </row>
    <row r="25" spans="1:6" ht="12.6" customHeight="1" x14ac:dyDescent="0.25">
      <c r="A25" s="198" t="s">
        <v>970</v>
      </c>
      <c r="C25" s="228"/>
    </row>
    <row r="26" spans="1:6" ht="12.6" customHeight="1" x14ac:dyDescent="0.25">
      <c r="A26" s="199" t="s">
        <v>4</v>
      </c>
      <c r="C26" s="228"/>
    </row>
    <row r="27" spans="1:6" ht="12.6" customHeight="1" x14ac:dyDescent="0.25">
      <c r="A27" s="198" t="s">
        <v>971</v>
      </c>
      <c r="C27" s="228"/>
    </row>
    <row r="28" spans="1:6" ht="12.6" customHeight="1" x14ac:dyDescent="0.25">
      <c r="A28" s="199" t="s">
        <v>5</v>
      </c>
      <c r="C28" s="228"/>
    </row>
    <row r="29" spans="1:6" ht="12.6" customHeight="1" x14ac:dyDescent="0.25">
      <c r="A29" s="198"/>
      <c r="C29" s="228"/>
    </row>
    <row r="30" spans="1:6" ht="12.6" customHeight="1" x14ac:dyDescent="0.25">
      <c r="A30" s="180" t="s">
        <v>6</v>
      </c>
      <c r="C30" s="228"/>
    </row>
    <row r="31" spans="1:6" ht="12.6" customHeight="1" x14ac:dyDescent="0.25">
      <c r="A31" s="199" t="s">
        <v>7</v>
      </c>
      <c r="C31" s="228"/>
    </row>
    <row r="32" spans="1:6" ht="12.6" customHeight="1" x14ac:dyDescent="0.25">
      <c r="A32" s="199" t="s">
        <v>8</v>
      </c>
      <c r="C32" s="228"/>
    </row>
    <row r="33" spans="1:83" ht="12.6" customHeight="1" x14ac:dyDescent="0.25">
      <c r="A33" s="198" t="s">
        <v>972</v>
      </c>
      <c r="C33" s="228"/>
    </row>
    <row r="34" spans="1:83" ht="12.6" customHeight="1" x14ac:dyDescent="0.25">
      <c r="A34" s="199" t="s">
        <v>9</v>
      </c>
      <c r="C34" s="228"/>
    </row>
    <row r="35" spans="1:83" ht="12.6" customHeight="1" x14ac:dyDescent="0.25">
      <c r="A35" s="199"/>
      <c r="C35" s="228"/>
    </row>
    <row r="36" spans="1:83" ht="12.6" customHeight="1" x14ac:dyDescent="0.25">
      <c r="A36" s="198" t="s">
        <v>973</v>
      </c>
      <c r="C36" s="228"/>
    </row>
    <row r="37" spans="1:83" ht="12.6" customHeight="1" x14ac:dyDescent="0.25">
      <c r="A37" s="199" t="s">
        <v>964</v>
      </c>
      <c r="C37" s="228"/>
    </row>
    <row r="38" spans="1:83" ht="12" customHeight="1" x14ac:dyDescent="0.25">
      <c r="A38" s="198"/>
      <c r="C38" s="228"/>
    </row>
    <row r="39" spans="1:83" ht="12.6" customHeight="1" x14ac:dyDescent="0.25">
      <c r="A39" s="199"/>
      <c r="C39" s="228"/>
    </row>
    <row r="40" spans="1:83" ht="12" customHeight="1" x14ac:dyDescent="0.25">
      <c r="A40" s="199"/>
      <c r="C40" s="228"/>
    </row>
    <row r="41" spans="1:83" ht="12" customHeight="1" x14ac:dyDescent="0.25">
      <c r="A41" s="199"/>
      <c r="C41" s="233"/>
      <c r="D41" s="234"/>
      <c r="E41" s="233"/>
      <c r="F41" s="233"/>
      <c r="G41" s="233"/>
      <c r="H41" s="233"/>
      <c r="I41" s="233"/>
      <c r="J41" s="233"/>
      <c r="K41" s="233"/>
      <c r="L41" s="233"/>
      <c r="M41" s="233"/>
      <c r="N41" s="233"/>
      <c r="O41" s="233"/>
      <c r="P41" s="233"/>
      <c r="Q41" s="233"/>
      <c r="R41" s="233"/>
      <c r="S41" s="233"/>
      <c r="T41" s="233"/>
      <c r="U41" s="233"/>
      <c r="V41" s="233"/>
      <c r="W41" s="233"/>
      <c r="X41" s="233"/>
      <c r="Y41" s="233"/>
      <c r="Z41" s="233"/>
      <c r="AA41" s="233"/>
      <c r="AB41" s="233"/>
      <c r="AC41" s="233"/>
      <c r="AD41" s="233"/>
      <c r="AE41" s="233"/>
      <c r="AF41" s="233"/>
      <c r="AG41" s="233"/>
      <c r="AH41" s="233"/>
      <c r="AI41" s="233"/>
      <c r="AJ41" s="233"/>
      <c r="AK41" s="233"/>
      <c r="AL41" s="233"/>
      <c r="AM41" s="233"/>
      <c r="AN41" s="233"/>
      <c r="AO41" s="233"/>
      <c r="AP41" s="233"/>
      <c r="AQ41" s="233"/>
      <c r="AR41" s="233"/>
      <c r="AS41" s="233"/>
      <c r="AT41" s="233"/>
      <c r="AU41" s="233"/>
      <c r="AV41" s="233"/>
      <c r="AW41" s="233"/>
      <c r="AX41" s="233"/>
      <c r="AY41" s="233"/>
      <c r="AZ41" s="233"/>
      <c r="BA41" s="233"/>
      <c r="BB41" s="233"/>
      <c r="BC41" s="233"/>
      <c r="BD41" s="233"/>
      <c r="BE41" s="233"/>
      <c r="BF41" s="233"/>
      <c r="BG41" s="233"/>
      <c r="BH41" s="233"/>
      <c r="BI41" s="233"/>
      <c r="BJ41" s="233"/>
      <c r="BK41" s="233"/>
      <c r="BL41" s="233"/>
      <c r="BM41" s="233"/>
      <c r="BN41" s="233"/>
      <c r="BO41" s="233"/>
      <c r="BP41" s="233"/>
      <c r="BQ41" s="233"/>
      <c r="BR41" s="233"/>
      <c r="BS41" s="233"/>
      <c r="BT41" s="233"/>
      <c r="BU41" s="233"/>
      <c r="BV41" s="233"/>
      <c r="BW41" s="233"/>
      <c r="BX41" s="233"/>
      <c r="BY41" s="233"/>
      <c r="BZ41" s="233"/>
      <c r="CA41" s="233"/>
      <c r="CB41" s="233"/>
      <c r="CC41" s="233"/>
    </row>
    <row r="42" spans="1:83" ht="12" customHeight="1" x14ac:dyDescent="0.25">
      <c r="A42" s="199"/>
      <c r="C42" s="233"/>
      <c r="D42" s="234"/>
      <c r="E42" s="233"/>
      <c r="F42" s="233"/>
      <c r="G42" s="233"/>
      <c r="H42" s="233"/>
      <c r="I42" s="233"/>
      <c r="J42" s="233"/>
      <c r="K42" s="233"/>
      <c r="L42" s="233"/>
      <c r="M42" s="233"/>
      <c r="N42" s="233"/>
      <c r="O42" s="233"/>
      <c r="P42" s="233"/>
      <c r="Q42" s="233"/>
      <c r="R42" s="233"/>
      <c r="S42" s="233"/>
      <c r="T42" s="233"/>
      <c r="U42" s="233"/>
      <c r="V42" s="233"/>
      <c r="W42" s="233"/>
      <c r="X42" s="233"/>
      <c r="Y42" s="233"/>
      <c r="Z42" s="233"/>
      <c r="AA42" s="233"/>
      <c r="AB42" s="233"/>
      <c r="AC42" s="233"/>
      <c r="AD42" s="233"/>
      <c r="AE42" s="233"/>
      <c r="AF42" s="233"/>
      <c r="AG42" s="233"/>
      <c r="AH42" s="233"/>
      <c r="AI42" s="233"/>
      <c r="AJ42" s="233"/>
      <c r="AK42" s="233"/>
      <c r="AL42" s="233"/>
      <c r="AM42" s="233"/>
      <c r="AN42" s="233"/>
      <c r="AO42" s="233"/>
      <c r="AP42" s="233"/>
      <c r="AQ42" s="233"/>
      <c r="AR42" s="233"/>
      <c r="AS42" s="233"/>
      <c r="AT42" s="233"/>
      <c r="AU42" s="233"/>
      <c r="AV42" s="233"/>
      <c r="AW42" s="233"/>
      <c r="AX42" s="233"/>
      <c r="AY42" s="233"/>
      <c r="AZ42" s="233"/>
      <c r="BA42" s="233"/>
      <c r="BB42" s="233"/>
      <c r="BC42" s="233"/>
      <c r="BD42" s="233"/>
      <c r="BE42" s="233"/>
      <c r="BF42" s="233"/>
      <c r="BG42" s="233"/>
      <c r="BH42" s="233"/>
      <c r="BI42" s="233"/>
      <c r="BJ42" s="233"/>
      <c r="BK42" s="233"/>
      <c r="BL42" s="233"/>
      <c r="BM42" s="233"/>
      <c r="BN42" s="233"/>
      <c r="BO42" s="233"/>
      <c r="BP42" s="233"/>
      <c r="BQ42" s="233"/>
      <c r="BR42" s="233"/>
      <c r="BS42" s="233"/>
      <c r="BT42" s="233"/>
      <c r="BU42" s="233"/>
      <c r="BV42" s="233"/>
      <c r="BW42" s="233"/>
      <c r="BX42" s="233"/>
      <c r="BY42" s="233"/>
      <c r="BZ42" s="233"/>
      <c r="CA42" s="233"/>
      <c r="CB42" s="233"/>
      <c r="CC42" s="233"/>
      <c r="CD42" s="235"/>
    </row>
    <row r="43" spans="1:83" ht="12" customHeight="1" x14ac:dyDescent="0.25">
      <c r="A43" s="199"/>
      <c r="C43" s="228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36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929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275"/>
      <c r="C47" s="285"/>
      <c r="D47" s="285"/>
      <c r="E47" s="285"/>
      <c r="F47" s="285"/>
      <c r="G47" s="285"/>
      <c r="H47" s="285"/>
      <c r="I47" s="285"/>
      <c r="J47" s="285"/>
      <c r="K47" s="285"/>
      <c r="L47" s="285"/>
      <c r="M47" s="285"/>
      <c r="N47" s="285"/>
      <c r="O47" s="285"/>
      <c r="P47" s="285"/>
      <c r="Q47" s="285"/>
      <c r="R47" s="285"/>
      <c r="S47" s="285"/>
      <c r="T47" s="285"/>
      <c r="U47" s="285"/>
      <c r="V47" s="285"/>
      <c r="W47" s="285"/>
      <c r="X47" s="285"/>
      <c r="Y47" s="285"/>
      <c r="Z47" s="285"/>
      <c r="AA47" s="285"/>
      <c r="AB47" s="285"/>
      <c r="AC47" s="285"/>
      <c r="AD47" s="285"/>
      <c r="AE47" s="285"/>
      <c r="AF47" s="285"/>
      <c r="AG47" s="285"/>
      <c r="AH47" s="285"/>
      <c r="AI47" s="285"/>
      <c r="AJ47" s="285"/>
      <c r="AK47" s="285"/>
      <c r="AL47" s="285"/>
      <c r="AM47" s="285"/>
      <c r="AN47" s="285"/>
      <c r="AO47" s="285"/>
      <c r="AP47" s="285"/>
      <c r="AQ47" s="285"/>
      <c r="AR47" s="285"/>
      <c r="AS47" s="285"/>
      <c r="AT47" s="285"/>
      <c r="AU47" s="285"/>
      <c r="AV47" s="285"/>
      <c r="AW47" s="285"/>
      <c r="AX47" s="285"/>
      <c r="AY47" s="285"/>
      <c r="AZ47" s="285"/>
      <c r="BA47" s="285"/>
      <c r="BB47" s="285"/>
      <c r="BC47" s="285"/>
      <c r="BD47" s="285"/>
      <c r="BE47" s="285"/>
      <c r="BF47" s="285"/>
      <c r="BG47" s="285"/>
      <c r="BH47" s="285"/>
      <c r="BI47" s="285"/>
      <c r="BJ47" s="285"/>
      <c r="BK47" s="285"/>
      <c r="BL47" s="285"/>
      <c r="BM47" s="285"/>
      <c r="BN47" s="285"/>
      <c r="BO47" s="285"/>
      <c r="BP47" s="285"/>
      <c r="BQ47" s="285"/>
      <c r="BR47" s="285"/>
      <c r="BS47" s="285"/>
      <c r="BT47" s="285"/>
      <c r="BU47" s="285"/>
      <c r="BV47" s="285"/>
      <c r="BW47" s="285"/>
      <c r="BX47" s="285"/>
      <c r="BY47" s="285"/>
      <c r="BZ47" s="285"/>
      <c r="CA47" s="285"/>
      <c r="CB47" s="285"/>
      <c r="CC47" s="285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275">
        <v>2373039</v>
      </c>
      <c r="C48" s="237">
        <f>ROUND(((B48/CE61)*C61),0)</f>
        <v>0</v>
      </c>
      <c r="D48" s="237">
        <f>ROUND(((B48/CE61)*D61),0)</f>
        <v>0</v>
      </c>
      <c r="E48" s="195">
        <f>ROUND(((B48/CE61)*E61),0)</f>
        <v>22179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179660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8670</v>
      </c>
      <c r="T48" s="195">
        <f>ROUND(((B48/CE61)*T61),0)</f>
        <v>0</v>
      </c>
      <c r="U48" s="195">
        <f>ROUND(((B48/CE61)*U61),0)</f>
        <v>78927</v>
      </c>
      <c r="V48" s="195">
        <f>ROUND(((B48/CE61)*V61),0)</f>
        <v>5307</v>
      </c>
      <c r="W48" s="195">
        <f>ROUND(((B48/CE61)*W61),0)</f>
        <v>0</v>
      </c>
      <c r="X48" s="195">
        <f>ROUND(((B48/CE61)*X61),0)</f>
        <v>13838</v>
      </c>
      <c r="Y48" s="195">
        <f>ROUND(((B48/CE61)*Y61),0)</f>
        <v>47007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59732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143986</v>
      </c>
      <c r="AF48" s="195">
        <f>ROUND(((B48/CE61)*AF61),0)</f>
        <v>0</v>
      </c>
      <c r="AG48" s="195">
        <f>ROUND(((B48/CE61)*AG61),0)</f>
        <v>303474</v>
      </c>
      <c r="AH48" s="195">
        <f>ROUND(((B48/CE61)*AH61),0)</f>
        <v>221951</v>
      </c>
      <c r="AI48" s="195">
        <f>ROUND(((B48/CE61)*AI61),0)</f>
        <v>16980</v>
      </c>
      <c r="AJ48" s="195">
        <f>ROUND(((B48/CE61)*AJ61),0)</f>
        <v>602598</v>
      </c>
      <c r="AK48" s="195">
        <f>ROUND(((B48/CE61)*AK61),0)</f>
        <v>32839</v>
      </c>
      <c r="AL48" s="195">
        <f>ROUND(((B48/CE61)*AL61),0)</f>
        <v>6519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1895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40912</v>
      </c>
      <c r="AZ48" s="195">
        <f>ROUND(((B48/CE61)*AZ61),0)</f>
        <v>0</v>
      </c>
      <c r="BA48" s="195">
        <f>ROUND(((B48/CE61)*BA61),0)</f>
        <v>8317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7585</v>
      </c>
      <c r="BE48" s="195">
        <f>ROUND(((B48/CE61)*BE61),0)</f>
        <v>49811</v>
      </c>
      <c r="BF48" s="195">
        <f>ROUND(((B48/CE61)*BF61),0)</f>
        <v>31835</v>
      </c>
      <c r="BG48" s="195">
        <f>ROUND(((B48/CE61)*BG61),0)</f>
        <v>0</v>
      </c>
      <c r="BH48" s="195">
        <f>ROUND(((B48/CE61)*BH61),0)</f>
        <v>31334</v>
      </c>
      <c r="BI48" s="195">
        <f>ROUND(((B48/CE61)*BI61),0)</f>
        <v>0</v>
      </c>
      <c r="BJ48" s="195">
        <f>ROUND(((B48/CE61)*BJ61),0)</f>
        <v>28937</v>
      </c>
      <c r="BK48" s="195">
        <f>ROUND(((B48/CE61)*BK61),0)</f>
        <v>51699</v>
      </c>
      <c r="BL48" s="195">
        <f>ROUND(((B48/CE61)*BL61),0)</f>
        <v>35897</v>
      </c>
      <c r="BM48" s="195">
        <f>ROUND(((B48/CE61)*BM61),0)</f>
        <v>0</v>
      </c>
      <c r="BN48" s="195">
        <f>ROUND(((B48/CE61)*BN61),0)</f>
        <v>129949</v>
      </c>
      <c r="BO48" s="195">
        <f>ROUND(((B48/CE61)*BO61),0)</f>
        <v>0</v>
      </c>
      <c r="BP48" s="195">
        <f>ROUND(((B48/CE61)*BP61),0)</f>
        <v>9206</v>
      </c>
      <c r="BQ48" s="195">
        <f>ROUND(((B48/CE61)*BQ61),0)</f>
        <v>0</v>
      </c>
      <c r="BR48" s="195">
        <f>ROUND(((B48/CE61)*BR61),0)</f>
        <v>29830</v>
      </c>
      <c r="BS48" s="195">
        <f>ROUND(((B48/CE61)*BS61),0)</f>
        <v>7114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44102</v>
      </c>
      <c r="BW48" s="195">
        <f>ROUND(((B48/CE61)*BW61),0)</f>
        <v>0</v>
      </c>
      <c r="BX48" s="195">
        <f>ROUND(((B48/CE61)*BX61),0)</f>
        <v>34916</v>
      </c>
      <c r="BY48" s="195">
        <f>ROUND(((B48/CE61)*BY61),0)</f>
        <v>76084</v>
      </c>
      <c r="BZ48" s="195">
        <f>ROUND(((B48/CE61)*BZ61),0)</f>
        <v>0</v>
      </c>
      <c r="CA48" s="195">
        <f>ROUND(((B48/CE61)*CA61),0)</f>
        <v>9949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2373039</v>
      </c>
    </row>
    <row r="49" spans="1:84" ht="12.6" customHeight="1" x14ac:dyDescent="0.25">
      <c r="A49" s="175" t="s">
        <v>206</v>
      </c>
      <c r="B49" s="195">
        <f>B47+B48</f>
        <v>2373039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285"/>
      <c r="C51" s="285"/>
      <c r="D51" s="285"/>
      <c r="E51" s="285"/>
      <c r="F51" s="285"/>
      <c r="G51" s="285"/>
      <c r="H51" s="285"/>
      <c r="I51" s="285"/>
      <c r="J51" s="285"/>
      <c r="K51" s="285"/>
      <c r="L51" s="285"/>
      <c r="M51" s="285"/>
      <c r="N51" s="285"/>
      <c r="O51" s="285"/>
      <c r="P51" s="285"/>
      <c r="Q51" s="285"/>
      <c r="R51" s="285"/>
      <c r="S51" s="285"/>
      <c r="T51" s="285"/>
      <c r="U51" s="285"/>
      <c r="V51" s="285"/>
      <c r="W51" s="285"/>
      <c r="X51" s="285"/>
      <c r="Y51" s="285"/>
      <c r="Z51" s="285"/>
      <c r="AA51" s="285"/>
      <c r="AB51" s="285"/>
      <c r="AC51" s="285"/>
      <c r="AD51" s="285"/>
      <c r="AE51" s="285"/>
      <c r="AF51" s="285"/>
      <c r="AG51" s="285"/>
      <c r="AH51" s="285"/>
      <c r="AI51" s="285"/>
      <c r="AJ51" s="285"/>
      <c r="AK51" s="285"/>
      <c r="AL51" s="285"/>
      <c r="AM51" s="285"/>
      <c r="AN51" s="285"/>
      <c r="AO51" s="285"/>
      <c r="AP51" s="285"/>
      <c r="AQ51" s="285"/>
      <c r="AR51" s="285"/>
      <c r="AS51" s="285"/>
      <c r="AT51" s="285"/>
      <c r="AU51" s="285"/>
      <c r="AV51" s="285"/>
      <c r="AW51" s="285"/>
      <c r="AX51" s="285"/>
      <c r="AY51" s="285"/>
      <c r="AZ51" s="285"/>
      <c r="BA51" s="285"/>
      <c r="BB51" s="285"/>
      <c r="BC51" s="285"/>
      <c r="BD51" s="285"/>
      <c r="BE51" s="285"/>
      <c r="BF51" s="285"/>
      <c r="BG51" s="285"/>
      <c r="BH51" s="285"/>
      <c r="BI51" s="285"/>
      <c r="BJ51" s="285"/>
      <c r="BK51" s="285"/>
      <c r="BL51" s="285"/>
      <c r="BM51" s="285"/>
      <c r="BN51" s="285"/>
      <c r="BO51" s="285"/>
      <c r="BP51" s="285"/>
      <c r="BQ51" s="285"/>
      <c r="BR51" s="285"/>
      <c r="BS51" s="285"/>
      <c r="BT51" s="285"/>
      <c r="BU51" s="285"/>
      <c r="BV51" s="285"/>
      <c r="BW51" s="285"/>
      <c r="BX51" s="285"/>
      <c r="BY51" s="285"/>
      <c r="BZ51" s="285"/>
      <c r="CA51" s="285"/>
      <c r="CB51" s="285"/>
      <c r="CC51" s="285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285">
        <v>1412985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14848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120423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77754</v>
      </c>
      <c r="T52" s="195">
        <f>ROUND((B52/(CE76+CF76)*T76),0)</f>
        <v>0</v>
      </c>
      <c r="U52" s="195">
        <f>ROUND((B52/(CE76+CF76)*U76),0)</f>
        <v>34806</v>
      </c>
      <c r="V52" s="195">
        <f>ROUND((B52/(CE76+CF76)*V76),0)</f>
        <v>7624</v>
      </c>
      <c r="W52" s="195">
        <f>ROUND((B52/(CE76+CF76)*W76),0)</f>
        <v>0</v>
      </c>
      <c r="X52" s="195">
        <f>ROUND((B52/(CE76+CF76)*X76),0)</f>
        <v>11695</v>
      </c>
      <c r="Y52" s="195">
        <f>ROUND((B52/(CE76+CF76)*Y76),0)</f>
        <v>39715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5947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88092</v>
      </c>
      <c r="AF52" s="195">
        <f>ROUND((B52/(CE76+CF76)*AF76),0)</f>
        <v>0</v>
      </c>
      <c r="AG52" s="195">
        <f>ROUND((B52/(CE76+CF76)*AG76),0)</f>
        <v>90168</v>
      </c>
      <c r="AH52" s="195">
        <f>ROUND((B52/(CE76+CF76)*AH76),0)</f>
        <v>34327</v>
      </c>
      <c r="AI52" s="195">
        <f>ROUND((B52/(CE76+CF76)*AI76),0)</f>
        <v>20875</v>
      </c>
      <c r="AJ52" s="195">
        <f>ROUND((B52/(CE76+CF76)*AJ76),0)</f>
        <v>181413</v>
      </c>
      <c r="AK52" s="195">
        <f>ROUND((B52/(CE76+CF76)*AK76),0)</f>
        <v>6386</v>
      </c>
      <c r="AL52" s="195">
        <f>ROUND((B52/(CE76+CF76)*AL76),0)</f>
        <v>8662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1277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51929</v>
      </c>
      <c r="AZ52" s="195">
        <f>ROUND((B52/(CE76+CF76)*AZ76),0)</f>
        <v>0</v>
      </c>
      <c r="BA52" s="195">
        <f>ROUND((B52/(CE76+CF76)*BA76),0)</f>
        <v>17363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326224</v>
      </c>
      <c r="BF52" s="195">
        <f>ROUND((B52/(CE76+CF76)*BF76),0)</f>
        <v>11256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213704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4510</v>
      </c>
      <c r="BS52" s="195">
        <f>ROUND((B52/(CE76+CF76)*BS76),0)</f>
        <v>3313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36602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4071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1412984</v>
      </c>
    </row>
    <row r="53" spans="1:84" ht="12.6" customHeight="1" x14ac:dyDescent="0.25">
      <c r="A53" s="175" t="s">
        <v>206</v>
      </c>
      <c r="B53" s="195">
        <f>B51+B52</f>
        <v>1412985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38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929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36" t="s">
        <v>220</v>
      </c>
      <c r="S58" s="239" t="s">
        <v>221</v>
      </c>
      <c r="T58" s="239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39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947</v>
      </c>
      <c r="AU58" s="170" t="s">
        <v>228</v>
      </c>
      <c r="AV58" s="239" t="s">
        <v>221</v>
      </c>
      <c r="AW58" s="239" t="s">
        <v>221</v>
      </c>
      <c r="AX58" s="239" t="s">
        <v>221</v>
      </c>
      <c r="AY58" s="170" t="s">
        <v>231</v>
      </c>
      <c r="AZ58" s="170" t="s">
        <v>231</v>
      </c>
      <c r="BA58" s="239" t="s">
        <v>221</v>
      </c>
      <c r="BB58" s="239" t="s">
        <v>221</v>
      </c>
      <c r="BC58" s="239" t="s">
        <v>221</v>
      </c>
      <c r="BD58" s="239" t="s">
        <v>221</v>
      </c>
      <c r="BE58" s="170" t="s">
        <v>232</v>
      </c>
      <c r="BF58" s="239" t="s">
        <v>221</v>
      </c>
      <c r="BG58" s="239" t="s">
        <v>221</v>
      </c>
      <c r="BH58" s="239" t="s">
        <v>221</v>
      </c>
      <c r="BI58" s="239" t="s">
        <v>221</v>
      </c>
      <c r="BJ58" s="239" t="s">
        <v>221</v>
      </c>
      <c r="BK58" s="239" t="s">
        <v>221</v>
      </c>
      <c r="BL58" s="239" t="s">
        <v>221</v>
      </c>
      <c r="BM58" s="239" t="s">
        <v>221</v>
      </c>
      <c r="BN58" s="239" t="s">
        <v>221</v>
      </c>
      <c r="BO58" s="239" t="s">
        <v>221</v>
      </c>
      <c r="BP58" s="239" t="s">
        <v>221</v>
      </c>
      <c r="BQ58" s="239" t="s">
        <v>221</v>
      </c>
      <c r="BR58" s="239" t="s">
        <v>221</v>
      </c>
      <c r="BS58" s="239" t="s">
        <v>221</v>
      </c>
      <c r="BT58" s="239" t="s">
        <v>221</v>
      </c>
      <c r="BU58" s="239" t="s">
        <v>221</v>
      </c>
      <c r="BV58" s="239" t="s">
        <v>221</v>
      </c>
      <c r="BW58" s="239" t="s">
        <v>221</v>
      </c>
      <c r="BX58" s="239" t="s">
        <v>221</v>
      </c>
      <c r="BY58" s="239" t="s">
        <v>221</v>
      </c>
      <c r="BZ58" s="239" t="s">
        <v>221</v>
      </c>
      <c r="CA58" s="239" t="s">
        <v>221</v>
      </c>
      <c r="CB58" s="239" t="s">
        <v>221</v>
      </c>
      <c r="CC58" s="239" t="s">
        <v>221</v>
      </c>
      <c r="CD58" s="239" t="s">
        <v>221</v>
      </c>
      <c r="CE58" s="239" t="s">
        <v>221</v>
      </c>
    </row>
    <row r="59" spans="1:84" ht="12.6" customHeight="1" x14ac:dyDescent="0.25">
      <c r="A59" s="171" t="s">
        <v>233</v>
      </c>
      <c r="B59" s="175"/>
      <c r="C59" s="285"/>
      <c r="D59" s="285"/>
      <c r="E59" s="285">
        <v>199</v>
      </c>
      <c r="F59" s="285"/>
      <c r="G59" s="285"/>
      <c r="H59" s="285"/>
      <c r="I59" s="285"/>
      <c r="J59" s="285"/>
      <c r="K59" s="285"/>
      <c r="L59" s="285">
        <v>1612</v>
      </c>
      <c r="M59" s="285"/>
      <c r="N59" s="285"/>
      <c r="O59" s="285"/>
      <c r="P59" s="284"/>
      <c r="Q59" s="284"/>
      <c r="R59" s="284"/>
      <c r="S59" s="279"/>
      <c r="T59" s="279"/>
      <c r="U59" s="280">
        <v>34867</v>
      </c>
      <c r="V59" s="284">
        <v>921</v>
      </c>
      <c r="W59" s="284"/>
      <c r="X59" s="284">
        <v>1063</v>
      </c>
      <c r="Y59" s="284">
        <v>3611</v>
      </c>
      <c r="Z59" s="284"/>
      <c r="AA59" s="284"/>
      <c r="AB59" s="279"/>
      <c r="AC59" s="284"/>
      <c r="AD59" s="284"/>
      <c r="AE59" s="284">
        <v>20643</v>
      </c>
      <c r="AF59" s="284"/>
      <c r="AG59" s="284">
        <v>3364</v>
      </c>
      <c r="AH59" s="284">
        <v>660</v>
      </c>
      <c r="AI59" s="284">
        <v>190</v>
      </c>
      <c r="AJ59" s="284">
        <v>15556</v>
      </c>
      <c r="AK59" s="284">
        <v>5683</v>
      </c>
      <c r="AL59" s="284">
        <v>557</v>
      </c>
      <c r="AM59" s="284"/>
      <c r="AN59" s="284"/>
      <c r="AO59" s="284">
        <v>408</v>
      </c>
      <c r="AP59" s="284"/>
      <c r="AQ59" s="284"/>
      <c r="AR59" s="284"/>
      <c r="AS59" s="284"/>
      <c r="AT59" s="284"/>
      <c r="AU59" s="284"/>
      <c r="AV59" s="279"/>
      <c r="AW59" s="279"/>
      <c r="AX59" s="279"/>
      <c r="AY59" s="284">
        <v>5220</v>
      </c>
      <c r="AZ59" s="284"/>
      <c r="BA59" s="279"/>
      <c r="BB59" s="279"/>
      <c r="BC59" s="279"/>
      <c r="BD59" s="279"/>
      <c r="BE59" s="284">
        <v>35400</v>
      </c>
      <c r="BF59" s="279"/>
      <c r="BG59" s="279"/>
      <c r="BH59" s="279"/>
      <c r="BI59" s="279"/>
      <c r="BJ59" s="279"/>
      <c r="BK59" s="279"/>
      <c r="BL59" s="279"/>
      <c r="BM59" s="279"/>
      <c r="BN59" s="279"/>
      <c r="BO59" s="279"/>
      <c r="BP59" s="279"/>
      <c r="BQ59" s="279"/>
      <c r="BR59" s="279"/>
      <c r="BS59" s="279"/>
      <c r="BT59" s="279"/>
      <c r="BU59" s="279"/>
      <c r="BV59" s="279"/>
      <c r="BW59" s="279"/>
      <c r="BX59" s="279"/>
      <c r="BY59" s="279"/>
      <c r="BZ59" s="279"/>
      <c r="CA59" s="279"/>
      <c r="CB59" s="279"/>
      <c r="CC59" s="279"/>
      <c r="CD59" s="241"/>
      <c r="CE59" s="195"/>
    </row>
    <row r="60" spans="1:84" ht="12.6" customHeight="1" x14ac:dyDescent="0.25">
      <c r="A60" s="242" t="s">
        <v>234</v>
      </c>
      <c r="B60" s="175"/>
      <c r="C60" s="276"/>
      <c r="D60" s="282"/>
      <c r="E60" s="282">
        <v>1.23</v>
      </c>
      <c r="F60" s="278"/>
      <c r="G60" s="282"/>
      <c r="H60" s="282"/>
      <c r="I60" s="282"/>
      <c r="J60" s="278"/>
      <c r="K60" s="282"/>
      <c r="L60" s="282">
        <v>9.9600000000000009</v>
      </c>
      <c r="M60" s="282"/>
      <c r="N60" s="282"/>
      <c r="O60" s="282"/>
      <c r="P60" s="277"/>
      <c r="Q60" s="277"/>
      <c r="R60" s="277"/>
      <c r="S60" s="277">
        <v>0.93</v>
      </c>
      <c r="T60" s="277"/>
      <c r="U60" s="277">
        <v>5.16</v>
      </c>
      <c r="V60" s="277">
        <v>0.32</v>
      </c>
      <c r="W60" s="277"/>
      <c r="X60" s="277">
        <v>0.76</v>
      </c>
      <c r="Y60" s="277">
        <v>2.6</v>
      </c>
      <c r="Z60" s="277"/>
      <c r="AA60" s="277"/>
      <c r="AB60" s="277">
        <v>1.39</v>
      </c>
      <c r="AC60" s="277"/>
      <c r="AD60" s="277"/>
      <c r="AE60" s="277">
        <v>8.3000000000000007</v>
      </c>
      <c r="AF60" s="277"/>
      <c r="AG60" s="277">
        <v>7.55</v>
      </c>
      <c r="AH60" s="277">
        <v>15.24</v>
      </c>
      <c r="AI60" s="277">
        <v>1.05</v>
      </c>
      <c r="AJ60" s="277">
        <v>21.34</v>
      </c>
      <c r="AK60" s="277">
        <v>1.36</v>
      </c>
      <c r="AL60" s="277">
        <v>0.28000000000000003</v>
      </c>
      <c r="AM60" s="277"/>
      <c r="AN60" s="277"/>
      <c r="AO60" s="277">
        <v>0.1</v>
      </c>
      <c r="AP60" s="277"/>
      <c r="AQ60" s="277"/>
      <c r="AR60" s="277"/>
      <c r="AS60" s="277"/>
      <c r="AT60" s="277"/>
      <c r="AU60" s="277"/>
      <c r="AV60" s="277"/>
      <c r="AW60" s="277"/>
      <c r="AX60" s="277"/>
      <c r="AY60" s="277">
        <v>4.58</v>
      </c>
      <c r="AZ60" s="277"/>
      <c r="BA60" s="277">
        <v>0.73</v>
      </c>
      <c r="BB60" s="277"/>
      <c r="BC60" s="277"/>
      <c r="BD60" s="277">
        <v>0.72</v>
      </c>
      <c r="BE60" s="277">
        <v>3.13</v>
      </c>
      <c r="BF60" s="277">
        <v>4.1100000000000003</v>
      </c>
      <c r="BG60" s="277"/>
      <c r="BH60" s="277">
        <v>1.74</v>
      </c>
      <c r="BI60" s="277"/>
      <c r="BJ60" s="277">
        <v>1.88</v>
      </c>
      <c r="BK60" s="277">
        <v>2.38</v>
      </c>
      <c r="BL60" s="277">
        <v>4.21</v>
      </c>
      <c r="BM60" s="277"/>
      <c r="BN60" s="277">
        <v>5.99</v>
      </c>
      <c r="BO60" s="277"/>
      <c r="BP60" s="277">
        <v>0.57999999999999996</v>
      </c>
      <c r="BQ60" s="277"/>
      <c r="BR60" s="277">
        <v>1.71</v>
      </c>
      <c r="BS60" s="277">
        <v>0.67</v>
      </c>
      <c r="BT60" s="277"/>
      <c r="BU60" s="277"/>
      <c r="BV60" s="277">
        <v>4.2300000000000004</v>
      </c>
      <c r="BW60" s="277"/>
      <c r="BX60" s="277">
        <v>1.69</v>
      </c>
      <c r="BY60" s="277">
        <v>3</v>
      </c>
      <c r="BZ60" s="277"/>
      <c r="CA60" s="277">
        <v>0.02</v>
      </c>
      <c r="CB60" s="277"/>
      <c r="CC60" s="277"/>
      <c r="CD60" s="241" t="s">
        <v>221</v>
      </c>
      <c r="CE60" s="243">
        <f t="shared" ref="CE60:CE70" si="0">SUM(C60:CD60)</f>
        <v>118.93999999999996</v>
      </c>
    </row>
    <row r="61" spans="1:84" ht="12.6" customHeight="1" x14ac:dyDescent="0.25">
      <c r="A61" s="171" t="s">
        <v>235</v>
      </c>
      <c r="B61" s="175"/>
      <c r="C61" s="285"/>
      <c r="D61" s="285"/>
      <c r="E61" s="285">
        <v>92964</v>
      </c>
      <c r="F61" s="284"/>
      <c r="G61" s="285"/>
      <c r="H61" s="285"/>
      <c r="I61" s="284"/>
      <c r="J61" s="284"/>
      <c r="K61" s="284"/>
      <c r="L61" s="284">
        <v>753054</v>
      </c>
      <c r="M61" s="285"/>
      <c r="N61" s="285"/>
      <c r="O61" s="285"/>
      <c r="P61" s="284"/>
      <c r="Q61" s="284"/>
      <c r="R61" s="284"/>
      <c r="S61" s="284">
        <v>36341</v>
      </c>
      <c r="T61" s="284"/>
      <c r="U61" s="284">
        <v>330826</v>
      </c>
      <c r="V61" s="284">
        <v>22243</v>
      </c>
      <c r="W61" s="284"/>
      <c r="X61" s="284">
        <v>58002</v>
      </c>
      <c r="Y61" s="284">
        <v>197034</v>
      </c>
      <c r="Z61" s="284"/>
      <c r="AA61" s="284"/>
      <c r="AB61" s="284">
        <v>250370</v>
      </c>
      <c r="AC61" s="284"/>
      <c r="AD61" s="284"/>
      <c r="AE61" s="284">
        <v>603524</v>
      </c>
      <c r="AF61" s="284"/>
      <c r="AG61" s="284">
        <v>1272026</v>
      </c>
      <c r="AH61" s="284">
        <v>930318</v>
      </c>
      <c r="AI61" s="284">
        <v>71174</v>
      </c>
      <c r="AJ61" s="284">
        <v>2525819</v>
      </c>
      <c r="AK61" s="284">
        <v>137645</v>
      </c>
      <c r="AL61" s="284">
        <v>27324</v>
      </c>
      <c r="AM61" s="284"/>
      <c r="AN61" s="284"/>
      <c r="AO61" s="284">
        <v>7942</v>
      </c>
      <c r="AP61" s="284"/>
      <c r="AQ61" s="284"/>
      <c r="AR61" s="284"/>
      <c r="AS61" s="284"/>
      <c r="AT61" s="284"/>
      <c r="AU61" s="284"/>
      <c r="AV61" s="284"/>
      <c r="AW61" s="284"/>
      <c r="AX61" s="284"/>
      <c r="AY61" s="284">
        <v>171485</v>
      </c>
      <c r="AZ61" s="284"/>
      <c r="BA61" s="284">
        <v>34862</v>
      </c>
      <c r="BB61" s="284"/>
      <c r="BC61" s="284"/>
      <c r="BD61" s="284">
        <v>31791</v>
      </c>
      <c r="BE61" s="284">
        <v>208787</v>
      </c>
      <c r="BF61" s="284">
        <v>133440</v>
      </c>
      <c r="BG61" s="284"/>
      <c r="BH61" s="284">
        <v>131337</v>
      </c>
      <c r="BI61" s="284"/>
      <c r="BJ61" s="284">
        <v>121292</v>
      </c>
      <c r="BK61" s="284">
        <v>216697</v>
      </c>
      <c r="BL61" s="284">
        <v>150463</v>
      </c>
      <c r="BM61" s="284"/>
      <c r="BN61" s="284">
        <v>544689</v>
      </c>
      <c r="BO61" s="284"/>
      <c r="BP61" s="284">
        <v>38588</v>
      </c>
      <c r="BQ61" s="284"/>
      <c r="BR61" s="284">
        <v>125032</v>
      </c>
      <c r="BS61" s="284">
        <v>29819</v>
      </c>
      <c r="BT61" s="284"/>
      <c r="BU61" s="284"/>
      <c r="BV61" s="284">
        <v>184857</v>
      </c>
      <c r="BW61" s="284"/>
      <c r="BX61" s="284">
        <v>146353</v>
      </c>
      <c r="BY61" s="284">
        <v>318908</v>
      </c>
      <c r="BZ61" s="284"/>
      <c r="CA61" s="284">
        <v>41700</v>
      </c>
      <c r="CB61" s="284"/>
      <c r="CC61" s="284"/>
      <c r="CD61" s="241" t="s">
        <v>221</v>
      </c>
      <c r="CE61" s="195">
        <f t="shared" si="0"/>
        <v>9946706</v>
      </c>
      <c r="CF61" s="244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22179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179660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8670</v>
      </c>
      <c r="T62" s="195">
        <f t="shared" si="1"/>
        <v>0</v>
      </c>
      <c r="U62" s="195">
        <f t="shared" si="1"/>
        <v>78927</v>
      </c>
      <c r="V62" s="195">
        <f t="shared" si="1"/>
        <v>5307</v>
      </c>
      <c r="W62" s="195">
        <f t="shared" si="1"/>
        <v>0</v>
      </c>
      <c r="X62" s="195">
        <f t="shared" si="1"/>
        <v>13838</v>
      </c>
      <c r="Y62" s="195">
        <f t="shared" si="1"/>
        <v>47007</v>
      </c>
      <c r="Z62" s="195">
        <f t="shared" si="1"/>
        <v>0</v>
      </c>
      <c r="AA62" s="195">
        <f t="shared" si="1"/>
        <v>0</v>
      </c>
      <c r="AB62" s="195">
        <f t="shared" si="1"/>
        <v>59732</v>
      </c>
      <c r="AC62" s="195">
        <f t="shared" si="1"/>
        <v>0</v>
      </c>
      <c r="AD62" s="195">
        <f t="shared" si="1"/>
        <v>0</v>
      </c>
      <c r="AE62" s="195">
        <f t="shared" si="1"/>
        <v>143986</v>
      </c>
      <c r="AF62" s="195">
        <f t="shared" si="1"/>
        <v>0</v>
      </c>
      <c r="AG62" s="195">
        <f t="shared" si="1"/>
        <v>303474</v>
      </c>
      <c r="AH62" s="195">
        <f t="shared" si="1"/>
        <v>221951</v>
      </c>
      <c r="AI62" s="195">
        <f t="shared" si="1"/>
        <v>16980</v>
      </c>
      <c r="AJ62" s="195">
        <f t="shared" si="1"/>
        <v>602598</v>
      </c>
      <c r="AK62" s="195">
        <f t="shared" si="1"/>
        <v>32839</v>
      </c>
      <c r="AL62" s="195">
        <f t="shared" si="1"/>
        <v>6519</v>
      </c>
      <c r="AM62" s="195">
        <f t="shared" si="1"/>
        <v>0</v>
      </c>
      <c r="AN62" s="195">
        <f t="shared" si="1"/>
        <v>0</v>
      </c>
      <c r="AO62" s="195">
        <f t="shared" si="1"/>
        <v>1895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40912</v>
      </c>
      <c r="AZ62" s="195">
        <f>ROUND(AZ47+AZ48,0)</f>
        <v>0</v>
      </c>
      <c r="BA62" s="195">
        <f>ROUND(BA47+BA48,0)</f>
        <v>8317</v>
      </c>
      <c r="BB62" s="195">
        <f t="shared" si="1"/>
        <v>0</v>
      </c>
      <c r="BC62" s="195">
        <f t="shared" si="1"/>
        <v>0</v>
      </c>
      <c r="BD62" s="195">
        <f t="shared" si="1"/>
        <v>7585</v>
      </c>
      <c r="BE62" s="195">
        <f t="shared" si="1"/>
        <v>49811</v>
      </c>
      <c r="BF62" s="195">
        <f t="shared" si="1"/>
        <v>31835</v>
      </c>
      <c r="BG62" s="195">
        <f t="shared" si="1"/>
        <v>0</v>
      </c>
      <c r="BH62" s="195">
        <f t="shared" si="1"/>
        <v>31334</v>
      </c>
      <c r="BI62" s="195">
        <f t="shared" si="1"/>
        <v>0</v>
      </c>
      <c r="BJ62" s="195">
        <f t="shared" si="1"/>
        <v>28937</v>
      </c>
      <c r="BK62" s="195">
        <f t="shared" si="1"/>
        <v>51699</v>
      </c>
      <c r="BL62" s="195">
        <f t="shared" si="1"/>
        <v>35897</v>
      </c>
      <c r="BM62" s="195">
        <f t="shared" si="1"/>
        <v>0</v>
      </c>
      <c r="BN62" s="195">
        <f t="shared" si="1"/>
        <v>129949</v>
      </c>
      <c r="BO62" s="195">
        <f t="shared" ref="BO62:CC62" si="2">ROUND(BO47+BO48,0)</f>
        <v>0</v>
      </c>
      <c r="BP62" s="195">
        <f t="shared" si="2"/>
        <v>9206</v>
      </c>
      <c r="BQ62" s="195">
        <f t="shared" si="2"/>
        <v>0</v>
      </c>
      <c r="BR62" s="195">
        <f t="shared" si="2"/>
        <v>29830</v>
      </c>
      <c r="BS62" s="195">
        <f t="shared" si="2"/>
        <v>7114</v>
      </c>
      <c r="BT62" s="195">
        <f t="shared" si="2"/>
        <v>0</v>
      </c>
      <c r="BU62" s="195">
        <f t="shared" si="2"/>
        <v>0</v>
      </c>
      <c r="BV62" s="195">
        <f t="shared" si="2"/>
        <v>44102</v>
      </c>
      <c r="BW62" s="195">
        <f t="shared" si="2"/>
        <v>0</v>
      </c>
      <c r="BX62" s="195">
        <f t="shared" si="2"/>
        <v>34916</v>
      </c>
      <c r="BY62" s="195">
        <f t="shared" si="2"/>
        <v>76084</v>
      </c>
      <c r="BZ62" s="195">
        <f t="shared" si="2"/>
        <v>0</v>
      </c>
      <c r="CA62" s="195">
        <f t="shared" si="2"/>
        <v>9949</v>
      </c>
      <c r="CB62" s="195">
        <f t="shared" si="2"/>
        <v>0</v>
      </c>
      <c r="CC62" s="195">
        <f t="shared" si="2"/>
        <v>0</v>
      </c>
      <c r="CD62" s="241" t="s">
        <v>221</v>
      </c>
      <c r="CE62" s="195">
        <f t="shared" si="0"/>
        <v>2373039</v>
      </c>
      <c r="CF62" s="244"/>
    </row>
    <row r="63" spans="1:84" ht="12.6" customHeight="1" x14ac:dyDescent="0.25">
      <c r="A63" s="171" t="s">
        <v>236</v>
      </c>
      <c r="B63" s="175"/>
      <c r="C63" s="285"/>
      <c r="D63" s="285"/>
      <c r="E63" s="285"/>
      <c r="F63" s="284"/>
      <c r="G63" s="285"/>
      <c r="H63" s="285"/>
      <c r="I63" s="284"/>
      <c r="J63" s="284"/>
      <c r="K63" s="284"/>
      <c r="L63" s="284"/>
      <c r="M63" s="285"/>
      <c r="N63" s="285"/>
      <c r="O63" s="285"/>
      <c r="P63" s="284"/>
      <c r="Q63" s="284"/>
      <c r="R63" s="284"/>
      <c r="S63" s="284"/>
      <c r="T63" s="284"/>
      <c r="U63" s="284">
        <v>4471</v>
      </c>
      <c r="V63" s="284"/>
      <c r="W63" s="284"/>
      <c r="X63" s="284">
        <v>25656</v>
      </c>
      <c r="Y63" s="284">
        <v>87154</v>
      </c>
      <c r="Z63" s="284"/>
      <c r="AA63" s="284"/>
      <c r="AB63" s="284">
        <v>1008</v>
      </c>
      <c r="AC63" s="284"/>
      <c r="AD63" s="284"/>
      <c r="AE63" s="284"/>
      <c r="AF63" s="284"/>
      <c r="AG63" s="284">
        <v>32646</v>
      </c>
      <c r="AH63" s="284"/>
      <c r="AI63" s="284"/>
      <c r="AJ63" s="284">
        <v>0</v>
      </c>
      <c r="AK63" s="284"/>
      <c r="AL63" s="284"/>
      <c r="AM63" s="284"/>
      <c r="AN63" s="284"/>
      <c r="AO63" s="284"/>
      <c r="AP63" s="284"/>
      <c r="AQ63" s="284"/>
      <c r="AR63" s="284"/>
      <c r="AS63" s="284"/>
      <c r="AT63" s="284"/>
      <c r="AU63" s="284"/>
      <c r="AV63" s="284"/>
      <c r="AW63" s="284"/>
      <c r="AX63" s="284"/>
      <c r="AY63" s="284"/>
      <c r="AZ63" s="284"/>
      <c r="BA63" s="284"/>
      <c r="BB63" s="284"/>
      <c r="BC63" s="284"/>
      <c r="BD63" s="284"/>
      <c r="BE63" s="284"/>
      <c r="BF63" s="284"/>
      <c r="BG63" s="284"/>
      <c r="BH63" s="284"/>
      <c r="BI63" s="284"/>
      <c r="BJ63" s="284"/>
      <c r="BK63" s="284"/>
      <c r="BL63" s="284"/>
      <c r="BM63" s="284"/>
      <c r="BN63" s="284"/>
      <c r="BO63" s="284"/>
      <c r="BP63" s="284"/>
      <c r="BQ63" s="284"/>
      <c r="BR63" s="284"/>
      <c r="BS63" s="284">
        <v>20763</v>
      </c>
      <c r="BT63" s="284"/>
      <c r="BU63" s="284"/>
      <c r="BV63" s="284"/>
      <c r="BW63" s="284"/>
      <c r="BX63" s="284"/>
      <c r="BY63" s="284"/>
      <c r="BZ63" s="284"/>
      <c r="CA63" s="284"/>
      <c r="CB63" s="284"/>
      <c r="CC63" s="284"/>
      <c r="CD63" s="241" t="s">
        <v>221</v>
      </c>
      <c r="CE63" s="195">
        <f t="shared" si="0"/>
        <v>171698</v>
      </c>
      <c r="CF63" s="244"/>
    </row>
    <row r="64" spans="1:84" ht="12.6" customHeight="1" x14ac:dyDescent="0.25">
      <c r="A64" s="171" t="s">
        <v>237</v>
      </c>
      <c r="B64" s="175"/>
      <c r="C64" s="285"/>
      <c r="D64" s="285"/>
      <c r="E64" s="284">
        <v>4363</v>
      </c>
      <c r="F64" s="284"/>
      <c r="G64" s="285"/>
      <c r="H64" s="285"/>
      <c r="I64" s="284"/>
      <c r="J64" s="284"/>
      <c r="K64" s="284"/>
      <c r="L64" s="284">
        <v>35339</v>
      </c>
      <c r="M64" s="285"/>
      <c r="N64" s="285"/>
      <c r="O64" s="285"/>
      <c r="P64" s="284"/>
      <c r="Q64" s="284"/>
      <c r="R64" s="284"/>
      <c r="S64" s="284">
        <v>8596</v>
      </c>
      <c r="T64" s="284"/>
      <c r="U64" s="284">
        <v>218138</v>
      </c>
      <c r="V64" s="284">
        <v>88</v>
      </c>
      <c r="W64" s="284"/>
      <c r="X64" s="284">
        <v>3407</v>
      </c>
      <c r="Y64" s="284">
        <v>11569</v>
      </c>
      <c r="Z64" s="284"/>
      <c r="AA64" s="284"/>
      <c r="AB64" s="284">
        <v>430134</v>
      </c>
      <c r="AC64" s="284"/>
      <c r="AD64" s="284"/>
      <c r="AE64" s="284">
        <v>14142</v>
      </c>
      <c r="AF64" s="284"/>
      <c r="AG64" s="284">
        <v>59449</v>
      </c>
      <c r="AH64" s="284">
        <v>96564</v>
      </c>
      <c r="AI64" s="284">
        <v>42022</v>
      </c>
      <c r="AJ64" s="284">
        <v>104131</v>
      </c>
      <c r="AK64" s="284">
        <v>698</v>
      </c>
      <c r="AL64" s="284">
        <v>905</v>
      </c>
      <c r="AM64" s="284"/>
      <c r="AN64" s="284"/>
      <c r="AO64" s="284">
        <v>372</v>
      </c>
      <c r="AP64" s="284"/>
      <c r="AQ64" s="284"/>
      <c r="AR64" s="284"/>
      <c r="AS64" s="284"/>
      <c r="AT64" s="284"/>
      <c r="AU64" s="284"/>
      <c r="AV64" s="284"/>
      <c r="AW64" s="284"/>
      <c r="AX64" s="284"/>
      <c r="AY64" s="284">
        <v>80398</v>
      </c>
      <c r="AZ64" s="284"/>
      <c r="BA64" s="284">
        <v>9422</v>
      </c>
      <c r="BB64" s="284"/>
      <c r="BC64" s="284"/>
      <c r="BD64" s="284">
        <v>658</v>
      </c>
      <c r="BE64" s="284">
        <v>20821</v>
      </c>
      <c r="BF64" s="284">
        <v>23597</v>
      </c>
      <c r="BG64" s="284"/>
      <c r="BH64" s="284">
        <v>46955</v>
      </c>
      <c r="BI64" s="284"/>
      <c r="BJ64" s="284">
        <v>2192</v>
      </c>
      <c r="BK64" s="284">
        <v>6134</v>
      </c>
      <c r="BL64" s="284">
        <v>9113</v>
      </c>
      <c r="BM64" s="284"/>
      <c r="BN64" s="284">
        <v>5601</v>
      </c>
      <c r="BO64" s="284"/>
      <c r="BP64" s="284">
        <v>7559</v>
      </c>
      <c r="BQ64" s="284"/>
      <c r="BR64" s="284">
        <v>1674</v>
      </c>
      <c r="BS64" s="284">
        <v>780</v>
      </c>
      <c r="BT64" s="284"/>
      <c r="BU64" s="284"/>
      <c r="BV64" s="284">
        <v>4357</v>
      </c>
      <c r="BW64" s="284"/>
      <c r="BX64" s="284">
        <v>5459</v>
      </c>
      <c r="BY64" s="284">
        <v>3157</v>
      </c>
      <c r="BZ64" s="284"/>
      <c r="CA64" s="284"/>
      <c r="CB64" s="284"/>
      <c r="CC64" s="284"/>
      <c r="CD64" s="241" t="s">
        <v>221</v>
      </c>
      <c r="CE64" s="195">
        <f t="shared" si="0"/>
        <v>1257794</v>
      </c>
      <c r="CF64" s="244"/>
    </row>
    <row r="65" spans="1:84" ht="12.6" customHeight="1" x14ac:dyDescent="0.25">
      <c r="A65" s="171" t="s">
        <v>238</v>
      </c>
      <c r="B65" s="175"/>
      <c r="C65" s="285"/>
      <c r="D65" s="285"/>
      <c r="E65" s="285"/>
      <c r="F65" s="285"/>
      <c r="G65" s="285"/>
      <c r="H65" s="285"/>
      <c r="I65" s="284"/>
      <c r="J65" s="285"/>
      <c r="K65" s="284"/>
      <c r="L65" s="284"/>
      <c r="M65" s="285"/>
      <c r="N65" s="285"/>
      <c r="O65" s="285"/>
      <c r="P65" s="284"/>
      <c r="Q65" s="284"/>
      <c r="R65" s="284"/>
      <c r="S65" s="284"/>
      <c r="T65" s="284"/>
      <c r="U65" s="284"/>
      <c r="V65" s="284"/>
      <c r="W65" s="284"/>
      <c r="X65" s="284"/>
      <c r="Y65" s="284"/>
      <c r="Z65" s="284"/>
      <c r="AA65" s="284"/>
      <c r="AB65" s="284">
        <v>1330</v>
      </c>
      <c r="AC65" s="284"/>
      <c r="AD65" s="284"/>
      <c r="AE65" s="284"/>
      <c r="AF65" s="284"/>
      <c r="AG65" s="284">
        <v>0</v>
      </c>
      <c r="AH65" s="284">
        <v>16780</v>
      </c>
      <c r="AI65" s="284">
        <v>611</v>
      </c>
      <c r="AJ65" s="284">
        <v>5537</v>
      </c>
      <c r="AK65" s="284"/>
      <c r="AL65" s="284"/>
      <c r="AM65" s="284"/>
      <c r="AN65" s="284"/>
      <c r="AO65" s="284"/>
      <c r="AP65" s="284"/>
      <c r="AQ65" s="284"/>
      <c r="AR65" s="284"/>
      <c r="AS65" s="284"/>
      <c r="AT65" s="284"/>
      <c r="AU65" s="284"/>
      <c r="AV65" s="284"/>
      <c r="AW65" s="284"/>
      <c r="AX65" s="284"/>
      <c r="AY65" s="284"/>
      <c r="AZ65" s="284"/>
      <c r="BA65" s="284"/>
      <c r="BB65" s="284"/>
      <c r="BC65" s="284"/>
      <c r="BD65" s="284"/>
      <c r="BE65" s="284">
        <v>136434</v>
      </c>
      <c r="BF65" s="284"/>
      <c r="BG65" s="284"/>
      <c r="BH65" s="284">
        <v>611</v>
      </c>
      <c r="BI65" s="284"/>
      <c r="BJ65" s="284"/>
      <c r="BK65" s="284"/>
      <c r="BL65" s="284"/>
      <c r="BM65" s="284"/>
      <c r="BN65" s="284">
        <v>974</v>
      </c>
      <c r="BO65" s="284"/>
      <c r="BP65" s="284"/>
      <c r="BQ65" s="284"/>
      <c r="BR65" s="284"/>
      <c r="BS65" s="284"/>
      <c r="BT65" s="284"/>
      <c r="BU65" s="284"/>
      <c r="BV65" s="284"/>
      <c r="BW65" s="284"/>
      <c r="BX65" s="284">
        <v>819</v>
      </c>
      <c r="BY65" s="284"/>
      <c r="BZ65" s="284"/>
      <c r="CA65" s="284"/>
      <c r="CB65" s="284"/>
      <c r="CC65" s="284"/>
      <c r="CD65" s="241" t="s">
        <v>221</v>
      </c>
      <c r="CE65" s="195">
        <f t="shared" si="0"/>
        <v>163096</v>
      </c>
      <c r="CF65" s="244"/>
    </row>
    <row r="66" spans="1:84" ht="12.6" customHeight="1" x14ac:dyDescent="0.25">
      <c r="A66" s="171" t="s">
        <v>239</v>
      </c>
      <c r="B66" s="175"/>
      <c r="C66" s="285"/>
      <c r="D66" s="285"/>
      <c r="E66" s="285">
        <v>42398</v>
      </c>
      <c r="F66" s="285"/>
      <c r="G66" s="285"/>
      <c r="H66" s="285"/>
      <c r="I66" s="285"/>
      <c r="J66" s="285"/>
      <c r="K66" s="284"/>
      <c r="L66" s="284">
        <v>343446</v>
      </c>
      <c r="M66" s="285"/>
      <c r="N66" s="285"/>
      <c r="O66" s="284"/>
      <c r="P66" s="284"/>
      <c r="Q66" s="284"/>
      <c r="R66" s="284"/>
      <c r="S66" s="285"/>
      <c r="T66" s="285"/>
      <c r="U66" s="284">
        <v>132318</v>
      </c>
      <c r="V66" s="284"/>
      <c r="W66" s="284"/>
      <c r="X66" s="284">
        <v>6571</v>
      </c>
      <c r="Y66" s="284">
        <v>22321</v>
      </c>
      <c r="Z66" s="284"/>
      <c r="AA66" s="284"/>
      <c r="AB66" s="284">
        <v>92270</v>
      </c>
      <c r="AC66" s="284"/>
      <c r="AD66" s="284"/>
      <c r="AE66" s="284">
        <v>12567</v>
      </c>
      <c r="AF66" s="284"/>
      <c r="AG66" s="284">
        <v>172572</v>
      </c>
      <c r="AH66" s="284">
        <v>153892</v>
      </c>
      <c r="AI66" s="284"/>
      <c r="AJ66" s="284">
        <v>6893</v>
      </c>
      <c r="AK66" s="284"/>
      <c r="AL66" s="284"/>
      <c r="AM66" s="284"/>
      <c r="AN66" s="284"/>
      <c r="AO66" s="284">
        <v>3622</v>
      </c>
      <c r="AP66" s="284"/>
      <c r="AQ66" s="284"/>
      <c r="AR66" s="284"/>
      <c r="AS66" s="284"/>
      <c r="AT66" s="284"/>
      <c r="AU66" s="284"/>
      <c r="AV66" s="284"/>
      <c r="AW66" s="284"/>
      <c r="AX66" s="284"/>
      <c r="AY66" s="284">
        <v>1170</v>
      </c>
      <c r="AZ66" s="284"/>
      <c r="BA66" s="284"/>
      <c r="BB66" s="284"/>
      <c r="BC66" s="284"/>
      <c r="BD66" s="284"/>
      <c r="BE66" s="284">
        <v>36194</v>
      </c>
      <c r="BF66" s="284">
        <v>0</v>
      </c>
      <c r="BG66" s="284"/>
      <c r="BH66" s="284">
        <v>35875</v>
      </c>
      <c r="BI66" s="284"/>
      <c r="BJ66" s="284">
        <v>83465</v>
      </c>
      <c r="BK66" s="284">
        <v>1465</v>
      </c>
      <c r="BL66" s="284"/>
      <c r="BM66" s="284"/>
      <c r="BN66" s="284">
        <v>50948</v>
      </c>
      <c r="BO66" s="284"/>
      <c r="BP66" s="284">
        <v>29245</v>
      </c>
      <c r="BQ66" s="284"/>
      <c r="BR66" s="284">
        <v>21153</v>
      </c>
      <c r="BS66" s="284">
        <v>6027</v>
      </c>
      <c r="BT66" s="284"/>
      <c r="BU66" s="284"/>
      <c r="BV66" s="284">
        <v>19810</v>
      </c>
      <c r="BW66" s="284"/>
      <c r="BX66" s="284"/>
      <c r="BY66" s="284">
        <v>0</v>
      </c>
      <c r="BZ66" s="284"/>
      <c r="CA66" s="284">
        <v>0</v>
      </c>
      <c r="CB66" s="284"/>
      <c r="CC66" s="284"/>
      <c r="CD66" s="241" t="s">
        <v>221</v>
      </c>
      <c r="CE66" s="195">
        <f t="shared" si="0"/>
        <v>1274222</v>
      </c>
      <c r="CF66" s="244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14848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120423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77754</v>
      </c>
      <c r="T67" s="195">
        <f t="shared" si="3"/>
        <v>0</v>
      </c>
      <c r="U67" s="195">
        <f t="shared" si="3"/>
        <v>34806</v>
      </c>
      <c r="V67" s="195">
        <f t="shared" si="3"/>
        <v>7624</v>
      </c>
      <c r="W67" s="195">
        <f t="shared" si="3"/>
        <v>0</v>
      </c>
      <c r="X67" s="195">
        <f t="shared" si="3"/>
        <v>11695</v>
      </c>
      <c r="Y67" s="195">
        <f t="shared" si="3"/>
        <v>39715</v>
      </c>
      <c r="Z67" s="195">
        <f t="shared" si="3"/>
        <v>0</v>
      </c>
      <c r="AA67" s="195">
        <f t="shared" si="3"/>
        <v>0</v>
      </c>
      <c r="AB67" s="195">
        <f t="shared" si="3"/>
        <v>5947</v>
      </c>
      <c r="AC67" s="195">
        <f t="shared" si="3"/>
        <v>0</v>
      </c>
      <c r="AD67" s="195">
        <f t="shared" si="3"/>
        <v>0</v>
      </c>
      <c r="AE67" s="195">
        <f t="shared" si="3"/>
        <v>88092</v>
      </c>
      <c r="AF67" s="195">
        <f t="shared" si="3"/>
        <v>0</v>
      </c>
      <c r="AG67" s="195">
        <f t="shared" si="3"/>
        <v>90168</v>
      </c>
      <c r="AH67" s="195">
        <f t="shared" si="3"/>
        <v>34327</v>
      </c>
      <c r="AI67" s="195">
        <f t="shared" si="3"/>
        <v>20875</v>
      </c>
      <c r="AJ67" s="195">
        <f t="shared" si="3"/>
        <v>181413</v>
      </c>
      <c r="AK67" s="195">
        <f t="shared" si="3"/>
        <v>6386</v>
      </c>
      <c r="AL67" s="195">
        <f t="shared" si="3"/>
        <v>8662</v>
      </c>
      <c r="AM67" s="195">
        <f t="shared" si="3"/>
        <v>0</v>
      </c>
      <c r="AN67" s="195">
        <f t="shared" si="3"/>
        <v>0</v>
      </c>
      <c r="AO67" s="195">
        <f t="shared" si="3"/>
        <v>1277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51929</v>
      </c>
      <c r="AZ67" s="195">
        <f>ROUND(AZ51+AZ52,0)</f>
        <v>0</v>
      </c>
      <c r="BA67" s="195">
        <f>ROUND(BA51+BA52,0)</f>
        <v>17363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326224</v>
      </c>
      <c r="BF67" s="195">
        <f t="shared" si="3"/>
        <v>11256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>ROUND(BN51+BN52,0)</f>
        <v>213704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4510</v>
      </c>
      <c r="BS67" s="195">
        <f t="shared" si="4"/>
        <v>3313</v>
      </c>
      <c r="BT67" s="195">
        <f t="shared" si="4"/>
        <v>0</v>
      </c>
      <c r="BU67" s="195">
        <f t="shared" si="4"/>
        <v>0</v>
      </c>
      <c r="BV67" s="195">
        <f t="shared" si="4"/>
        <v>36602</v>
      </c>
      <c r="BW67" s="195">
        <f t="shared" si="4"/>
        <v>0</v>
      </c>
      <c r="BX67" s="195">
        <f t="shared" si="4"/>
        <v>0</v>
      </c>
      <c r="BY67" s="195">
        <f t="shared" si="4"/>
        <v>4071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1" t="s">
        <v>221</v>
      </c>
      <c r="CE67" s="195">
        <f t="shared" si="0"/>
        <v>1412984</v>
      </c>
      <c r="CF67" s="244"/>
    </row>
    <row r="68" spans="1:84" ht="12.6" customHeight="1" x14ac:dyDescent="0.25">
      <c r="A68" s="171" t="s">
        <v>240</v>
      </c>
      <c r="B68" s="175"/>
      <c r="C68" s="285"/>
      <c r="D68" s="285"/>
      <c r="E68" s="285">
        <v>170</v>
      </c>
      <c r="F68" s="285"/>
      <c r="G68" s="285"/>
      <c r="H68" s="285"/>
      <c r="I68" s="285"/>
      <c r="J68" s="285"/>
      <c r="K68" s="284"/>
      <c r="L68" s="284">
        <v>1376</v>
      </c>
      <c r="M68" s="285"/>
      <c r="N68" s="285"/>
      <c r="O68" s="285"/>
      <c r="P68" s="284"/>
      <c r="Q68" s="284"/>
      <c r="R68" s="284"/>
      <c r="S68" s="284">
        <v>14582</v>
      </c>
      <c r="T68" s="284"/>
      <c r="U68" s="284">
        <v>324</v>
      </c>
      <c r="V68" s="284"/>
      <c r="W68" s="284"/>
      <c r="X68" s="284"/>
      <c r="Y68" s="284">
        <v>971</v>
      </c>
      <c r="Z68" s="284"/>
      <c r="AA68" s="284"/>
      <c r="AB68" s="284">
        <v>9204</v>
      </c>
      <c r="AC68" s="284"/>
      <c r="AD68" s="284"/>
      <c r="AE68" s="284"/>
      <c r="AF68" s="284"/>
      <c r="AG68" s="284">
        <v>3797</v>
      </c>
      <c r="AH68" s="284">
        <v>13500</v>
      </c>
      <c r="AI68" s="284"/>
      <c r="AJ68" s="284">
        <v>4616</v>
      </c>
      <c r="AK68" s="284"/>
      <c r="AL68" s="284"/>
      <c r="AM68" s="284"/>
      <c r="AN68" s="284"/>
      <c r="AO68" s="284">
        <v>14</v>
      </c>
      <c r="AP68" s="284"/>
      <c r="AQ68" s="284"/>
      <c r="AR68" s="284"/>
      <c r="AS68" s="284"/>
      <c r="AT68" s="284"/>
      <c r="AU68" s="284"/>
      <c r="AV68" s="284"/>
      <c r="AW68" s="284">
        <v>0</v>
      </c>
      <c r="AX68" s="284"/>
      <c r="AY68" s="284"/>
      <c r="AZ68" s="284"/>
      <c r="BA68" s="284"/>
      <c r="BB68" s="284"/>
      <c r="BC68" s="284"/>
      <c r="BD68" s="284"/>
      <c r="BE68" s="284"/>
      <c r="BF68" s="284"/>
      <c r="BG68" s="284"/>
      <c r="BH68" s="284"/>
      <c r="BI68" s="284"/>
      <c r="BJ68" s="284">
        <v>1479</v>
      </c>
      <c r="BK68" s="284">
        <v>9281</v>
      </c>
      <c r="BL68" s="284">
        <v>1732</v>
      </c>
      <c r="BM68" s="284"/>
      <c r="BN68" s="284"/>
      <c r="BO68" s="284"/>
      <c r="BP68" s="284"/>
      <c r="BQ68" s="284"/>
      <c r="BR68" s="284"/>
      <c r="BS68" s="284"/>
      <c r="BT68" s="284"/>
      <c r="BU68" s="284"/>
      <c r="BV68" s="284">
        <v>2582</v>
      </c>
      <c r="BW68" s="284"/>
      <c r="BX68" s="284">
        <v>273</v>
      </c>
      <c r="BY68" s="284">
        <v>0</v>
      </c>
      <c r="BZ68" s="284"/>
      <c r="CA68" s="284"/>
      <c r="CB68" s="284"/>
      <c r="CC68" s="284"/>
      <c r="CD68" s="241" t="s">
        <v>221</v>
      </c>
      <c r="CE68" s="195">
        <f t="shared" si="0"/>
        <v>63901</v>
      </c>
      <c r="CF68" s="244"/>
    </row>
    <row r="69" spans="1:84" ht="12.6" customHeight="1" x14ac:dyDescent="0.25">
      <c r="A69" s="171" t="s">
        <v>241</v>
      </c>
      <c r="B69" s="175"/>
      <c r="C69" s="285"/>
      <c r="D69" s="285"/>
      <c r="E69" s="284">
        <v>2215</v>
      </c>
      <c r="F69" s="284"/>
      <c r="G69" s="285"/>
      <c r="H69" s="285"/>
      <c r="I69" s="284"/>
      <c r="J69" s="284"/>
      <c r="K69" s="284"/>
      <c r="L69" s="284">
        <v>17945</v>
      </c>
      <c r="M69" s="285"/>
      <c r="N69" s="285"/>
      <c r="O69" s="285"/>
      <c r="P69" s="284"/>
      <c r="Q69" s="284"/>
      <c r="R69" s="280"/>
      <c r="S69" s="284">
        <v>65980</v>
      </c>
      <c r="T69" s="285"/>
      <c r="U69" s="284">
        <v>16897</v>
      </c>
      <c r="V69" s="284"/>
      <c r="W69" s="285"/>
      <c r="X69" s="284">
        <v>73321</v>
      </c>
      <c r="Y69" s="284">
        <v>62875</v>
      </c>
      <c r="Z69" s="284"/>
      <c r="AA69" s="284"/>
      <c r="AB69" s="284">
        <v>30499</v>
      </c>
      <c r="AC69" s="284"/>
      <c r="AD69" s="284"/>
      <c r="AE69" s="284">
        <v>17080</v>
      </c>
      <c r="AF69" s="284"/>
      <c r="AG69" s="284">
        <v>3671</v>
      </c>
      <c r="AH69" s="284">
        <v>74353</v>
      </c>
      <c r="AI69" s="284">
        <v>6580</v>
      </c>
      <c r="AJ69" s="284">
        <v>52299</v>
      </c>
      <c r="AK69" s="284">
        <v>954</v>
      </c>
      <c r="AL69" s="284">
        <v>337</v>
      </c>
      <c r="AM69" s="284"/>
      <c r="AN69" s="284"/>
      <c r="AO69" s="285">
        <v>189</v>
      </c>
      <c r="AP69" s="284"/>
      <c r="AQ69" s="285"/>
      <c r="AR69" s="285"/>
      <c r="AS69" s="285"/>
      <c r="AT69" s="285"/>
      <c r="AU69" s="284"/>
      <c r="AV69" s="284"/>
      <c r="AW69" s="284"/>
      <c r="AX69" s="284"/>
      <c r="AY69" s="284">
        <v>2217</v>
      </c>
      <c r="AZ69" s="284"/>
      <c r="BA69" s="284">
        <v>1962</v>
      </c>
      <c r="BB69" s="284"/>
      <c r="BC69" s="284"/>
      <c r="BD69" s="284">
        <v>42</v>
      </c>
      <c r="BE69" s="284">
        <v>65171</v>
      </c>
      <c r="BF69" s="284"/>
      <c r="BG69" s="284"/>
      <c r="BH69" s="280">
        <v>369664</v>
      </c>
      <c r="BI69" s="284"/>
      <c r="BJ69" s="284">
        <v>1491</v>
      </c>
      <c r="BK69" s="284">
        <v>55073</v>
      </c>
      <c r="BL69" s="284">
        <v>1366</v>
      </c>
      <c r="BM69" s="284"/>
      <c r="BN69" s="284">
        <v>141786</v>
      </c>
      <c r="BO69" s="284"/>
      <c r="BP69" s="284">
        <v>10408</v>
      </c>
      <c r="BQ69" s="284"/>
      <c r="BR69" s="284">
        <v>13337</v>
      </c>
      <c r="BS69" s="284">
        <v>11340</v>
      </c>
      <c r="BT69" s="284"/>
      <c r="BU69" s="284"/>
      <c r="BV69" s="284">
        <v>1016</v>
      </c>
      <c r="BW69" s="284"/>
      <c r="BX69" s="284">
        <v>3610</v>
      </c>
      <c r="BY69" s="284">
        <v>6444</v>
      </c>
      <c r="BZ69" s="284"/>
      <c r="CA69" s="284">
        <v>10963</v>
      </c>
      <c r="CB69" s="284"/>
      <c r="CC69" s="284">
        <v>1081</v>
      </c>
      <c r="CD69" s="281">
        <v>717352</v>
      </c>
      <c r="CE69" s="195">
        <f t="shared" si="0"/>
        <v>1839518</v>
      </c>
      <c r="CF69" s="244"/>
    </row>
    <row r="70" spans="1:84" ht="12.6" customHeight="1" x14ac:dyDescent="0.25">
      <c r="A70" s="171" t="s">
        <v>242</v>
      </c>
      <c r="B70" s="175"/>
      <c r="C70" s="285"/>
      <c r="D70" s="285"/>
      <c r="E70" s="285"/>
      <c r="F70" s="284"/>
      <c r="G70" s="285"/>
      <c r="H70" s="285"/>
      <c r="I70" s="285"/>
      <c r="J70" s="284"/>
      <c r="K70" s="284"/>
      <c r="L70" s="284"/>
      <c r="M70" s="285"/>
      <c r="N70" s="285"/>
      <c r="O70" s="285"/>
      <c r="P70" s="285"/>
      <c r="Q70" s="285"/>
      <c r="R70" s="285"/>
      <c r="S70" s="285"/>
      <c r="T70" s="285"/>
      <c r="U70" s="284"/>
      <c r="V70" s="285"/>
      <c r="W70" s="285"/>
      <c r="X70" s="284"/>
      <c r="Y70" s="284"/>
      <c r="Z70" s="284"/>
      <c r="AA70" s="284"/>
      <c r="AB70" s="284"/>
      <c r="AC70" s="284"/>
      <c r="AD70" s="284"/>
      <c r="AE70" s="284"/>
      <c r="AF70" s="284"/>
      <c r="AG70" s="284"/>
      <c r="AH70" s="284"/>
      <c r="AI70" s="284"/>
      <c r="AJ70" s="284"/>
      <c r="AK70" s="284"/>
      <c r="AL70" s="284"/>
      <c r="AM70" s="284"/>
      <c r="AN70" s="284"/>
      <c r="AO70" s="284"/>
      <c r="AP70" s="284"/>
      <c r="AQ70" s="284"/>
      <c r="AR70" s="284"/>
      <c r="AS70" s="284"/>
      <c r="AT70" s="284"/>
      <c r="AU70" s="284"/>
      <c r="AV70" s="284"/>
      <c r="AW70" s="284"/>
      <c r="AX70" s="284"/>
      <c r="AY70" s="284"/>
      <c r="AZ70" s="284"/>
      <c r="BA70" s="284"/>
      <c r="BB70" s="284"/>
      <c r="BC70" s="284"/>
      <c r="BD70" s="284"/>
      <c r="BE70" s="284"/>
      <c r="BF70" s="284"/>
      <c r="BG70" s="284"/>
      <c r="BH70" s="284"/>
      <c r="BI70" s="284"/>
      <c r="BJ70" s="284"/>
      <c r="BK70" s="284"/>
      <c r="BL70" s="284"/>
      <c r="BM70" s="284"/>
      <c r="BN70" s="284"/>
      <c r="BO70" s="284"/>
      <c r="BP70" s="284"/>
      <c r="BQ70" s="284"/>
      <c r="BR70" s="284"/>
      <c r="BS70" s="284"/>
      <c r="BT70" s="284"/>
      <c r="BU70" s="284"/>
      <c r="BV70" s="284"/>
      <c r="BW70" s="284"/>
      <c r="BX70" s="284"/>
      <c r="BY70" s="284"/>
      <c r="BZ70" s="284"/>
      <c r="CA70" s="284"/>
      <c r="CB70" s="284"/>
      <c r="CC70" s="284"/>
      <c r="CD70" s="281">
        <v>138321</v>
      </c>
      <c r="CE70" s="195">
        <f t="shared" si="0"/>
        <v>138321</v>
      </c>
      <c r="CF70" s="244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179137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1451243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0</v>
      </c>
      <c r="Q71" s="195">
        <f t="shared" si="5"/>
        <v>0</v>
      </c>
      <c r="R71" s="195">
        <f t="shared" si="5"/>
        <v>0</v>
      </c>
      <c r="S71" s="195">
        <f t="shared" si="5"/>
        <v>211923</v>
      </c>
      <c r="T71" s="195">
        <f t="shared" si="5"/>
        <v>0</v>
      </c>
      <c r="U71" s="195">
        <f t="shared" si="5"/>
        <v>816707</v>
      </c>
      <c r="V71" s="195">
        <f t="shared" si="5"/>
        <v>35262</v>
      </c>
      <c r="W71" s="195">
        <f t="shared" si="5"/>
        <v>0</v>
      </c>
      <c r="X71" s="195">
        <f t="shared" si="5"/>
        <v>192490</v>
      </c>
      <c r="Y71" s="195">
        <f t="shared" si="5"/>
        <v>468646</v>
      </c>
      <c r="Z71" s="195">
        <f t="shared" si="5"/>
        <v>0</v>
      </c>
      <c r="AA71" s="195">
        <f t="shared" si="5"/>
        <v>0</v>
      </c>
      <c r="AB71" s="195">
        <f t="shared" si="5"/>
        <v>880494</v>
      </c>
      <c r="AC71" s="195">
        <f t="shared" si="5"/>
        <v>0</v>
      </c>
      <c r="AD71" s="195">
        <f t="shared" si="5"/>
        <v>0</v>
      </c>
      <c r="AE71" s="195">
        <f t="shared" si="5"/>
        <v>879391</v>
      </c>
      <c r="AF71" s="195">
        <f t="shared" si="5"/>
        <v>0</v>
      </c>
      <c r="AG71" s="195">
        <f t="shared" si="5"/>
        <v>1937803</v>
      </c>
      <c r="AH71" s="195">
        <f t="shared" si="5"/>
        <v>1541685</v>
      </c>
      <c r="AI71" s="195">
        <f t="shared" si="5"/>
        <v>158242</v>
      </c>
      <c r="AJ71" s="195">
        <f t="shared" ref="AJ71:BO71" si="6">SUM(AJ61:AJ69)-AJ70</f>
        <v>3483306</v>
      </c>
      <c r="AK71" s="195">
        <f t="shared" si="6"/>
        <v>178522</v>
      </c>
      <c r="AL71" s="195">
        <f t="shared" si="6"/>
        <v>43747</v>
      </c>
      <c r="AM71" s="195">
        <f t="shared" si="6"/>
        <v>0</v>
      </c>
      <c r="AN71" s="195">
        <f t="shared" si="6"/>
        <v>0</v>
      </c>
      <c r="AO71" s="195">
        <f t="shared" si="6"/>
        <v>15311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348111</v>
      </c>
      <c r="AZ71" s="195">
        <f t="shared" si="6"/>
        <v>0</v>
      </c>
      <c r="BA71" s="195">
        <f t="shared" si="6"/>
        <v>71926</v>
      </c>
      <c r="BB71" s="195">
        <f t="shared" si="6"/>
        <v>0</v>
      </c>
      <c r="BC71" s="195">
        <f t="shared" si="6"/>
        <v>0</v>
      </c>
      <c r="BD71" s="195">
        <f t="shared" si="6"/>
        <v>40076</v>
      </c>
      <c r="BE71" s="195">
        <f t="shared" si="6"/>
        <v>843442</v>
      </c>
      <c r="BF71" s="195">
        <f t="shared" si="6"/>
        <v>200128</v>
      </c>
      <c r="BG71" s="195">
        <f t="shared" si="6"/>
        <v>0</v>
      </c>
      <c r="BH71" s="195">
        <f t="shared" si="6"/>
        <v>615776</v>
      </c>
      <c r="BI71" s="195">
        <f t="shared" si="6"/>
        <v>0</v>
      </c>
      <c r="BJ71" s="195">
        <f t="shared" si="6"/>
        <v>238856</v>
      </c>
      <c r="BK71" s="195">
        <f t="shared" si="6"/>
        <v>340349</v>
      </c>
      <c r="BL71" s="195">
        <f t="shared" si="6"/>
        <v>198571</v>
      </c>
      <c r="BM71" s="195">
        <f t="shared" si="6"/>
        <v>0</v>
      </c>
      <c r="BN71" s="195">
        <f t="shared" si="6"/>
        <v>1087651</v>
      </c>
      <c r="BO71" s="195">
        <f t="shared" si="6"/>
        <v>0</v>
      </c>
      <c r="BP71" s="195">
        <f t="shared" ref="BP71:CC71" si="7">SUM(BP61:BP69)-BP70</f>
        <v>95006</v>
      </c>
      <c r="BQ71" s="195">
        <f t="shared" si="7"/>
        <v>0</v>
      </c>
      <c r="BR71" s="195">
        <f t="shared" si="7"/>
        <v>195536</v>
      </c>
      <c r="BS71" s="195">
        <f t="shared" si="7"/>
        <v>79156</v>
      </c>
      <c r="BT71" s="195">
        <f t="shared" si="7"/>
        <v>0</v>
      </c>
      <c r="BU71" s="195">
        <f t="shared" si="7"/>
        <v>0</v>
      </c>
      <c r="BV71" s="195">
        <f t="shared" si="7"/>
        <v>293326</v>
      </c>
      <c r="BW71" s="195">
        <f t="shared" si="7"/>
        <v>0</v>
      </c>
      <c r="BX71" s="195">
        <f t="shared" si="7"/>
        <v>191430</v>
      </c>
      <c r="BY71" s="195">
        <f t="shared" si="7"/>
        <v>408664</v>
      </c>
      <c r="BZ71" s="195">
        <f t="shared" si="7"/>
        <v>0</v>
      </c>
      <c r="CA71" s="195">
        <f t="shared" si="7"/>
        <v>62612</v>
      </c>
      <c r="CB71" s="195">
        <f t="shared" si="7"/>
        <v>0</v>
      </c>
      <c r="CC71" s="195">
        <f t="shared" si="7"/>
        <v>1081</v>
      </c>
      <c r="CD71" s="237">
        <f>CD69-CD70</f>
        <v>579031</v>
      </c>
      <c r="CE71" s="195">
        <f>SUM(CE61:CE69)-CE70</f>
        <v>18364637</v>
      </c>
      <c r="CF71" s="244"/>
    </row>
    <row r="72" spans="1:84" ht="12.6" customHeight="1" x14ac:dyDescent="0.25">
      <c r="A72" s="171" t="s">
        <v>244</v>
      </c>
      <c r="B72" s="175"/>
      <c r="C72" s="241" t="s">
        <v>221</v>
      </c>
      <c r="D72" s="241" t="s">
        <v>221</v>
      </c>
      <c r="E72" s="241" t="s">
        <v>221</v>
      </c>
      <c r="F72" s="241" t="s">
        <v>221</v>
      </c>
      <c r="G72" s="241" t="s">
        <v>221</v>
      </c>
      <c r="H72" s="241" t="s">
        <v>221</v>
      </c>
      <c r="I72" s="241" t="s">
        <v>221</v>
      </c>
      <c r="J72" s="241" t="s">
        <v>221</v>
      </c>
      <c r="K72" s="245" t="s">
        <v>221</v>
      </c>
      <c r="L72" s="241" t="s">
        <v>221</v>
      </c>
      <c r="M72" s="241" t="s">
        <v>221</v>
      </c>
      <c r="N72" s="241" t="s">
        <v>221</v>
      </c>
      <c r="O72" s="241" t="s">
        <v>221</v>
      </c>
      <c r="P72" s="241" t="s">
        <v>221</v>
      </c>
      <c r="Q72" s="241" t="s">
        <v>221</v>
      </c>
      <c r="R72" s="241" t="s">
        <v>221</v>
      </c>
      <c r="S72" s="241" t="s">
        <v>221</v>
      </c>
      <c r="T72" s="241" t="s">
        <v>221</v>
      </c>
      <c r="U72" s="241" t="s">
        <v>221</v>
      </c>
      <c r="V72" s="241" t="s">
        <v>221</v>
      </c>
      <c r="W72" s="241" t="s">
        <v>221</v>
      </c>
      <c r="X72" s="241" t="s">
        <v>221</v>
      </c>
      <c r="Y72" s="241" t="s">
        <v>221</v>
      </c>
      <c r="Z72" s="241" t="s">
        <v>221</v>
      </c>
      <c r="AA72" s="241" t="s">
        <v>221</v>
      </c>
      <c r="AB72" s="241" t="s">
        <v>221</v>
      </c>
      <c r="AC72" s="241" t="s">
        <v>221</v>
      </c>
      <c r="AD72" s="241" t="s">
        <v>221</v>
      </c>
      <c r="AE72" s="241" t="s">
        <v>221</v>
      </c>
      <c r="AF72" s="241" t="s">
        <v>221</v>
      </c>
      <c r="AG72" s="241" t="s">
        <v>221</v>
      </c>
      <c r="AH72" s="241" t="s">
        <v>221</v>
      </c>
      <c r="AI72" s="241" t="s">
        <v>221</v>
      </c>
      <c r="AJ72" s="241" t="s">
        <v>221</v>
      </c>
      <c r="AK72" s="241" t="s">
        <v>221</v>
      </c>
      <c r="AL72" s="241" t="s">
        <v>221</v>
      </c>
      <c r="AM72" s="241" t="s">
        <v>221</v>
      </c>
      <c r="AN72" s="241" t="s">
        <v>221</v>
      </c>
      <c r="AO72" s="241" t="s">
        <v>221</v>
      </c>
      <c r="AP72" s="241" t="s">
        <v>221</v>
      </c>
      <c r="AQ72" s="241" t="s">
        <v>221</v>
      </c>
      <c r="AR72" s="241" t="s">
        <v>221</v>
      </c>
      <c r="AS72" s="241" t="s">
        <v>221</v>
      </c>
      <c r="AT72" s="241" t="s">
        <v>221</v>
      </c>
      <c r="AU72" s="241" t="s">
        <v>221</v>
      </c>
      <c r="AV72" s="241" t="s">
        <v>221</v>
      </c>
      <c r="AW72" s="241" t="s">
        <v>221</v>
      </c>
      <c r="AX72" s="241" t="s">
        <v>221</v>
      </c>
      <c r="AY72" s="241" t="s">
        <v>221</v>
      </c>
      <c r="AZ72" s="241" t="s">
        <v>221</v>
      </c>
      <c r="BA72" s="241" t="s">
        <v>221</v>
      </c>
      <c r="BB72" s="241" t="s">
        <v>221</v>
      </c>
      <c r="BC72" s="241" t="s">
        <v>221</v>
      </c>
      <c r="BD72" s="241" t="s">
        <v>221</v>
      </c>
      <c r="BE72" s="241" t="s">
        <v>221</v>
      </c>
      <c r="BF72" s="241" t="s">
        <v>221</v>
      </c>
      <c r="BG72" s="241" t="s">
        <v>221</v>
      </c>
      <c r="BH72" s="241" t="s">
        <v>221</v>
      </c>
      <c r="BI72" s="241" t="s">
        <v>221</v>
      </c>
      <c r="BJ72" s="241" t="s">
        <v>221</v>
      </c>
      <c r="BK72" s="241" t="s">
        <v>221</v>
      </c>
      <c r="BL72" s="241" t="s">
        <v>221</v>
      </c>
      <c r="BM72" s="241" t="s">
        <v>221</v>
      </c>
      <c r="BN72" s="241" t="s">
        <v>221</v>
      </c>
      <c r="BO72" s="241" t="s">
        <v>221</v>
      </c>
      <c r="BP72" s="241" t="s">
        <v>221</v>
      </c>
      <c r="BQ72" s="241" t="s">
        <v>221</v>
      </c>
      <c r="BR72" s="241" t="s">
        <v>221</v>
      </c>
      <c r="BS72" s="241" t="s">
        <v>221</v>
      </c>
      <c r="BT72" s="241" t="s">
        <v>221</v>
      </c>
      <c r="BU72" s="241" t="s">
        <v>221</v>
      </c>
      <c r="BV72" s="241" t="s">
        <v>221</v>
      </c>
      <c r="BW72" s="241" t="s">
        <v>221</v>
      </c>
      <c r="BX72" s="241" t="s">
        <v>221</v>
      </c>
      <c r="BY72" s="241" t="s">
        <v>221</v>
      </c>
      <c r="BZ72" s="241" t="s">
        <v>221</v>
      </c>
      <c r="CA72" s="241" t="s">
        <v>221</v>
      </c>
      <c r="CB72" s="241" t="s">
        <v>221</v>
      </c>
      <c r="CC72" s="241" t="s">
        <v>221</v>
      </c>
      <c r="CD72" s="241" t="s">
        <v>221</v>
      </c>
      <c r="CE72" s="281">
        <v>2183139</v>
      </c>
      <c r="CF72" s="244"/>
    </row>
    <row r="73" spans="1:84" ht="12.6" customHeight="1" x14ac:dyDescent="0.25">
      <c r="A73" s="171" t="s">
        <v>245</v>
      </c>
      <c r="B73" s="175"/>
      <c r="C73" s="285"/>
      <c r="D73" s="285"/>
      <c r="E73" s="284">
        <v>394842</v>
      </c>
      <c r="F73" s="284"/>
      <c r="G73" s="285"/>
      <c r="H73" s="285"/>
      <c r="I73" s="284"/>
      <c r="J73" s="284"/>
      <c r="K73" s="284"/>
      <c r="L73" s="284">
        <v>3058332</v>
      </c>
      <c r="M73" s="285"/>
      <c r="N73" s="285"/>
      <c r="O73" s="285"/>
      <c r="P73" s="284"/>
      <c r="Q73" s="284"/>
      <c r="R73" s="284"/>
      <c r="S73" s="284">
        <v>105097</v>
      </c>
      <c r="T73" s="284"/>
      <c r="U73" s="284">
        <v>140138</v>
      </c>
      <c r="V73" s="284">
        <v>7960</v>
      </c>
      <c r="W73" s="284"/>
      <c r="X73" s="284">
        <v>60172</v>
      </c>
      <c r="Y73" s="284">
        <v>33657</v>
      </c>
      <c r="Z73" s="284"/>
      <c r="AA73" s="284"/>
      <c r="AB73" s="284">
        <v>458694</v>
      </c>
      <c r="AC73" s="284"/>
      <c r="AD73" s="284"/>
      <c r="AE73" s="284">
        <v>352062</v>
      </c>
      <c r="AF73" s="284"/>
      <c r="AG73" s="284">
        <v>762</v>
      </c>
      <c r="AH73" s="284">
        <v>8269</v>
      </c>
      <c r="AI73" s="284"/>
      <c r="AJ73" s="284">
        <v>598</v>
      </c>
      <c r="AK73" s="284">
        <v>454542</v>
      </c>
      <c r="AL73" s="284"/>
      <c r="AM73" s="284"/>
      <c r="AN73" s="284"/>
      <c r="AO73" s="284"/>
      <c r="AP73" s="284"/>
      <c r="AQ73" s="284"/>
      <c r="AR73" s="284"/>
      <c r="AS73" s="284"/>
      <c r="AT73" s="284"/>
      <c r="AU73" s="284"/>
      <c r="AV73" s="284"/>
      <c r="AW73" s="241" t="s">
        <v>221</v>
      </c>
      <c r="AX73" s="241" t="s">
        <v>221</v>
      </c>
      <c r="AY73" s="241" t="s">
        <v>221</v>
      </c>
      <c r="AZ73" s="241" t="s">
        <v>221</v>
      </c>
      <c r="BA73" s="241" t="s">
        <v>221</v>
      </c>
      <c r="BB73" s="241" t="s">
        <v>221</v>
      </c>
      <c r="BC73" s="241" t="s">
        <v>221</v>
      </c>
      <c r="BD73" s="241" t="s">
        <v>221</v>
      </c>
      <c r="BE73" s="241" t="s">
        <v>221</v>
      </c>
      <c r="BF73" s="241" t="s">
        <v>221</v>
      </c>
      <c r="BG73" s="241" t="s">
        <v>221</v>
      </c>
      <c r="BH73" s="241" t="s">
        <v>221</v>
      </c>
      <c r="BI73" s="241" t="s">
        <v>221</v>
      </c>
      <c r="BJ73" s="241" t="s">
        <v>221</v>
      </c>
      <c r="BK73" s="241" t="s">
        <v>221</v>
      </c>
      <c r="BL73" s="241" t="s">
        <v>221</v>
      </c>
      <c r="BM73" s="241" t="s">
        <v>221</v>
      </c>
      <c r="BN73" s="241" t="s">
        <v>221</v>
      </c>
      <c r="BO73" s="241" t="s">
        <v>221</v>
      </c>
      <c r="BP73" s="241" t="s">
        <v>221</v>
      </c>
      <c r="BQ73" s="241" t="s">
        <v>221</v>
      </c>
      <c r="BR73" s="241" t="s">
        <v>221</v>
      </c>
      <c r="BS73" s="241" t="s">
        <v>221</v>
      </c>
      <c r="BT73" s="241" t="s">
        <v>221</v>
      </c>
      <c r="BU73" s="241" t="s">
        <v>221</v>
      </c>
      <c r="BV73" s="241" t="s">
        <v>221</v>
      </c>
      <c r="BW73" s="241" t="s">
        <v>221</v>
      </c>
      <c r="BX73" s="241" t="s">
        <v>221</v>
      </c>
      <c r="BY73" s="241" t="s">
        <v>221</v>
      </c>
      <c r="BZ73" s="241" t="s">
        <v>221</v>
      </c>
      <c r="CA73" s="241" t="s">
        <v>221</v>
      </c>
      <c r="CB73" s="241" t="s">
        <v>221</v>
      </c>
      <c r="CC73" s="241" t="s">
        <v>221</v>
      </c>
      <c r="CD73" s="241" t="s">
        <v>221</v>
      </c>
      <c r="CE73" s="195">
        <f t="shared" ref="CE73:CE80" si="8">SUM(C73:CD73)</f>
        <v>5075125</v>
      </c>
      <c r="CF73" s="244"/>
    </row>
    <row r="74" spans="1:84" ht="12.6" customHeight="1" x14ac:dyDescent="0.25">
      <c r="A74" s="171" t="s">
        <v>246</v>
      </c>
      <c r="B74" s="175"/>
      <c r="C74" s="285"/>
      <c r="D74" s="285"/>
      <c r="E74" s="284">
        <v>42104</v>
      </c>
      <c r="F74" s="284"/>
      <c r="G74" s="285"/>
      <c r="H74" s="285"/>
      <c r="I74" s="285"/>
      <c r="J74" s="284"/>
      <c r="K74" s="284"/>
      <c r="L74" s="284"/>
      <c r="M74" s="285"/>
      <c r="N74" s="285"/>
      <c r="O74" s="285"/>
      <c r="P74" s="284"/>
      <c r="Q74" s="284"/>
      <c r="R74" s="284"/>
      <c r="S74" s="284">
        <v>263196</v>
      </c>
      <c r="T74" s="284"/>
      <c r="U74" s="284">
        <v>2409576</v>
      </c>
      <c r="V74" s="284">
        <v>254086</v>
      </c>
      <c r="W74" s="284"/>
      <c r="X74" s="284">
        <v>2591147</v>
      </c>
      <c r="Y74" s="284">
        <v>1414577</v>
      </c>
      <c r="Z74" s="284"/>
      <c r="AA74" s="284"/>
      <c r="AB74" s="284">
        <v>750377</v>
      </c>
      <c r="AC74" s="284"/>
      <c r="AD74" s="284"/>
      <c r="AE74" s="284">
        <v>1405847</v>
      </c>
      <c r="AF74" s="284"/>
      <c r="AG74" s="284">
        <v>5281503</v>
      </c>
      <c r="AH74" s="284">
        <v>1311898</v>
      </c>
      <c r="AI74" s="284">
        <v>597060</v>
      </c>
      <c r="AJ74" s="284">
        <v>2921011</v>
      </c>
      <c r="AK74" s="284">
        <v>233741</v>
      </c>
      <c r="AL74" s="284"/>
      <c r="AM74" s="284"/>
      <c r="AN74" s="284"/>
      <c r="AO74" s="284"/>
      <c r="AP74" s="284"/>
      <c r="AQ74" s="284"/>
      <c r="AR74" s="284"/>
      <c r="AS74" s="284"/>
      <c r="AT74" s="284"/>
      <c r="AU74" s="284"/>
      <c r="AV74" s="284"/>
      <c r="AW74" s="241" t="s">
        <v>221</v>
      </c>
      <c r="AX74" s="241" t="s">
        <v>221</v>
      </c>
      <c r="AY74" s="241" t="s">
        <v>221</v>
      </c>
      <c r="AZ74" s="241" t="s">
        <v>221</v>
      </c>
      <c r="BA74" s="241" t="s">
        <v>221</v>
      </c>
      <c r="BB74" s="241" t="s">
        <v>221</v>
      </c>
      <c r="BC74" s="241" t="s">
        <v>221</v>
      </c>
      <c r="BD74" s="241" t="s">
        <v>221</v>
      </c>
      <c r="BE74" s="241" t="s">
        <v>221</v>
      </c>
      <c r="BF74" s="241" t="s">
        <v>221</v>
      </c>
      <c r="BG74" s="241" t="s">
        <v>221</v>
      </c>
      <c r="BH74" s="241" t="s">
        <v>221</v>
      </c>
      <c r="BI74" s="241" t="s">
        <v>221</v>
      </c>
      <c r="BJ74" s="241" t="s">
        <v>221</v>
      </c>
      <c r="BK74" s="241" t="s">
        <v>221</v>
      </c>
      <c r="BL74" s="241" t="s">
        <v>221</v>
      </c>
      <c r="BM74" s="241" t="s">
        <v>221</v>
      </c>
      <c r="BN74" s="241" t="s">
        <v>221</v>
      </c>
      <c r="BO74" s="241" t="s">
        <v>221</v>
      </c>
      <c r="BP74" s="241" t="s">
        <v>221</v>
      </c>
      <c r="BQ74" s="241" t="s">
        <v>221</v>
      </c>
      <c r="BR74" s="241" t="s">
        <v>221</v>
      </c>
      <c r="BS74" s="241" t="s">
        <v>221</v>
      </c>
      <c r="BT74" s="241" t="s">
        <v>221</v>
      </c>
      <c r="BU74" s="241" t="s">
        <v>221</v>
      </c>
      <c r="BV74" s="241" t="s">
        <v>221</v>
      </c>
      <c r="BW74" s="241" t="s">
        <v>221</v>
      </c>
      <c r="BX74" s="241" t="s">
        <v>221</v>
      </c>
      <c r="BY74" s="241" t="s">
        <v>221</v>
      </c>
      <c r="BZ74" s="241" t="s">
        <v>221</v>
      </c>
      <c r="CA74" s="241" t="s">
        <v>221</v>
      </c>
      <c r="CB74" s="241" t="s">
        <v>221</v>
      </c>
      <c r="CC74" s="241" t="s">
        <v>221</v>
      </c>
      <c r="CD74" s="241" t="s">
        <v>221</v>
      </c>
      <c r="CE74" s="195">
        <f t="shared" si="8"/>
        <v>19476123</v>
      </c>
      <c r="CF74" s="244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436946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3058332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0</v>
      </c>
      <c r="Q75" s="195">
        <f t="shared" si="9"/>
        <v>0</v>
      </c>
      <c r="R75" s="195">
        <f t="shared" si="9"/>
        <v>0</v>
      </c>
      <c r="S75" s="195">
        <f t="shared" si="9"/>
        <v>368293</v>
      </c>
      <c r="T75" s="195">
        <f t="shared" si="9"/>
        <v>0</v>
      </c>
      <c r="U75" s="195">
        <f t="shared" si="9"/>
        <v>2549714</v>
      </c>
      <c r="V75" s="195">
        <f t="shared" si="9"/>
        <v>262046</v>
      </c>
      <c r="W75" s="195">
        <f t="shared" si="9"/>
        <v>0</v>
      </c>
      <c r="X75" s="195">
        <f t="shared" si="9"/>
        <v>2651319</v>
      </c>
      <c r="Y75" s="195">
        <f t="shared" si="9"/>
        <v>1448234</v>
      </c>
      <c r="Z75" s="195">
        <f t="shared" si="9"/>
        <v>0</v>
      </c>
      <c r="AA75" s="195">
        <f t="shared" si="9"/>
        <v>0</v>
      </c>
      <c r="AB75" s="195">
        <f t="shared" si="9"/>
        <v>1209071</v>
      </c>
      <c r="AC75" s="195">
        <f t="shared" si="9"/>
        <v>0</v>
      </c>
      <c r="AD75" s="195">
        <f t="shared" si="9"/>
        <v>0</v>
      </c>
      <c r="AE75" s="195">
        <f t="shared" si="9"/>
        <v>1757909</v>
      </c>
      <c r="AF75" s="195">
        <f t="shared" si="9"/>
        <v>0</v>
      </c>
      <c r="AG75" s="195">
        <f t="shared" si="9"/>
        <v>5282265</v>
      </c>
      <c r="AH75" s="195">
        <f t="shared" si="9"/>
        <v>1320167</v>
      </c>
      <c r="AI75" s="195">
        <f t="shared" si="9"/>
        <v>597060</v>
      </c>
      <c r="AJ75" s="195">
        <f t="shared" si="9"/>
        <v>2921609</v>
      </c>
      <c r="AK75" s="195">
        <f t="shared" si="9"/>
        <v>688283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1" t="s">
        <v>221</v>
      </c>
      <c r="AX75" s="241" t="s">
        <v>221</v>
      </c>
      <c r="AY75" s="241" t="s">
        <v>221</v>
      </c>
      <c r="AZ75" s="241" t="s">
        <v>221</v>
      </c>
      <c r="BA75" s="241" t="s">
        <v>221</v>
      </c>
      <c r="BB75" s="241" t="s">
        <v>221</v>
      </c>
      <c r="BC75" s="241" t="s">
        <v>221</v>
      </c>
      <c r="BD75" s="241" t="s">
        <v>221</v>
      </c>
      <c r="BE75" s="241" t="s">
        <v>221</v>
      </c>
      <c r="BF75" s="241" t="s">
        <v>221</v>
      </c>
      <c r="BG75" s="241" t="s">
        <v>221</v>
      </c>
      <c r="BH75" s="241" t="s">
        <v>221</v>
      </c>
      <c r="BI75" s="241" t="s">
        <v>221</v>
      </c>
      <c r="BJ75" s="241" t="s">
        <v>221</v>
      </c>
      <c r="BK75" s="241" t="s">
        <v>221</v>
      </c>
      <c r="BL75" s="241" t="s">
        <v>221</v>
      </c>
      <c r="BM75" s="241" t="s">
        <v>221</v>
      </c>
      <c r="BN75" s="241" t="s">
        <v>221</v>
      </c>
      <c r="BO75" s="241" t="s">
        <v>221</v>
      </c>
      <c r="BP75" s="241" t="s">
        <v>221</v>
      </c>
      <c r="BQ75" s="241" t="s">
        <v>221</v>
      </c>
      <c r="BR75" s="241" t="s">
        <v>221</v>
      </c>
      <c r="BS75" s="241" t="s">
        <v>221</v>
      </c>
      <c r="BT75" s="241" t="s">
        <v>221</v>
      </c>
      <c r="BU75" s="241" t="s">
        <v>221</v>
      </c>
      <c r="BV75" s="241" t="s">
        <v>221</v>
      </c>
      <c r="BW75" s="241" t="s">
        <v>221</v>
      </c>
      <c r="BX75" s="241" t="s">
        <v>221</v>
      </c>
      <c r="BY75" s="241" t="s">
        <v>221</v>
      </c>
      <c r="BZ75" s="241" t="s">
        <v>221</v>
      </c>
      <c r="CA75" s="241" t="s">
        <v>221</v>
      </c>
      <c r="CB75" s="241" t="s">
        <v>221</v>
      </c>
      <c r="CC75" s="241" t="s">
        <v>221</v>
      </c>
      <c r="CD75" s="241" t="s">
        <v>221</v>
      </c>
      <c r="CE75" s="195">
        <f t="shared" si="8"/>
        <v>24551248</v>
      </c>
      <c r="CF75" s="244"/>
    </row>
    <row r="76" spans="1:84" ht="12.6" customHeight="1" x14ac:dyDescent="0.25">
      <c r="A76" s="171" t="s">
        <v>248</v>
      </c>
      <c r="B76" s="175"/>
      <c r="C76" s="285"/>
      <c r="D76" s="285"/>
      <c r="E76" s="284">
        <v>372</v>
      </c>
      <c r="F76" s="284"/>
      <c r="G76" s="285"/>
      <c r="H76" s="285"/>
      <c r="I76" s="284"/>
      <c r="J76" s="284"/>
      <c r="K76" s="284"/>
      <c r="L76" s="284">
        <v>3017</v>
      </c>
      <c r="M76" s="284"/>
      <c r="N76" s="284"/>
      <c r="O76" s="284"/>
      <c r="P76" s="284"/>
      <c r="Q76" s="284"/>
      <c r="R76" s="284"/>
      <c r="S76" s="284">
        <v>1948</v>
      </c>
      <c r="T76" s="284"/>
      <c r="U76" s="284">
        <v>872</v>
      </c>
      <c r="V76" s="284">
        <v>191</v>
      </c>
      <c r="W76" s="284"/>
      <c r="X76" s="284">
        <v>293</v>
      </c>
      <c r="Y76" s="284">
        <v>995</v>
      </c>
      <c r="Z76" s="284"/>
      <c r="AA76" s="284"/>
      <c r="AB76" s="284">
        <v>149</v>
      </c>
      <c r="AC76" s="284"/>
      <c r="AD76" s="284"/>
      <c r="AE76" s="284">
        <v>2207</v>
      </c>
      <c r="AF76" s="284"/>
      <c r="AG76" s="284">
        <v>2259</v>
      </c>
      <c r="AH76" s="284">
        <v>860</v>
      </c>
      <c r="AI76" s="284">
        <v>523</v>
      </c>
      <c r="AJ76" s="284">
        <v>4545</v>
      </c>
      <c r="AK76" s="284">
        <v>160</v>
      </c>
      <c r="AL76" s="284">
        <v>217</v>
      </c>
      <c r="AM76" s="284"/>
      <c r="AN76" s="284"/>
      <c r="AO76" s="284">
        <v>32</v>
      </c>
      <c r="AP76" s="284"/>
      <c r="AQ76" s="284"/>
      <c r="AR76" s="284"/>
      <c r="AS76" s="284"/>
      <c r="AT76" s="284"/>
      <c r="AU76" s="284"/>
      <c r="AV76" s="284"/>
      <c r="AW76" s="284"/>
      <c r="AX76" s="284"/>
      <c r="AY76" s="284">
        <v>1301</v>
      </c>
      <c r="AZ76" s="284"/>
      <c r="BA76" s="284">
        <v>435</v>
      </c>
      <c r="BB76" s="284"/>
      <c r="BC76" s="284"/>
      <c r="BD76" s="284"/>
      <c r="BE76" s="284">
        <v>8173</v>
      </c>
      <c r="BF76" s="284">
        <v>282</v>
      </c>
      <c r="BG76" s="284"/>
      <c r="BH76" s="284"/>
      <c r="BI76" s="284"/>
      <c r="BJ76" s="284"/>
      <c r="BK76" s="284"/>
      <c r="BL76" s="284"/>
      <c r="BM76" s="284"/>
      <c r="BN76" s="284">
        <v>5354</v>
      </c>
      <c r="BO76" s="284"/>
      <c r="BP76" s="284"/>
      <c r="BQ76" s="284"/>
      <c r="BR76" s="284">
        <v>113</v>
      </c>
      <c r="BS76" s="284">
        <v>83</v>
      </c>
      <c r="BT76" s="284"/>
      <c r="BU76" s="284"/>
      <c r="BV76" s="284">
        <v>917</v>
      </c>
      <c r="BW76" s="284"/>
      <c r="BX76" s="284"/>
      <c r="BY76" s="284">
        <v>102</v>
      </c>
      <c r="BZ76" s="284"/>
      <c r="CA76" s="284"/>
      <c r="CB76" s="284"/>
      <c r="CC76" s="284"/>
      <c r="CD76" s="241" t="s">
        <v>221</v>
      </c>
      <c r="CE76" s="195">
        <f t="shared" si="8"/>
        <v>35400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285"/>
      <c r="D77" s="285"/>
      <c r="E77" s="285">
        <v>568</v>
      </c>
      <c r="F77" s="285"/>
      <c r="G77" s="285"/>
      <c r="H77" s="285"/>
      <c r="I77" s="285"/>
      <c r="J77" s="285"/>
      <c r="K77" s="285"/>
      <c r="L77" s="285">
        <v>4603</v>
      </c>
      <c r="M77" s="285"/>
      <c r="N77" s="285"/>
      <c r="O77" s="285"/>
      <c r="P77" s="285"/>
      <c r="Q77" s="285"/>
      <c r="R77" s="285"/>
      <c r="S77" s="285"/>
      <c r="T77" s="285"/>
      <c r="U77" s="285"/>
      <c r="V77" s="285"/>
      <c r="W77" s="285"/>
      <c r="X77" s="285"/>
      <c r="Y77" s="285"/>
      <c r="Z77" s="285"/>
      <c r="AA77" s="285"/>
      <c r="AB77" s="285"/>
      <c r="AC77" s="285"/>
      <c r="AD77" s="285"/>
      <c r="AE77" s="285"/>
      <c r="AF77" s="285"/>
      <c r="AG77" s="285"/>
      <c r="AH77" s="285"/>
      <c r="AI77" s="285"/>
      <c r="AJ77" s="285"/>
      <c r="AK77" s="285"/>
      <c r="AL77" s="285"/>
      <c r="AM77" s="285"/>
      <c r="AN77" s="285"/>
      <c r="AO77" s="285">
        <v>49</v>
      </c>
      <c r="AP77" s="285"/>
      <c r="AQ77" s="285"/>
      <c r="AR77" s="285"/>
      <c r="AS77" s="285"/>
      <c r="AT77" s="285"/>
      <c r="AU77" s="285"/>
      <c r="AV77" s="285"/>
      <c r="AW77" s="285"/>
      <c r="AX77" s="241" t="s">
        <v>221</v>
      </c>
      <c r="AY77" s="241" t="s">
        <v>221</v>
      </c>
      <c r="AZ77" s="285"/>
      <c r="BA77" s="285"/>
      <c r="BB77" s="285"/>
      <c r="BC77" s="285"/>
      <c r="BD77" s="241" t="s">
        <v>221</v>
      </c>
      <c r="BE77" s="241" t="s">
        <v>221</v>
      </c>
      <c r="BF77" s="285"/>
      <c r="BG77" s="241" t="s">
        <v>221</v>
      </c>
      <c r="BH77" s="285"/>
      <c r="BI77" s="285"/>
      <c r="BJ77" s="241" t="s">
        <v>221</v>
      </c>
      <c r="BK77" s="285"/>
      <c r="BL77" s="285"/>
      <c r="BM77" s="285"/>
      <c r="BN77" s="241" t="s">
        <v>221</v>
      </c>
      <c r="BO77" s="241" t="s">
        <v>221</v>
      </c>
      <c r="BP77" s="241" t="s">
        <v>221</v>
      </c>
      <c r="BQ77" s="241" t="s">
        <v>221</v>
      </c>
      <c r="BR77" s="285"/>
      <c r="BS77" s="285"/>
      <c r="BT77" s="285"/>
      <c r="BU77" s="285"/>
      <c r="BV77" s="285"/>
      <c r="BW77" s="285"/>
      <c r="BX77" s="285"/>
      <c r="BY77" s="285"/>
      <c r="BZ77" s="285"/>
      <c r="CA77" s="285"/>
      <c r="CB77" s="285"/>
      <c r="CC77" s="241" t="s">
        <v>221</v>
      </c>
      <c r="CD77" s="241" t="s">
        <v>221</v>
      </c>
      <c r="CE77" s="195">
        <f>SUM(C77:CD77)</f>
        <v>5220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285"/>
      <c r="D78" s="285"/>
      <c r="E78" s="285">
        <v>152</v>
      </c>
      <c r="F78" s="285"/>
      <c r="G78" s="285"/>
      <c r="H78" s="285"/>
      <c r="I78" s="285"/>
      <c r="J78" s="285"/>
      <c r="K78" s="285"/>
      <c r="L78" s="285">
        <v>1234</v>
      </c>
      <c r="M78" s="285"/>
      <c r="N78" s="285"/>
      <c r="O78" s="285"/>
      <c r="P78" s="285"/>
      <c r="Q78" s="285"/>
      <c r="R78" s="285"/>
      <c r="S78" s="285">
        <v>796</v>
      </c>
      <c r="T78" s="285"/>
      <c r="U78" s="285">
        <v>357</v>
      </c>
      <c r="V78" s="285">
        <v>78</v>
      </c>
      <c r="W78" s="285"/>
      <c r="X78" s="285">
        <v>120</v>
      </c>
      <c r="Y78" s="285">
        <v>407</v>
      </c>
      <c r="Z78" s="285"/>
      <c r="AA78" s="285"/>
      <c r="AB78" s="285">
        <v>61</v>
      </c>
      <c r="AC78" s="285"/>
      <c r="AD78" s="285"/>
      <c r="AE78" s="285">
        <v>902</v>
      </c>
      <c r="AF78" s="285"/>
      <c r="AG78" s="285">
        <v>924</v>
      </c>
      <c r="AH78" s="285"/>
      <c r="AI78" s="285">
        <v>214</v>
      </c>
      <c r="AJ78" s="285">
        <v>1858</v>
      </c>
      <c r="AK78" s="285">
        <v>65</v>
      </c>
      <c r="AL78" s="285">
        <v>89</v>
      </c>
      <c r="AM78" s="285"/>
      <c r="AN78" s="285"/>
      <c r="AO78" s="285">
        <v>13</v>
      </c>
      <c r="AP78" s="285"/>
      <c r="AQ78" s="285"/>
      <c r="AR78" s="285"/>
      <c r="AS78" s="285"/>
      <c r="AT78" s="285"/>
      <c r="AU78" s="285"/>
      <c r="AV78" s="285"/>
      <c r="AW78" s="285"/>
      <c r="AX78" s="241" t="s">
        <v>221</v>
      </c>
      <c r="AY78" s="241" t="s">
        <v>221</v>
      </c>
      <c r="AZ78" s="241" t="s">
        <v>221</v>
      </c>
      <c r="BA78" s="285">
        <v>0</v>
      </c>
      <c r="BB78" s="285"/>
      <c r="BC78" s="285"/>
      <c r="BD78" s="241" t="s">
        <v>221</v>
      </c>
      <c r="BE78" s="241" t="s">
        <v>221</v>
      </c>
      <c r="BF78" s="241" t="s">
        <v>221</v>
      </c>
      <c r="BG78" s="241" t="s">
        <v>221</v>
      </c>
      <c r="BH78" s="285"/>
      <c r="BI78" s="285"/>
      <c r="BJ78" s="241" t="s">
        <v>221</v>
      </c>
      <c r="BK78" s="285"/>
      <c r="BL78" s="285"/>
      <c r="BM78" s="285"/>
      <c r="BN78" s="241" t="s">
        <v>221</v>
      </c>
      <c r="BO78" s="241" t="s">
        <v>221</v>
      </c>
      <c r="BP78" s="241" t="s">
        <v>221</v>
      </c>
      <c r="BQ78" s="241" t="s">
        <v>221</v>
      </c>
      <c r="BR78" s="241" t="s">
        <v>221</v>
      </c>
      <c r="BS78" s="285">
        <v>34</v>
      </c>
      <c r="BT78" s="285"/>
      <c r="BU78" s="285"/>
      <c r="BV78" s="285">
        <v>375</v>
      </c>
      <c r="BW78" s="285"/>
      <c r="BX78" s="285"/>
      <c r="BY78" s="285">
        <v>42</v>
      </c>
      <c r="BZ78" s="285"/>
      <c r="CA78" s="285"/>
      <c r="CB78" s="285"/>
      <c r="CC78" s="241" t="s">
        <v>221</v>
      </c>
      <c r="CD78" s="241" t="s">
        <v>221</v>
      </c>
      <c r="CE78" s="195">
        <f t="shared" si="8"/>
        <v>7721</v>
      </c>
      <c r="CF78" s="195"/>
    </row>
    <row r="79" spans="1:84" ht="12.6" customHeight="1" x14ac:dyDescent="0.25">
      <c r="A79" s="171" t="s">
        <v>251</v>
      </c>
      <c r="B79" s="175"/>
      <c r="C79" s="283"/>
      <c r="D79" s="283"/>
      <c r="E79" s="285">
        <v>2707</v>
      </c>
      <c r="F79" s="285"/>
      <c r="G79" s="285"/>
      <c r="H79" s="285"/>
      <c r="I79" s="285"/>
      <c r="J79" s="285"/>
      <c r="K79" s="285"/>
      <c r="L79" s="285">
        <v>21929</v>
      </c>
      <c r="M79" s="285"/>
      <c r="N79" s="285"/>
      <c r="O79" s="285"/>
      <c r="P79" s="285"/>
      <c r="Q79" s="285"/>
      <c r="R79" s="285"/>
      <c r="S79" s="285"/>
      <c r="T79" s="285"/>
      <c r="U79" s="285">
        <v>895</v>
      </c>
      <c r="V79" s="285"/>
      <c r="W79" s="285"/>
      <c r="X79" s="285">
        <v>231</v>
      </c>
      <c r="Y79" s="285">
        <v>785</v>
      </c>
      <c r="Z79" s="285"/>
      <c r="AA79" s="285"/>
      <c r="AB79" s="285"/>
      <c r="AC79" s="285"/>
      <c r="AD79" s="285"/>
      <c r="AE79" s="285">
        <v>9180</v>
      </c>
      <c r="AF79" s="285"/>
      <c r="AG79" s="285">
        <v>25351</v>
      </c>
      <c r="AH79" s="285">
        <v>493</v>
      </c>
      <c r="AI79" s="285">
        <v>2364</v>
      </c>
      <c r="AJ79" s="285">
        <v>2288</v>
      </c>
      <c r="AK79" s="285"/>
      <c r="AL79" s="285"/>
      <c r="AM79" s="285"/>
      <c r="AN79" s="285"/>
      <c r="AO79" s="285">
        <v>231</v>
      </c>
      <c r="AP79" s="285"/>
      <c r="AQ79" s="285"/>
      <c r="AR79" s="285"/>
      <c r="AS79" s="285"/>
      <c r="AT79" s="285"/>
      <c r="AU79" s="285"/>
      <c r="AV79" s="285"/>
      <c r="AW79" s="285"/>
      <c r="AX79" s="241" t="s">
        <v>221</v>
      </c>
      <c r="AY79" s="241" t="s">
        <v>221</v>
      </c>
      <c r="AZ79" s="241" t="s">
        <v>221</v>
      </c>
      <c r="BA79" s="241" t="s">
        <v>221</v>
      </c>
      <c r="BB79" s="285"/>
      <c r="BC79" s="285"/>
      <c r="BD79" s="241" t="s">
        <v>221</v>
      </c>
      <c r="BE79" s="241" t="s">
        <v>221</v>
      </c>
      <c r="BF79" s="241" t="s">
        <v>221</v>
      </c>
      <c r="BG79" s="241" t="s">
        <v>221</v>
      </c>
      <c r="BH79" s="285"/>
      <c r="BI79" s="285"/>
      <c r="BJ79" s="241" t="s">
        <v>221</v>
      </c>
      <c r="BK79" s="285"/>
      <c r="BL79" s="285"/>
      <c r="BM79" s="285"/>
      <c r="BN79" s="241" t="s">
        <v>221</v>
      </c>
      <c r="BO79" s="241" t="s">
        <v>221</v>
      </c>
      <c r="BP79" s="241" t="s">
        <v>221</v>
      </c>
      <c r="BQ79" s="241" t="s">
        <v>221</v>
      </c>
      <c r="BR79" s="241" t="s">
        <v>221</v>
      </c>
      <c r="BS79" s="285"/>
      <c r="BT79" s="285"/>
      <c r="BU79" s="285"/>
      <c r="BV79" s="285"/>
      <c r="BW79" s="285"/>
      <c r="BX79" s="285"/>
      <c r="BY79" s="285"/>
      <c r="BZ79" s="285"/>
      <c r="CA79" s="285"/>
      <c r="CB79" s="285"/>
      <c r="CC79" s="241" t="s">
        <v>221</v>
      </c>
      <c r="CD79" s="241" t="s">
        <v>221</v>
      </c>
      <c r="CE79" s="195">
        <f t="shared" si="8"/>
        <v>66454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282"/>
      <c r="D80" s="282"/>
      <c r="E80" s="282">
        <v>1.26</v>
      </c>
      <c r="F80" s="282"/>
      <c r="G80" s="282"/>
      <c r="H80" s="282"/>
      <c r="I80" s="282"/>
      <c r="J80" s="282"/>
      <c r="K80" s="282"/>
      <c r="L80" s="282">
        <v>10.24</v>
      </c>
      <c r="M80" s="282"/>
      <c r="N80" s="282"/>
      <c r="O80" s="282"/>
      <c r="P80" s="282"/>
      <c r="Q80" s="282"/>
      <c r="R80" s="282"/>
      <c r="S80" s="282"/>
      <c r="T80" s="282"/>
      <c r="U80" s="282"/>
      <c r="V80" s="282"/>
      <c r="W80" s="282"/>
      <c r="X80" s="282"/>
      <c r="Y80" s="282"/>
      <c r="Z80" s="282"/>
      <c r="AA80" s="282"/>
      <c r="AB80" s="282"/>
      <c r="AC80" s="282"/>
      <c r="AD80" s="282"/>
      <c r="AE80" s="282"/>
      <c r="AF80" s="282"/>
      <c r="AG80" s="282">
        <v>5.4</v>
      </c>
      <c r="AH80" s="282"/>
      <c r="AI80" s="282"/>
      <c r="AJ80" s="282">
        <v>7.23</v>
      </c>
      <c r="AK80" s="282"/>
      <c r="AL80" s="282"/>
      <c r="AM80" s="282"/>
      <c r="AN80" s="282"/>
      <c r="AO80" s="282">
        <v>0.11</v>
      </c>
      <c r="AP80" s="282"/>
      <c r="AQ80" s="282"/>
      <c r="AR80" s="282"/>
      <c r="AS80" s="282"/>
      <c r="AT80" s="282"/>
      <c r="AU80" s="282"/>
      <c r="AV80" s="282"/>
      <c r="AW80" s="241" t="s">
        <v>221</v>
      </c>
      <c r="AX80" s="241" t="s">
        <v>221</v>
      </c>
      <c r="AY80" s="241" t="s">
        <v>221</v>
      </c>
      <c r="AZ80" s="241" t="s">
        <v>221</v>
      </c>
      <c r="BA80" s="241" t="s">
        <v>221</v>
      </c>
      <c r="BB80" s="241" t="s">
        <v>221</v>
      </c>
      <c r="BC80" s="241" t="s">
        <v>221</v>
      </c>
      <c r="BD80" s="241" t="s">
        <v>221</v>
      </c>
      <c r="BE80" s="241" t="s">
        <v>221</v>
      </c>
      <c r="BF80" s="241" t="s">
        <v>221</v>
      </c>
      <c r="BG80" s="241" t="s">
        <v>221</v>
      </c>
      <c r="BH80" s="241" t="s">
        <v>221</v>
      </c>
      <c r="BI80" s="241" t="s">
        <v>221</v>
      </c>
      <c r="BJ80" s="241" t="s">
        <v>221</v>
      </c>
      <c r="BK80" s="241" t="s">
        <v>221</v>
      </c>
      <c r="BL80" s="241" t="s">
        <v>221</v>
      </c>
      <c r="BM80" s="241" t="s">
        <v>221</v>
      </c>
      <c r="BN80" s="241" t="s">
        <v>221</v>
      </c>
      <c r="BO80" s="241" t="s">
        <v>221</v>
      </c>
      <c r="BP80" s="241" t="s">
        <v>221</v>
      </c>
      <c r="BQ80" s="241" t="s">
        <v>221</v>
      </c>
      <c r="BR80" s="241" t="s">
        <v>221</v>
      </c>
      <c r="BS80" s="241" t="s">
        <v>221</v>
      </c>
      <c r="BT80" s="241" t="s">
        <v>221</v>
      </c>
      <c r="BU80" s="246"/>
      <c r="BV80" s="246"/>
      <c r="BW80" s="246"/>
      <c r="BX80" s="246"/>
      <c r="BY80" s="246"/>
      <c r="BZ80" s="246"/>
      <c r="CA80" s="246"/>
      <c r="CB80" s="246"/>
      <c r="CC80" s="241" t="s">
        <v>221</v>
      </c>
      <c r="CD80" s="241" t="s">
        <v>221</v>
      </c>
      <c r="CE80" s="247">
        <f t="shared" si="8"/>
        <v>24.24</v>
      </c>
      <c r="CF80" s="247"/>
    </row>
    <row r="81" spans="1:5" ht="12.6" customHeight="1" x14ac:dyDescent="0.25">
      <c r="A81" s="205" t="s">
        <v>253</v>
      </c>
      <c r="B81" s="205"/>
      <c r="C81" s="205"/>
      <c r="D81" s="205"/>
      <c r="E81" s="205"/>
    </row>
    <row r="82" spans="1:5" ht="12.6" customHeight="1" x14ac:dyDescent="0.25">
      <c r="A82" s="171" t="s">
        <v>254</v>
      </c>
      <c r="B82" s="172"/>
      <c r="C82" s="286" t="s">
        <v>1008</v>
      </c>
      <c r="D82" s="248"/>
      <c r="E82" s="175"/>
    </row>
    <row r="83" spans="1:5" ht="12.6" customHeight="1" x14ac:dyDescent="0.25">
      <c r="A83" s="173" t="s">
        <v>255</v>
      </c>
      <c r="B83" s="172" t="s">
        <v>256</v>
      </c>
      <c r="C83" s="287" t="s">
        <v>1007</v>
      </c>
      <c r="D83" s="248"/>
      <c r="E83" s="175"/>
    </row>
    <row r="84" spans="1:5" ht="12.6" customHeight="1" x14ac:dyDescent="0.25">
      <c r="A84" s="173" t="s">
        <v>257</v>
      </c>
      <c r="B84" s="172" t="s">
        <v>256</v>
      </c>
      <c r="C84" s="289" t="s">
        <v>999</v>
      </c>
      <c r="D84" s="202"/>
      <c r="E84" s="201"/>
    </row>
    <row r="85" spans="1:5" ht="12.6" customHeight="1" x14ac:dyDescent="0.25">
      <c r="A85" s="173" t="s">
        <v>986</v>
      </c>
      <c r="B85" s="172"/>
      <c r="C85" s="290" t="s">
        <v>1000</v>
      </c>
      <c r="D85" s="202"/>
      <c r="E85" s="201"/>
    </row>
    <row r="86" spans="1:5" ht="12.6" customHeight="1" x14ac:dyDescent="0.25">
      <c r="A86" s="173" t="s">
        <v>987</v>
      </c>
      <c r="B86" s="172" t="s">
        <v>256</v>
      </c>
      <c r="C86" s="290" t="s">
        <v>1000</v>
      </c>
      <c r="D86" s="202"/>
      <c r="E86" s="201"/>
    </row>
    <row r="87" spans="1:5" ht="12.6" customHeight="1" x14ac:dyDescent="0.25">
      <c r="A87" s="173" t="s">
        <v>258</v>
      </c>
      <c r="B87" s="172" t="s">
        <v>256</v>
      </c>
      <c r="C87" s="289" t="s">
        <v>1001</v>
      </c>
      <c r="D87" s="202"/>
      <c r="E87" s="201"/>
    </row>
    <row r="88" spans="1:5" ht="12.6" customHeight="1" x14ac:dyDescent="0.25">
      <c r="A88" s="173" t="s">
        <v>259</v>
      </c>
      <c r="B88" s="172" t="s">
        <v>256</v>
      </c>
      <c r="C88" s="289" t="s">
        <v>1002</v>
      </c>
      <c r="D88" s="202"/>
      <c r="E88" s="201"/>
    </row>
    <row r="89" spans="1:5" ht="12.6" customHeight="1" x14ac:dyDescent="0.25">
      <c r="A89" s="173" t="s">
        <v>260</v>
      </c>
      <c r="B89" s="172" t="s">
        <v>256</v>
      </c>
      <c r="C89" s="289" t="s">
        <v>1003</v>
      </c>
      <c r="D89" s="202"/>
      <c r="E89" s="201"/>
    </row>
    <row r="90" spans="1:5" ht="12.6" customHeight="1" x14ac:dyDescent="0.25">
      <c r="A90" s="173" t="s">
        <v>261</v>
      </c>
      <c r="B90" s="172" t="s">
        <v>256</v>
      </c>
      <c r="C90" s="289" t="s">
        <v>1004</v>
      </c>
      <c r="D90" s="202"/>
      <c r="E90" s="201"/>
    </row>
    <row r="91" spans="1:5" ht="12.6" customHeight="1" x14ac:dyDescent="0.25">
      <c r="A91" s="173" t="s">
        <v>262</v>
      </c>
      <c r="B91" s="172" t="s">
        <v>256</v>
      </c>
      <c r="C91" s="289" t="s">
        <v>1011</v>
      </c>
      <c r="D91" s="202"/>
      <c r="E91" s="201"/>
    </row>
    <row r="92" spans="1:5" ht="12.6" customHeight="1" x14ac:dyDescent="0.25">
      <c r="A92" s="173" t="s">
        <v>263</v>
      </c>
      <c r="B92" s="172" t="s">
        <v>256</v>
      </c>
      <c r="C92" s="288" t="s">
        <v>1005</v>
      </c>
      <c r="D92" s="248"/>
      <c r="E92" s="175"/>
    </row>
    <row r="93" spans="1:5" ht="12.6" customHeight="1" x14ac:dyDescent="0.25">
      <c r="A93" s="173" t="s">
        <v>264</v>
      </c>
      <c r="B93" s="172" t="s">
        <v>256</v>
      </c>
      <c r="C93" s="291" t="s">
        <v>1006</v>
      </c>
      <c r="D93" s="248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75" customHeight="1" x14ac:dyDescent="0.25">
      <c r="A95" s="205" t="s">
        <v>265</v>
      </c>
      <c r="B95" s="205"/>
      <c r="C95" s="205"/>
      <c r="D95" s="205"/>
      <c r="E95" s="205"/>
    </row>
    <row r="96" spans="1:5" ht="12.6" customHeight="1" x14ac:dyDescent="0.25">
      <c r="A96" s="249" t="s">
        <v>266</v>
      </c>
      <c r="B96" s="249"/>
      <c r="C96" s="249"/>
      <c r="D96" s="249"/>
      <c r="E96" s="249"/>
    </row>
    <row r="97" spans="1:5" ht="12.6" customHeight="1" x14ac:dyDescent="0.25">
      <c r="A97" s="173" t="s">
        <v>267</v>
      </c>
      <c r="B97" s="172" t="s">
        <v>256</v>
      </c>
      <c r="C97" s="294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294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294">
        <v>1</v>
      </c>
      <c r="D99" s="175"/>
      <c r="E99" s="175"/>
    </row>
    <row r="100" spans="1:5" ht="12.6" customHeight="1" x14ac:dyDescent="0.25">
      <c r="A100" s="249" t="s">
        <v>269</v>
      </c>
      <c r="B100" s="249"/>
      <c r="C100" s="249"/>
      <c r="D100" s="249"/>
      <c r="E100" s="249"/>
    </row>
    <row r="101" spans="1:5" ht="12.6" customHeight="1" x14ac:dyDescent="0.25">
      <c r="A101" s="173" t="s">
        <v>270</v>
      </c>
      <c r="B101" s="172" t="s">
        <v>256</v>
      </c>
      <c r="C101" s="294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93"/>
      <c r="D102" s="175"/>
      <c r="E102" s="175"/>
    </row>
    <row r="103" spans="1:5" ht="12.6" customHeight="1" x14ac:dyDescent="0.25">
      <c r="A103" s="249" t="s">
        <v>271</v>
      </c>
      <c r="B103" s="249"/>
      <c r="C103" s="249"/>
      <c r="D103" s="249"/>
      <c r="E103" s="249"/>
    </row>
    <row r="104" spans="1:5" ht="12.6" customHeight="1" x14ac:dyDescent="0.25">
      <c r="A104" s="173" t="s">
        <v>272</v>
      </c>
      <c r="B104" s="172" t="s">
        <v>256</v>
      </c>
      <c r="C104" s="294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294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294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4" t="s">
        <v>275</v>
      </c>
      <c r="B108" s="205"/>
      <c r="C108" s="205"/>
      <c r="D108" s="205"/>
      <c r="E108" s="205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294">
        <v>70</v>
      </c>
      <c r="D111" s="292">
        <v>199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294">
        <v>85</v>
      </c>
      <c r="D112" s="292">
        <v>1612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294"/>
      <c r="D113" s="292"/>
      <c r="E113" s="175"/>
    </row>
    <row r="114" spans="1:5" ht="12.6" customHeight="1" x14ac:dyDescent="0.25">
      <c r="A114" s="173" t="s">
        <v>281</v>
      </c>
      <c r="B114" s="172" t="s">
        <v>256</v>
      </c>
      <c r="C114" s="294"/>
      <c r="D114" s="292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294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294"/>
      <c r="D117" s="175"/>
      <c r="E117" s="175"/>
    </row>
    <row r="118" spans="1:5" ht="12.6" customHeight="1" x14ac:dyDescent="0.25">
      <c r="A118" s="173" t="s">
        <v>974</v>
      </c>
      <c r="B118" s="172" t="s">
        <v>256</v>
      </c>
      <c r="C118" s="294">
        <v>3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294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294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294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294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294"/>
      <c r="D123" s="175"/>
      <c r="E123" s="175"/>
    </row>
    <row r="124" spans="1:5" ht="12.6" customHeight="1" x14ac:dyDescent="0.25">
      <c r="A124" s="173" t="s">
        <v>289</v>
      </c>
      <c r="B124" s="172"/>
      <c r="C124" s="294">
        <v>6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294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294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9</v>
      </c>
    </row>
    <row r="128" spans="1:5" ht="12.6" customHeight="1" x14ac:dyDescent="0.25">
      <c r="A128" s="173" t="s">
        <v>292</v>
      </c>
      <c r="B128" s="172" t="s">
        <v>256</v>
      </c>
      <c r="C128" s="294">
        <v>12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294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294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5" t="s">
        <v>975</v>
      </c>
      <c r="B136" s="204"/>
      <c r="C136" s="204"/>
      <c r="D136" s="204"/>
      <c r="E136" s="204"/>
    </row>
    <row r="137" spans="1:6" ht="12.6" customHeight="1" x14ac:dyDescent="0.25">
      <c r="A137" s="250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292">
        <v>61</v>
      </c>
      <c r="C138" s="294">
        <v>6</v>
      </c>
      <c r="D138" s="292">
        <v>3</v>
      </c>
      <c r="E138" s="175">
        <f>SUM(B138:D138)</f>
        <v>70</v>
      </c>
    </row>
    <row r="139" spans="1:6" ht="12.6" customHeight="1" x14ac:dyDescent="0.25">
      <c r="A139" s="173" t="s">
        <v>215</v>
      </c>
      <c r="B139" s="292">
        <v>163</v>
      </c>
      <c r="C139" s="294">
        <v>10</v>
      </c>
      <c r="D139" s="292">
        <v>26</v>
      </c>
      <c r="E139" s="175">
        <f>SUM(B139:D139)</f>
        <v>199</v>
      </c>
    </row>
    <row r="140" spans="1:6" ht="12.6" customHeight="1" x14ac:dyDescent="0.25">
      <c r="A140" s="173" t="s">
        <v>298</v>
      </c>
      <c r="B140" s="292"/>
      <c r="C140" s="292"/>
      <c r="D140" s="292"/>
      <c r="E140" s="175">
        <f>SUM(B140:D140)</f>
        <v>0</v>
      </c>
    </row>
    <row r="141" spans="1:6" ht="12.6" customHeight="1" x14ac:dyDescent="0.25">
      <c r="A141" s="173" t="s">
        <v>245</v>
      </c>
      <c r="B141" s="292">
        <v>591346</v>
      </c>
      <c r="C141" s="294">
        <v>28622</v>
      </c>
      <c r="D141" s="292">
        <v>27404</v>
      </c>
      <c r="E141" s="175">
        <f>SUM(B141:D141)</f>
        <v>647372</v>
      </c>
      <c r="F141" s="199"/>
    </row>
    <row r="142" spans="1:6" ht="12.6" customHeight="1" x14ac:dyDescent="0.25">
      <c r="A142" s="173" t="s">
        <v>246</v>
      </c>
      <c r="B142" s="292">
        <v>8586251</v>
      </c>
      <c r="C142" s="294">
        <v>3154381</v>
      </c>
      <c r="D142" s="292">
        <v>7735491</v>
      </c>
      <c r="E142" s="175">
        <f>SUM(B142:D142)</f>
        <v>19476123</v>
      </c>
      <c r="F142" s="199"/>
    </row>
    <row r="143" spans="1:6" ht="12.6" customHeight="1" x14ac:dyDescent="0.25">
      <c r="A143" s="250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292">
        <v>79</v>
      </c>
      <c r="C144" s="294">
        <v>1</v>
      </c>
      <c r="D144" s="292">
        <v>5</v>
      </c>
      <c r="E144" s="175">
        <f>SUM(B144:D144)</f>
        <v>85</v>
      </c>
    </row>
    <row r="145" spans="1:11" ht="12.6" customHeight="1" x14ac:dyDescent="0.25">
      <c r="A145" s="173" t="s">
        <v>215</v>
      </c>
      <c r="B145" s="292">
        <v>1535</v>
      </c>
      <c r="C145" s="294">
        <v>10</v>
      </c>
      <c r="D145" s="292">
        <v>67</v>
      </c>
      <c r="E145" s="175">
        <f>SUM(B145:D145)</f>
        <v>1612</v>
      </c>
      <c r="K145" s="180">
        <v>1612</v>
      </c>
    </row>
    <row r="146" spans="1:11" ht="12.6" customHeight="1" x14ac:dyDescent="0.25">
      <c r="A146" s="173" t="s">
        <v>298</v>
      </c>
      <c r="B146" s="292"/>
      <c r="C146" s="294"/>
      <c r="D146" s="292"/>
      <c r="E146" s="175">
        <f>SUM(B146:D146)</f>
        <v>0</v>
      </c>
      <c r="K146" s="180">
        <v>1535</v>
      </c>
    </row>
    <row r="147" spans="1:11" ht="12.6" customHeight="1" x14ac:dyDescent="0.25">
      <c r="A147" s="173" t="s">
        <v>245</v>
      </c>
      <c r="B147" s="292">
        <v>4308266</v>
      </c>
      <c r="C147" s="294">
        <v>28302</v>
      </c>
      <c r="D147" s="292">
        <v>91185</v>
      </c>
      <c r="E147" s="175">
        <f>SUM(B147:D147)</f>
        <v>4427753</v>
      </c>
      <c r="K147" s="180">
        <v>10</v>
      </c>
    </row>
    <row r="148" spans="1:11" ht="12.6" customHeight="1" x14ac:dyDescent="0.25">
      <c r="A148" s="173" t="s">
        <v>246</v>
      </c>
      <c r="B148" s="292"/>
      <c r="C148" s="294"/>
      <c r="D148" s="292"/>
      <c r="E148" s="175">
        <f>SUM(B148:D148)</f>
        <v>0</v>
      </c>
      <c r="K148" s="180">
        <f>K145-K146-K147</f>
        <v>67</v>
      </c>
    </row>
    <row r="149" spans="1:11" ht="12.6" customHeight="1" x14ac:dyDescent="0.25">
      <c r="A149" s="250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11" ht="12.6" customHeight="1" x14ac:dyDescent="0.25">
      <c r="A150" s="173" t="s">
        <v>277</v>
      </c>
      <c r="B150" s="292"/>
      <c r="C150" s="294"/>
      <c r="D150" s="292"/>
      <c r="E150" s="175">
        <f>SUM(B150:D150)</f>
        <v>0</v>
      </c>
    </row>
    <row r="151" spans="1:11" ht="12.6" customHeight="1" x14ac:dyDescent="0.25">
      <c r="A151" s="173" t="s">
        <v>215</v>
      </c>
      <c r="B151" s="292"/>
      <c r="C151" s="294"/>
      <c r="D151" s="292"/>
      <c r="E151" s="175">
        <f>SUM(B151:D151)</f>
        <v>0</v>
      </c>
    </row>
    <row r="152" spans="1:11" ht="12.6" customHeight="1" x14ac:dyDescent="0.25">
      <c r="A152" s="173" t="s">
        <v>298</v>
      </c>
      <c r="B152" s="292"/>
      <c r="C152" s="294"/>
      <c r="D152" s="292"/>
      <c r="E152" s="175">
        <f>SUM(B152:D152)</f>
        <v>0</v>
      </c>
    </row>
    <row r="153" spans="1:11" ht="12.6" customHeight="1" x14ac:dyDescent="0.25">
      <c r="A153" s="173" t="s">
        <v>245</v>
      </c>
      <c r="B153" s="292"/>
      <c r="C153" s="294"/>
      <c r="D153" s="292"/>
      <c r="E153" s="175">
        <f>SUM(B153:D153)</f>
        <v>0</v>
      </c>
    </row>
    <row r="154" spans="1:11" ht="12.6" customHeight="1" x14ac:dyDescent="0.25">
      <c r="A154" s="173" t="s">
        <v>246</v>
      </c>
      <c r="B154" s="292"/>
      <c r="C154" s="294"/>
      <c r="D154" s="292"/>
      <c r="E154" s="175">
        <f>SUM(B154:D154)</f>
        <v>0</v>
      </c>
    </row>
    <row r="155" spans="1:11" ht="12.6" customHeight="1" x14ac:dyDescent="0.25">
      <c r="A155" s="177"/>
      <c r="B155" s="177"/>
      <c r="C155" s="193"/>
      <c r="D155" s="178"/>
      <c r="E155" s="175"/>
    </row>
    <row r="156" spans="1:11" ht="12.6" customHeight="1" x14ac:dyDescent="0.25">
      <c r="A156" s="250" t="s">
        <v>301</v>
      </c>
      <c r="B156" s="176" t="s">
        <v>302</v>
      </c>
      <c r="C156" s="192" t="s">
        <v>303</v>
      </c>
      <c r="D156" s="175"/>
      <c r="E156" s="175"/>
    </row>
    <row r="157" spans="1:11" ht="12.6" customHeight="1" x14ac:dyDescent="0.25">
      <c r="A157" s="177" t="s">
        <v>304</v>
      </c>
      <c r="B157" s="292">
        <v>2443364</v>
      </c>
      <c r="C157" s="292">
        <v>256036</v>
      </c>
      <c r="D157" s="175"/>
      <c r="E157" s="175"/>
    </row>
    <row r="158" spans="1:11" ht="12.6" customHeight="1" x14ac:dyDescent="0.25">
      <c r="A158" s="177"/>
      <c r="B158" s="178"/>
      <c r="C158" s="193"/>
      <c r="D158" s="175"/>
      <c r="E158" s="175"/>
    </row>
    <row r="159" spans="1:11" ht="12.6" customHeight="1" x14ac:dyDescent="0.25">
      <c r="A159" s="177"/>
      <c r="B159" s="177"/>
      <c r="C159" s="193"/>
      <c r="D159" s="178"/>
      <c r="E159" s="175"/>
    </row>
    <row r="160" spans="1:11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4" t="s">
        <v>305</v>
      </c>
      <c r="B163" s="205"/>
      <c r="C163" s="205"/>
      <c r="D163" s="205"/>
      <c r="E163" s="205"/>
    </row>
    <row r="164" spans="1:5" ht="11.4" customHeight="1" x14ac:dyDescent="0.25">
      <c r="A164" s="249" t="s">
        <v>306</v>
      </c>
      <c r="B164" s="249"/>
      <c r="C164" s="249"/>
      <c r="D164" s="249"/>
      <c r="E164" s="249"/>
    </row>
    <row r="165" spans="1:5" ht="11.4" customHeight="1" x14ac:dyDescent="0.25">
      <c r="A165" s="173" t="s">
        <v>307</v>
      </c>
      <c r="B165" s="172" t="s">
        <v>256</v>
      </c>
      <c r="C165" s="294">
        <v>698331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294">
        <v>6906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294">
        <v>130380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294">
        <v>1080039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294">
        <v>6532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294">
        <v>169963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294">
        <v>46403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294">
        <v>234485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2373039</v>
      </c>
      <c r="E173" s="175"/>
    </row>
    <row r="174" spans="1:5" ht="11.4" customHeight="1" x14ac:dyDescent="0.25">
      <c r="A174" s="249" t="s">
        <v>314</v>
      </c>
      <c r="B174" s="249"/>
      <c r="C174" s="249"/>
      <c r="D174" s="249"/>
      <c r="E174" s="249"/>
    </row>
    <row r="175" spans="1:5" ht="11.4" customHeight="1" x14ac:dyDescent="0.25">
      <c r="A175" s="173" t="s">
        <v>315</v>
      </c>
      <c r="B175" s="172" t="s">
        <v>256</v>
      </c>
      <c r="C175" s="294">
        <v>13500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294">
        <v>50401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63901</v>
      </c>
      <c r="E177" s="175"/>
    </row>
    <row r="178" spans="1:5" ht="11.4" customHeight="1" x14ac:dyDescent="0.25">
      <c r="A178" s="249" t="s">
        <v>317</v>
      </c>
      <c r="B178" s="249"/>
      <c r="C178" s="249"/>
      <c r="D178" s="249"/>
      <c r="E178" s="249"/>
    </row>
    <row r="179" spans="1:5" ht="11.4" customHeight="1" x14ac:dyDescent="0.25">
      <c r="A179" s="173" t="s">
        <v>318</v>
      </c>
      <c r="B179" s="172" t="s">
        <v>256</v>
      </c>
      <c r="C179" s="294">
        <v>87238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294">
        <v>103017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190255</v>
      </c>
      <c r="E181" s="175"/>
    </row>
    <row r="182" spans="1:5" ht="11.4" customHeight="1" x14ac:dyDescent="0.25">
      <c r="A182" s="249" t="s">
        <v>320</v>
      </c>
      <c r="B182" s="249"/>
      <c r="C182" s="249"/>
      <c r="D182" s="249"/>
      <c r="E182" s="249"/>
    </row>
    <row r="183" spans="1:5" ht="11.4" customHeight="1" x14ac:dyDescent="0.25">
      <c r="A183" s="173" t="s">
        <v>321</v>
      </c>
      <c r="B183" s="172" t="s">
        <v>256</v>
      </c>
      <c r="C183" s="294">
        <v>67482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294">
        <v>72772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294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140254</v>
      </c>
      <c r="E186" s="175"/>
    </row>
    <row r="187" spans="1:5" ht="11.4" customHeight="1" x14ac:dyDescent="0.25">
      <c r="A187" s="249" t="s">
        <v>323</v>
      </c>
      <c r="B187" s="249"/>
      <c r="C187" s="249"/>
      <c r="D187" s="249"/>
      <c r="E187" s="249"/>
    </row>
    <row r="188" spans="1:5" ht="11.4" customHeight="1" x14ac:dyDescent="0.25">
      <c r="A188" s="173" t="s">
        <v>324</v>
      </c>
      <c r="B188" s="172" t="s">
        <v>256</v>
      </c>
      <c r="C188" s="294">
        <v>454325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294"/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454325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5" t="s">
        <v>326</v>
      </c>
      <c r="B192" s="205"/>
      <c r="C192" s="205"/>
      <c r="D192" s="205"/>
      <c r="E192" s="205"/>
    </row>
    <row r="193" spans="1:8" ht="12.6" customHeight="1" x14ac:dyDescent="0.25">
      <c r="A193" s="204" t="s">
        <v>327</v>
      </c>
      <c r="B193" s="205"/>
      <c r="C193" s="205"/>
      <c r="D193" s="205"/>
      <c r="E193" s="205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292">
        <v>522015</v>
      </c>
      <c r="C195" s="294">
        <v>0</v>
      </c>
      <c r="D195" s="292">
        <v>0</v>
      </c>
      <c r="E195" s="175">
        <f t="shared" ref="E195:E203" si="10">SUM(B195:C195)-D195</f>
        <v>522015</v>
      </c>
    </row>
    <row r="196" spans="1:8" ht="12.6" customHeight="1" x14ac:dyDescent="0.25">
      <c r="A196" s="173" t="s">
        <v>333</v>
      </c>
      <c r="B196" s="292">
        <v>986207</v>
      </c>
      <c r="C196" s="294">
        <v>0</v>
      </c>
      <c r="D196" s="292">
        <v>0</v>
      </c>
      <c r="E196" s="175">
        <f t="shared" si="10"/>
        <v>986207</v>
      </c>
    </row>
    <row r="197" spans="1:8" ht="12.6" customHeight="1" x14ac:dyDescent="0.25">
      <c r="A197" s="173" t="s">
        <v>334</v>
      </c>
      <c r="B197" s="292">
        <v>10367345</v>
      </c>
      <c r="C197" s="294">
        <v>0</v>
      </c>
      <c r="D197" s="292">
        <v>0</v>
      </c>
      <c r="E197" s="175">
        <f t="shared" si="10"/>
        <v>10367345</v>
      </c>
    </row>
    <row r="198" spans="1:8" ht="12.6" customHeight="1" x14ac:dyDescent="0.25">
      <c r="A198" s="173" t="s">
        <v>335</v>
      </c>
      <c r="B198" s="292"/>
      <c r="C198" s="294"/>
      <c r="D198" s="292"/>
      <c r="E198" s="175">
        <f t="shared" si="10"/>
        <v>0</v>
      </c>
    </row>
    <row r="199" spans="1:8" ht="12.6" customHeight="1" x14ac:dyDescent="0.25">
      <c r="A199" s="173" t="s">
        <v>336</v>
      </c>
      <c r="B199" s="292">
        <v>8339951</v>
      </c>
      <c r="C199" s="294">
        <v>13339</v>
      </c>
      <c r="D199" s="292"/>
      <c r="E199" s="175">
        <f t="shared" si="10"/>
        <v>8353290</v>
      </c>
    </row>
    <row r="200" spans="1:8" ht="12.6" customHeight="1" x14ac:dyDescent="0.25">
      <c r="A200" s="173" t="s">
        <v>337</v>
      </c>
      <c r="B200" s="292">
        <v>4485963</v>
      </c>
      <c r="C200" s="294">
        <v>63408</v>
      </c>
      <c r="D200" s="292">
        <v>2572</v>
      </c>
      <c r="E200" s="175">
        <f t="shared" si="10"/>
        <v>4546799</v>
      </c>
    </row>
    <row r="201" spans="1:8" ht="12.6" customHeight="1" x14ac:dyDescent="0.25">
      <c r="A201" s="173" t="s">
        <v>338</v>
      </c>
      <c r="B201" s="292"/>
      <c r="C201" s="294"/>
      <c r="D201" s="292"/>
      <c r="E201" s="175">
        <f t="shared" si="10"/>
        <v>0</v>
      </c>
    </row>
    <row r="202" spans="1:8" ht="12.6" customHeight="1" x14ac:dyDescent="0.25">
      <c r="A202" s="173" t="s">
        <v>339</v>
      </c>
      <c r="B202" s="292"/>
      <c r="C202" s="294"/>
      <c r="D202" s="292"/>
      <c r="E202" s="175">
        <f t="shared" si="10"/>
        <v>0</v>
      </c>
    </row>
    <row r="203" spans="1:8" ht="12.6" customHeight="1" x14ac:dyDescent="0.25">
      <c r="A203" s="173" t="s">
        <v>340</v>
      </c>
      <c r="B203" s="292">
        <v>0</v>
      </c>
      <c r="C203" s="294">
        <v>68158</v>
      </c>
      <c r="D203" s="292">
        <v>0</v>
      </c>
      <c r="E203" s="175">
        <f t="shared" si="10"/>
        <v>68158</v>
      </c>
    </row>
    <row r="204" spans="1:8" ht="12.6" customHeight="1" x14ac:dyDescent="0.25">
      <c r="A204" s="173" t="s">
        <v>203</v>
      </c>
      <c r="B204" s="175">
        <f>SUM(B195:B203)</f>
        <v>24701481</v>
      </c>
      <c r="C204" s="191">
        <f>SUM(C195:C203)</f>
        <v>144905</v>
      </c>
      <c r="D204" s="175">
        <f>SUM(D195:D203)</f>
        <v>2572</v>
      </c>
      <c r="E204" s="175">
        <f>SUM(E195:E203)</f>
        <v>24843814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4" t="s">
        <v>341</v>
      </c>
      <c r="B206" s="204"/>
      <c r="C206" s="204"/>
      <c r="D206" s="204"/>
      <c r="E206" s="204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1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1"/>
    </row>
    <row r="209" spans="1:8" ht="12.6" customHeight="1" x14ac:dyDescent="0.25">
      <c r="A209" s="173" t="s">
        <v>333</v>
      </c>
      <c r="B209" s="292">
        <v>565324</v>
      </c>
      <c r="C209" s="294">
        <v>72515</v>
      </c>
      <c r="D209" s="292"/>
      <c r="E209" s="175">
        <f t="shared" ref="E209:E216" si="11">SUM(B209:C209)-D209</f>
        <v>637839</v>
      </c>
      <c r="H209" s="251"/>
    </row>
    <row r="210" spans="1:8" ht="12.6" customHeight="1" x14ac:dyDescent="0.25">
      <c r="A210" s="173" t="s">
        <v>334</v>
      </c>
      <c r="B210" s="292">
        <v>4601432</v>
      </c>
      <c r="C210" s="294">
        <v>519155</v>
      </c>
      <c r="D210" s="292"/>
      <c r="E210" s="175">
        <f t="shared" si="11"/>
        <v>5120587</v>
      </c>
      <c r="H210" s="251"/>
    </row>
    <row r="211" spans="1:8" ht="12.6" customHeight="1" x14ac:dyDescent="0.25">
      <c r="A211" s="173" t="s">
        <v>335</v>
      </c>
      <c r="B211" s="292"/>
      <c r="C211" s="294"/>
      <c r="D211" s="292"/>
      <c r="E211" s="175">
        <f t="shared" si="11"/>
        <v>0</v>
      </c>
      <c r="H211" s="251"/>
    </row>
    <row r="212" spans="1:8" ht="12.6" customHeight="1" x14ac:dyDescent="0.25">
      <c r="A212" s="173" t="s">
        <v>336</v>
      </c>
      <c r="B212" s="292">
        <v>3711856</v>
      </c>
      <c r="C212" s="294">
        <v>503059</v>
      </c>
      <c r="D212" s="292"/>
      <c r="E212" s="175">
        <f t="shared" si="11"/>
        <v>4214915</v>
      </c>
      <c r="H212" s="251"/>
    </row>
    <row r="213" spans="1:8" ht="12.6" customHeight="1" x14ac:dyDescent="0.25">
      <c r="A213" s="173" t="s">
        <v>337</v>
      </c>
      <c r="B213" s="292">
        <v>3664646</v>
      </c>
      <c r="C213" s="294">
        <v>318255</v>
      </c>
      <c r="D213" s="292">
        <v>2572</v>
      </c>
      <c r="E213" s="175">
        <f t="shared" si="11"/>
        <v>3980329</v>
      </c>
      <c r="H213" s="251"/>
    </row>
    <row r="214" spans="1:8" ht="12.6" customHeight="1" x14ac:dyDescent="0.25">
      <c r="A214" s="173" t="s">
        <v>338</v>
      </c>
      <c r="B214" s="292"/>
      <c r="C214" s="294"/>
      <c r="D214" s="292"/>
      <c r="E214" s="175">
        <f t="shared" si="11"/>
        <v>0</v>
      </c>
      <c r="H214" s="251"/>
    </row>
    <row r="215" spans="1:8" ht="12.6" customHeight="1" x14ac:dyDescent="0.25">
      <c r="A215" s="173" t="s">
        <v>339</v>
      </c>
      <c r="B215" s="292"/>
      <c r="C215" s="294"/>
      <c r="D215" s="292"/>
      <c r="E215" s="175">
        <f t="shared" si="11"/>
        <v>0</v>
      </c>
      <c r="H215" s="251"/>
    </row>
    <row r="216" spans="1:8" ht="12.6" customHeight="1" x14ac:dyDescent="0.25">
      <c r="A216" s="173" t="s">
        <v>340</v>
      </c>
      <c r="B216" s="292"/>
      <c r="C216" s="294"/>
      <c r="D216" s="292"/>
      <c r="E216" s="175">
        <f t="shared" si="11"/>
        <v>0</v>
      </c>
      <c r="H216" s="251"/>
    </row>
    <row r="217" spans="1:8" ht="12.6" customHeight="1" x14ac:dyDescent="0.25">
      <c r="A217" s="173" t="s">
        <v>203</v>
      </c>
      <c r="B217" s="175">
        <f>SUM(B208:B216)</f>
        <v>12543258</v>
      </c>
      <c r="C217" s="191">
        <f>SUM(C208:C216)</f>
        <v>1412984</v>
      </c>
      <c r="D217" s="175">
        <f>SUM(D208:D216)</f>
        <v>2572</v>
      </c>
      <c r="E217" s="175">
        <f>SUM(E208:E216)</f>
        <v>13953670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5" t="s">
        <v>342</v>
      </c>
      <c r="B219" s="205"/>
      <c r="C219" s="205"/>
      <c r="D219" s="205"/>
      <c r="E219" s="205"/>
    </row>
    <row r="220" spans="1:8" ht="12.6" customHeight="1" x14ac:dyDescent="0.25">
      <c r="A220" s="205"/>
      <c r="B220" s="299" t="s">
        <v>990</v>
      </c>
      <c r="C220" s="299"/>
      <c r="D220" s="205"/>
      <c r="E220" s="205"/>
    </row>
    <row r="221" spans="1:8" ht="12.6" customHeight="1" x14ac:dyDescent="0.25">
      <c r="A221" s="262" t="s">
        <v>990</v>
      </c>
      <c r="B221" s="205"/>
      <c r="C221" s="294">
        <v>693049</v>
      </c>
      <c r="D221" s="172">
        <f>C221</f>
        <v>693049</v>
      </c>
      <c r="E221" s="205"/>
    </row>
    <row r="222" spans="1:8" ht="12.6" customHeight="1" x14ac:dyDescent="0.25">
      <c r="A222" s="249" t="s">
        <v>343</v>
      </c>
      <c r="B222" s="249"/>
      <c r="C222" s="249"/>
      <c r="D222" s="249"/>
      <c r="E222" s="249"/>
    </row>
    <row r="223" spans="1:8" ht="12.6" customHeight="1" x14ac:dyDescent="0.25">
      <c r="A223" s="173" t="s">
        <v>344</v>
      </c>
      <c r="B223" s="172" t="s">
        <v>256</v>
      </c>
      <c r="C223" s="294">
        <v>4001731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294">
        <v>1640729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294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294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294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294">
        <v>2098931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7741391</v>
      </c>
      <c r="E229" s="175"/>
    </row>
    <row r="230" spans="1:5" ht="12.6" customHeight="1" x14ac:dyDescent="0.25">
      <c r="A230" s="249" t="s">
        <v>351</v>
      </c>
      <c r="B230" s="249"/>
      <c r="C230" s="249"/>
      <c r="D230" s="249"/>
      <c r="E230" s="249"/>
    </row>
    <row r="231" spans="1:5" ht="12.6" customHeight="1" x14ac:dyDescent="0.25">
      <c r="A231" s="171" t="s">
        <v>352</v>
      </c>
      <c r="B231" s="172" t="s">
        <v>256</v>
      </c>
      <c r="C231" s="294">
        <v>118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294">
        <v>318888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294"/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318888</v>
      </c>
      <c r="E236" s="175"/>
    </row>
    <row r="237" spans="1:5" ht="12.6" customHeight="1" x14ac:dyDescent="0.25">
      <c r="A237" s="249" t="s">
        <v>356</v>
      </c>
      <c r="B237" s="249"/>
      <c r="C237" s="249"/>
      <c r="D237" s="249"/>
      <c r="E237" s="249"/>
    </row>
    <row r="238" spans="1:5" ht="12.6" customHeight="1" x14ac:dyDescent="0.25">
      <c r="A238" s="173" t="s">
        <v>357</v>
      </c>
      <c r="B238" s="172" t="s">
        <v>256</v>
      </c>
      <c r="C238" s="294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294">
        <v>-152043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-152043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8601285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5" t="s">
        <v>360</v>
      </c>
      <c r="B248" s="205"/>
      <c r="C248" s="205"/>
      <c r="D248" s="205"/>
      <c r="E248" s="205"/>
    </row>
    <row r="249" spans="1:5" ht="11.25" customHeight="1" x14ac:dyDescent="0.25">
      <c r="A249" s="249" t="s">
        <v>361</v>
      </c>
      <c r="B249" s="249"/>
      <c r="C249" s="249"/>
      <c r="D249" s="249"/>
      <c r="E249" s="249"/>
    </row>
    <row r="250" spans="1:5" ht="12.45" customHeight="1" x14ac:dyDescent="0.25">
      <c r="A250" s="173" t="s">
        <v>362</v>
      </c>
      <c r="B250" s="172" t="s">
        <v>256</v>
      </c>
      <c r="C250" s="294">
        <v>2902403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294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294">
        <v>3931496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294">
        <v>1408392</v>
      </c>
      <c r="D253" s="175"/>
      <c r="E253" s="175"/>
    </row>
    <row r="254" spans="1:5" ht="12.45" customHeight="1" x14ac:dyDescent="0.25">
      <c r="A254" s="173" t="s">
        <v>976</v>
      </c>
      <c r="B254" s="172" t="s">
        <v>256</v>
      </c>
      <c r="C254" s="294">
        <v>-53000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294">
        <v>132218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294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294">
        <v>214116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294">
        <v>140916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294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5859757</v>
      </c>
      <c r="E260" s="175"/>
    </row>
    <row r="261" spans="1:5" ht="11.25" customHeight="1" x14ac:dyDescent="0.25">
      <c r="A261" s="249" t="s">
        <v>372</v>
      </c>
      <c r="B261" s="249"/>
      <c r="C261" s="249"/>
      <c r="D261" s="249"/>
      <c r="E261" s="249"/>
    </row>
    <row r="262" spans="1:5" ht="12.45" customHeight="1" x14ac:dyDescent="0.25">
      <c r="A262" s="173" t="s">
        <v>362</v>
      </c>
      <c r="B262" s="172" t="s">
        <v>256</v>
      </c>
      <c r="C262" s="294">
        <v>3140465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294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294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3140465</v>
      </c>
      <c r="E265" s="175"/>
    </row>
    <row r="266" spans="1:5" ht="11.25" customHeight="1" x14ac:dyDescent="0.25">
      <c r="A266" s="249" t="s">
        <v>375</v>
      </c>
      <c r="B266" s="249"/>
      <c r="C266" s="249"/>
      <c r="D266" s="249"/>
      <c r="E266" s="249"/>
    </row>
    <row r="267" spans="1:5" ht="12.45" customHeight="1" x14ac:dyDescent="0.25">
      <c r="A267" s="173" t="s">
        <v>332</v>
      </c>
      <c r="B267" s="172" t="s">
        <v>256</v>
      </c>
      <c r="C267" s="294">
        <v>522015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294">
        <v>986207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294">
        <v>10367345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294">
        <v>8353290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294">
        <v>4546799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294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294">
        <v>68158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24843814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294">
        <v>13953670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10890144</v>
      </c>
      <c r="E277" s="175"/>
    </row>
    <row r="278" spans="1:5" ht="12.6" customHeight="1" x14ac:dyDescent="0.25">
      <c r="A278" s="249" t="s">
        <v>382</v>
      </c>
      <c r="B278" s="249"/>
      <c r="C278" s="249"/>
      <c r="D278" s="249"/>
      <c r="E278" s="249"/>
    </row>
    <row r="279" spans="1:5" ht="12.6" customHeight="1" x14ac:dyDescent="0.25">
      <c r="A279" s="173" t="s">
        <v>383</v>
      </c>
      <c r="B279" s="172" t="s">
        <v>256</v>
      </c>
      <c r="C279" s="294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294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294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294">
        <v>1047302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1047302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49" t="s">
        <v>387</v>
      </c>
      <c r="B285" s="249"/>
      <c r="C285" s="249"/>
      <c r="D285" s="249"/>
      <c r="E285" s="249"/>
    </row>
    <row r="286" spans="1:5" ht="12.6" customHeight="1" x14ac:dyDescent="0.25">
      <c r="A286" s="173" t="s">
        <v>388</v>
      </c>
      <c r="B286" s="172" t="s">
        <v>256</v>
      </c>
      <c r="C286" s="294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294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294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294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20937668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5" t="s">
        <v>394</v>
      </c>
      <c r="B302" s="205"/>
      <c r="C302" s="205"/>
      <c r="D302" s="205"/>
      <c r="E302" s="205"/>
    </row>
    <row r="303" spans="1:5" ht="14.25" customHeight="1" x14ac:dyDescent="0.25">
      <c r="A303" s="249" t="s">
        <v>395</v>
      </c>
      <c r="B303" s="249"/>
      <c r="C303" s="249"/>
      <c r="D303" s="249"/>
      <c r="E303" s="249"/>
    </row>
    <row r="304" spans="1:5" ht="12.6" customHeight="1" x14ac:dyDescent="0.25">
      <c r="A304" s="173" t="s">
        <v>396</v>
      </c>
      <c r="B304" s="172" t="s">
        <v>256</v>
      </c>
      <c r="C304" s="294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294">
        <v>268677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294">
        <v>3515267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294">
        <v>33110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294"/>
      <c r="D308" s="175"/>
      <c r="E308" s="175"/>
    </row>
    <row r="309" spans="1:5" ht="12.6" customHeight="1" x14ac:dyDescent="0.25">
      <c r="A309" s="173" t="s">
        <v>977</v>
      </c>
      <c r="B309" s="172" t="s">
        <v>256</v>
      </c>
      <c r="C309" s="294">
        <v>675548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294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294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294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294">
        <v>564283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5056885</v>
      </c>
      <c r="E314" s="175"/>
    </row>
    <row r="315" spans="1:5" ht="12.6" customHeight="1" x14ac:dyDescent="0.25">
      <c r="A315" s="249" t="s">
        <v>406</v>
      </c>
      <c r="B315" s="249"/>
      <c r="C315" s="249"/>
      <c r="D315" s="249"/>
      <c r="E315" s="249"/>
    </row>
    <row r="316" spans="1:5" ht="12.6" customHeight="1" x14ac:dyDescent="0.25">
      <c r="A316" s="173" t="s">
        <v>407</v>
      </c>
      <c r="B316" s="172" t="s">
        <v>256</v>
      </c>
      <c r="C316" s="294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294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294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49" t="s">
        <v>411</v>
      </c>
      <c r="B320" s="249"/>
      <c r="C320" s="249"/>
      <c r="D320" s="249"/>
      <c r="E320" s="249"/>
    </row>
    <row r="321" spans="1:5" ht="12.6" customHeight="1" x14ac:dyDescent="0.25">
      <c r="A321" s="173" t="s">
        <v>412</v>
      </c>
      <c r="B321" s="172" t="s">
        <v>256</v>
      </c>
      <c r="C321" s="294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294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294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294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294">
        <v>13019062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294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294">
        <v>432298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13451360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564283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12887077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93">
        <v>2993706</v>
      </c>
      <c r="D332" s="175"/>
      <c r="E332" s="175"/>
    </row>
    <row r="333" spans="1:5" ht="12.6" customHeight="1" x14ac:dyDescent="0.25">
      <c r="A333" s="173"/>
      <c r="B333" s="172"/>
      <c r="C333" s="224"/>
      <c r="D333" s="175"/>
      <c r="E333" s="175"/>
    </row>
    <row r="334" spans="1:5" ht="12.6" customHeight="1" x14ac:dyDescent="0.25">
      <c r="A334" s="173" t="s">
        <v>877</v>
      </c>
      <c r="B334" s="172" t="s">
        <v>256</v>
      </c>
      <c r="C334" s="293"/>
      <c r="D334" s="175"/>
      <c r="E334" s="175"/>
    </row>
    <row r="335" spans="1:5" ht="12.6" customHeight="1" x14ac:dyDescent="0.25">
      <c r="A335" s="173" t="s">
        <v>878</v>
      </c>
      <c r="B335" s="172" t="s">
        <v>256</v>
      </c>
      <c r="C335" s="293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93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294"/>
      <c r="D337" s="175"/>
      <c r="E337" s="175"/>
    </row>
    <row r="338" spans="1:5" ht="12.6" customHeight="1" x14ac:dyDescent="0.25">
      <c r="A338" s="173" t="s">
        <v>988</v>
      </c>
      <c r="B338" s="172" t="s">
        <v>256</v>
      </c>
      <c r="C338" s="294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20937668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20937668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5" t="s">
        <v>426</v>
      </c>
      <c r="B357" s="205"/>
      <c r="C357" s="205"/>
      <c r="D357" s="205"/>
      <c r="E357" s="205"/>
    </row>
    <row r="358" spans="1:5" ht="12.6" customHeight="1" x14ac:dyDescent="0.25">
      <c r="A358" s="249" t="s">
        <v>427</v>
      </c>
      <c r="B358" s="249"/>
      <c r="C358" s="249"/>
      <c r="D358" s="249"/>
      <c r="E358" s="249"/>
    </row>
    <row r="359" spans="1:5" ht="12.6" customHeight="1" x14ac:dyDescent="0.25">
      <c r="A359" s="173" t="s">
        <v>428</v>
      </c>
      <c r="B359" s="172" t="s">
        <v>256</v>
      </c>
      <c r="C359" s="294">
        <v>5075125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294">
        <v>19476123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24551248</v>
      </c>
      <c r="E361" s="175"/>
    </row>
    <row r="362" spans="1:5" ht="12.6" customHeight="1" x14ac:dyDescent="0.25">
      <c r="A362" s="249" t="s">
        <v>431</v>
      </c>
      <c r="B362" s="249"/>
      <c r="C362" s="249"/>
      <c r="D362" s="249"/>
      <c r="E362" s="249"/>
    </row>
    <row r="363" spans="1:5" ht="12.6" customHeight="1" x14ac:dyDescent="0.25">
      <c r="A363" s="173" t="s">
        <v>990</v>
      </c>
      <c r="B363" s="249"/>
      <c r="C363" s="294">
        <v>693049</v>
      </c>
      <c r="D363" s="175"/>
      <c r="E363" s="249"/>
    </row>
    <row r="364" spans="1:5" ht="12.6" customHeight="1" x14ac:dyDescent="0.25">
      <c r="A364" s="173" t="s">
        <v>432</v>
      </c>
      <c r="B364" s="172" t="s">
        <v>256</v>
      </c>
      <c r="C364" s="294">
        <v>7741391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294">
        <v>318888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294">
        <v>-152043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8601285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15949963</v>
      </c>
      <c r="E368" s="175"/>
    </row>
    <row r="369" spans="1:5" ht="12.6" customHeight="1" x14ac:dyDescent="0.25">
      <c r="A369" s="249" t="s">
        <v>436</v>
      </c>
      <c r="B369" s="249"/>
      <c r="C369" s="249"/>
      <c r="D369" s="249"/>
      <c r="E369" s="249"/>
    </row>
    <row r="370" spans="1:5" ht="12.6" customHeight="1" x14ac:dyDescent="0.25">
      <c r="A370" s="173" t="s">
        <v>437</v>
      </c>
      <c r="B370" s="172" t="s">
        <v>256</v>
      </c>
      <c r="C370" s="294">
        <v>138321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294">
        <v>2183139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2321460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18271423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49" t="s">
        <v>441</v>
      </c>
      <c r="B377" s="249"/>
      <c r="C377" s="249"/>
      <c r="D377" s="249"/>
      <c r="E377" s="249"/>
    </row>
    <row r="378" spans="1:5" ht="12.6" customHeight="1" x14ac:dyDescent="0.25">
      <c r="A378" s="173" t="s">
        <v>442</v>
      </c>
      <c r="B378" s="172" t="s">
        <v>256</v>
      </c>
      <c r="C378" s="294">
        <v>9946706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294">
        <v>2373039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294">
        <v>171698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294">
        <v>1257794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294">
        <v>163096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294">
        <v>1274222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294">
        <v>1412984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294">
        <v>63901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294">
        <v>190255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294">
        <v>140254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294">
        <v>454325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294">
        <v>1054684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18502958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-231535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294">
        <v>440794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209259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294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294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209259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2"/>
    </row>
    <row r="412" spans="1:5" ht="12.6" customHeight="1" x14ac:dyDescent="0.25">
      <c r="A412" s="179" t="str">
        <f>C84&amp;"   "&amp;"H-"&amp;FIXED(C83,0,TRUE)&amp;"     FYE "&amp;C82</f>
        <v>Cascade Medical Center   H-0     FYE 12/31/2018</v>
      </c>
      <c r="B412" s="179"/>
      <c r="C412" s="179"/>
      <c r="D412" s="179"/>
      <c r="E412" s="252"/>
    </row>
    <row r="413" spans="1:5" ht="12.6" customHeight="1" x14ac:dyDescent="0.25">
      <c r="A413" s="179" t="s">
        <v>460</v>
      </c>
      <c r="B413" s="181" t="s">
        <v>461</v>
      </c>
      <c r="C413" s="181" t="s">
        <v>978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70</v>
      </c>
      <c r="C414" s="194">
        <f>E138</f>
        <v>70</v>
      </c>
      <c r="D414" s="179"/>
    </row>
    <row r="415" spans="1:5" ht="12.6" customHeight="1" x14ac:dyDescent="0.25">
      <c r="A415" s="179" t="s">
        <v>464</v>
      </c>
      <c r="B415" s="179">
        <f>D111</f>
        <v>199</v>
      </c>
      <c r="C415" s="179">
        <f>E139</f>
        <v>199</v>
      </c>
      <c r="D415" s="194">
        <f>SUM(C59:H59)+N59</f>
        <v>199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85</v>
      </c>
      <c r="C417" s="194">
        <f>E144</f>
        <v>85</v>
      </c>
      <c r="D417" s="179"/>
    </row>
    <row r="418" spans="1:7" ht="12.6" customHeight="1" x14ac:dyDescent="0.25">
      <c r="A418" s="179" t="s">
        <v>466</v>
      </c>
      <c r="B418" s="179">
        <f>D112</f>
        <v>1612</v>
      </c>
      <c r="C418" s="179">
        <f>E145</f>
        <v>1612</v>
      </c>
      <c r="D418" s="179">
        <f>K59+L59</f>
        <v>1612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3"/>
      <c r="B422" s="203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979</v>
      </c>
      <c r="B424" s="179">
        <f>D114</f>
        <v>0</v>
      </c>
      <c r="D424" s="179">
        <f>J59</f>
        <v>0</v>
      </c>
    </row>
    <row r="425" spans="1:7" ht="12.6" customHeight="1" x14ac:dyDescent="0.25">
      <c r="A425" s="203"/>
      <c r="B425" s="203"/>
      <c r="C425" s="203"/>
      <c r="D425" s="203"/>
      <c r="F425" s="203"/>
      <c r="G425" s="203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9946706</v>
      </c>
      <c r="C427" s="179">
        <f t="shared" ref="C427:C434" si="13">CE61</f>
        <v>9946706</v>
      </c>
      <c r="D427" s="179"/>
    </row>
    <row r="428" spans="1:7" ht="12.6" customHeight="1" x14ac:dyDescent="0.25">
      <c r="A428" s="179" t="s">
        <v>3</v>
      </c>
      <c r="B428" s="179">
        <f t="shared" si="12"/>
        <v>2373039</v>
      </c>
      <c r="C428" s="179">
        <f t="shared" si="13"/>
        <v>2373039</v>
      </c>
      <c r="D428" s="179">
        <f>D173</f>
        <v>2373039</v>
      </c>
    </row>
    <row r="429" spans="1:7" ht="12.6" customHeight="1" x14ac:dyDescent="0.25">
      <c r="A429" s="179" t="s">
        <v>236</v>
      </c>
      <c r="B429" s="179">
        <f t="shared" si="12"/>
        <v>171698</v>
      </c>
      <c r="C429" s="179">
        <f t="shared" si="13"/>
        <v>171698</v>
      </c>
      <c r="D429" s="179"/>
    </row>
    <row r="430" spans="1:7" ht="12.6" customHeight="1" x14ac:dyDescent="0.25">
      <c r="A430" s="179" t="s">
        <v>237</v>
      </c>
      <c r="B430" s="179">
        <f t="shared" si="12"/>
        <v>1257794</v>
      </c>
      <c r="C430" s="179">
        <f t="shared" si="13"/>
        <v>1257794</v>
      </c>
      <c r="D430" s="179"/>
    </row>
    <row r="431" spans="1:7" ht="12.6" customHeight="1" x14ac:dyDescent="0.25">
      <c r="A431" s="179" t="s">
        <v>444</v>
      </c>
      <c r="B431" s="179">
        <f t="shared" si="12"/>
        <v>163096</v>
      </c>
      <c r="C431" s="179">
        <f t="shared" si="13"/>
        <v>163096</v>
      </c>
      <c r="D431" s="179"/>
    </row>
    <row r="432" spans="1:7" ht="12.6" customHeight="1" x14ac:dyDescent="0.25">
      <c r="A432" s="179" t="s">
        <v>445</v>
      </c>
      <c r="B432" s="179">
        <f t="shared" si="12"/>
        <v>1274222</v>
      </c>
      <c r="C432" s="179">
        <f t="shared" si="13"/>
        <v>1274222</v>
      </c>
      <c r="D432" s="179"/>
    </row>
    <row r="433" spans="1:7" ht="12.6" customHeight="1" x14ac:dyDescent="0.25">
      <c r="A433" s="179" t="s">
        <v>6</v>
      </c>
      <c r="B433" s="179">
        <f t="shared" si="12"/>
        <v>1412984</v>
      </c>
      <c r="C433" s="179">
        <f t="shared" si="13"/>
        <v>1412984</v>
      </c>
      <c r="D433" s="179">
        <f>C217</f>
        <v>1412984</v>
      </c>
    </row>
    <row r="434" spans="1:7" ht="12.6" customHeight="1" x14ac:dyDescent="0.25">
      <c r="A434" s="179" t="s">
        <v>474</v>
      </c>
      <c r="B434" s="179">
        <f t="shared" si="12"/>
        <v>63901</v>
      </c>
      <c r="C434" s="179">
        <f t="shared" si="13"/>
        <v>63901</v>
      </c>
      <c r="D434" s="179">
        <f>D177</f>
        <v>63901</v>
      </c>
    </row>
    <row r="435" spans="1:7" ht="12.6" customHeight="1" x14ac:dyDescent="0.25">
      <c r="A435" s="179" t="s">
        <v>447</v>
      </c>
      <c r="B435" s="179">
        <f t="shared" si="12"/>
        <v>190255</v>
      </c>
      <c r="C435" s="179"/>
      <c r="D435" s="179">
        <f>D181</f>
        <v>190255</v>
      </c>
    </row>
    <row r="436" spans="1:7" ht="12.6" customHeight="1" x14ac:dyDescent="0.25">
      <c r="A436" s="179" t="s">
        <v>475</v>
      </c>
      <c r="B436" s="179">
        <f t="shared" si="12"/>
        <v>140254</v>
      </c>
      <c r="C436" s="179"/>
      <c r="D436" s="179">
        <f>D186</f>
        <v>140254</v>
      </c>
    </row>
    <row r="437" spans="1:7" ht="12.6" customHeight="1" x14ac:dyDescent="0.25">
      <c r="A437" s="194" t="s">
        <v>449</v>
      </c>
      <c r="B437" s="194">
        <f t="shared" si="12"/>
        <v>454325</v>
      </c>
      <c r="C437" s="194"/>
      <c r="D437" s="194">
        <f>D190</f>
        <v>454325</v>
      </c>
    </row>
    <row r="438" spans="1:7" ht="12.6" customHeight="1" x14ac:dyDescent="0.25">
      <c r="A438" s="194" t="s">
        <v>476</v>
      </c>
      <c r="B438" s="194">
        <f>C386+C387+C388</f>
        <v>784834</v>
      </c>
      <c r="C438" s="194">
        <f>CD69</f>
        <v>717352</v>
      </c>
      <c r="D438" s="194">
        <f>D181+D186+D190</f>
        <v>784834</v>
      </c>
    </row>
    <row r="439" spans="1:7" ht="12.6" customHeight="1" x14ac:dyDescent="0.25">
      <c r="A439" s="179" t="s">
        <v>451</v>
      </c>
      <c r="B439" s="194">
        <f>C389</f>
        <v>1054684</v>
      </c>
      <c r="C439" s="194">
        <f>SUM(C69:CC69)</f>
        <v>1122166</v>
      </c>
      <c r="D439" s="179"/>
    </row>
    <row r="440" spans="1:7" ht="12.6" customHeight="1" x14ac:dyDescent="0.25">
      <c r="A440" s="179" t="s">
        <v>477</v>
      </c>
      <c r="B440" s="194">
        <f>B438+B439</f>
        <v>1839518</v>
      </c>
      <c r="C440" s="194">
        <f>CE69</f>
        <v>1839518</v>
      </c>
      <c r="D440" s="179"/>
    </row>
    <row r="441" spans="1:7" ht="12.6" customHeight="1" x14ac:dyDescent="0.25">
      <c r="A441" s="179" t="s">
        <v>478</v>
      </c>
      <c r="B441" s="179">
        <f>D390</f>
        <v>18502958</v>
      </c>
      <c r="C441" s="179">
        <f>SUM(C427:C437)+C440</f>
        <v>18502958</v>
      </c>
      <c r="D441" s="179"/>
    </row>
    <row r="442" spans="1:7" ht="12.6" customHeight="1" x14ac:dyDescent="0.25">
      <c r="A442" s="203"/>
      <c r="B442" s="203"/>
      <c r="C442" s="203"/>
      <c r="D442" s="203"/>
      <c r="F442" s="203"/>
      <c r="G442" s="203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991</v>
      </c>
      <c r="B444" s="179">
        <f>D221</f>
        <v>693049</v>
      </c>
      <c r="C444" s="179">
        <f>C363</f>
        <v>693049</v>
      </c>
      <c r="D444" s="179"/>
    </row>
    <row r="445" spans="1:7" ht="12.6" customHeight="1" x14ac:dyDescent="0.25">
      <c r="A445" s="179" t="s">
        <v>343</v>
      </c>
      <c r="B445" s="179">
        <f>D229</f>
        <v>7741391</v>
      </c>
      <c r="C445" s="179">
        <f>C364</f>
        <v>7741391</v>
      </c>
      <c r="D445" s="179"/>
    </row>
    <row r="446" spans="1:7" ht="12.6" customHeight="1" x14ac:dyDescent="0.25">
      <c r="A446" s="179" t="s">
        <v>351</v>
      </c>
      <c r="B446" s="179">
        <f>D236</f>
        <v>318888</v>
      </c>
      <c r="C446" s="179">
        <f>C365</f>
        <v>318888</v>
      </c>
      <c r="D446" s="179"/>
    </row>
    <row r="447" spans="1:7" ht="12.6" customHeight="1" x14ac:dyDescent="0.25">
      <c r="A447" s="179" t="s">
        <v>356</v>
      </c>
      <c r="B447" s="179">
        <f>D240</f>
        <v>-152043</v>
      </c>
      <c r="C447" s="179">
        <f>C366</f>
        <v>-152043</v>
      </c>
      <c r="D447" s="179"/>
    </row>
    <row r="448" spans="1:7" ht="12.6" customHeight="1" x14ac:dyDescent="0.25">
      <c r="A448" s="179" t="s">
        <v>358</v>
      </c>
      <c r="B448" s="179">
        <f>D242</f>
        <v>8601285</v>
      </c>
      <c r="C448" s="179">
        <f>D367</f>
        <v>8601285</v>
      </c>
      <c r="D448" s="179"/>
    </row>
    <row r="449" spans="1:7" ht="12.6" customHeight="1" x14ac:dyDescent="0.25">
      <c r="A449" s="203"/>
      <c r="B449" s="203"/>
      <c r="C449" s="203"/>
      <c r="D449" s="203"/>
      <c r="F449" s="203"/>
      <c r="G449" s="203"/>
    </row>
    <row r="450" spans="1:7" ht="12.6" customHeight="1" x14ac:dyDescent="0.25">
      <c r="A450" s="180" t="s">
        <v>481</v>
      </c>
      <c r="B450" s="181" t="s">
        <v>482</v>
      </c>
      <c r="C450" s="203"/>
      <c r="D450" s="203"/>
      <c r="F450" s="203"/>
      <c r="G450" s="203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118</v>
      </c>
    </row>
    <row r="454" spans="1:7" ht="12.6" customHeight="1" x14ac:dyDescent="0.25">
      <c r="A454" s="179" t="s">
        <v>168</v>
      </c>
      <c r="B454" s="179">
        <f>C233</f>
        <v>318888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0</v>
      </c>
      <c r="C455" s="179"/>
      <c r="D455" s="179"/>
    </row>
    <row r="456" spans="1:7" ht="12.6" customHeight="1" x14ac:dyDescent="0.25">
      <c r="A456" s="203"/>
      <c r="B456" s="203"/>
      <c r="C456" s="203"/>
      <c r="D456" s="203"/>
      <c r="F456" s="203"/>
      <c r="G456" s="203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138321</v>
      </c>
      <c r="C458" s="194">
        <f>CE70</f>
        <v>138321</v>
      </c>
      <c r="D458" s="194"/>
    </row>
    <row r="459" spans="1:7" ht="12.6" customHeight="1" x14ac:dyDescent="0.25">
      <c r="A459" s="179" t="s">
        <v>244</v>
      </c>
      <c r="B459" s="194">
        <f>C371</f>
        <v>2183139</v>
      </c>
      <c r="C459" s="194">
        <f>CE72</f>
        <v>2183139</v>
      </c>
      <c r="D459" s="194"/>
    </row>
    <row r="460" spans="1:7" ht="12.6" customHeight="1" x14ac:dyDescent="0.25">
      <c r="A460" s="203"/>
      <c r="B460" s="203"/>
      <c r="C460" s="203"/>
      <c r="D460" s="203"/>
      <c r="F460" s="203"/>
      <c r="G460" s="203"/>
    </row>
    <row r="461" spans="1:7" ht="12.6" customHeight="1" x14ac:dyDescent="0.25">
      <c r="A461" s="179" t="s">
        <v>488</v>
      </c>
      <c r="B461" s="181"/>
      <c r="C461" s="181"/>
      <c r="D461" s="181" t="s">
        <v>980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5075125</v>
      </c>
      <c r="C463" s="194">
        <f>CE73</f>
        <v>5075125</v>
      </c>
      <c r="D463" s="194">
        <f>E141+E147+E153</f>
        <v>5075125</v>
      </c>
    </row>
    <row r="464" spans="1:7" ht="12.6" customHeight="1" x14ac:dyDescent="0.25">
      <c r="A464" s="179" t="s">
        <v>246</v>
      </c>
      <c r="B464" s="194">
        <f>C360</f>
        <v>19476123</v>
      </c>
      <c r="C464" s="194">
        <f>CE74</f>
        <v>19476123</v>
      </c>
      <c r="D464" s="194">
        <f>E142+E148+E154</f>
        <v>19476123</v>
      </c>
    </row>
    <row r="465" spans="1:7" ht="12.6" customHeight="1" x14ac:dyDescent="0.25">
      <c r="A465" s="179" t="s">
        <v>247</v>
      </c>
      <c r="B465" s="194">
        <f>D361</f>
        <v>24551248</v>
      </c>
      <c r="C465" s="194">
        <f>CE75</f>
        <v>24551248</v>
      </c>
      <c r="D465" s="194">
        <f>D463+D464</f>
        <v>24551248</v>
      </c>
    </row>
    <row r="466" spans="1:7" ht="12.6" customHeight="1" x14ac:dyDescent="0.25">
      <c r="A466" s="203"/>
      <c r="B466" s="203"/>
      <c r="C466" s="203"/>
      <c r="D466" s="203"/>
      <c r="F466" s="203"/>
      <c r="G466" s="203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522015</v>
      </c>
      <c r="C468" s="179">
        <f>E195</f>
        <v>522015</v>
      </c>
      <c r="D468" s="179"/>
    </row>
    <row r="469" spans="1:7" ht="12.6" customHeight="1" x14ac:dyDescent="0.25">
      <c r="A469" s="179" t="s">
        <v>333</v>
      </c>
      <c r="B469" s="179">
        <f t="shared" si="14"/>
        <v>986207</v>
      </c>
      <c r="C469" s="179">
        <f>E196</f>
        <v>986207</v>
      </c>
      <c r="D469" s="179"/>
    </row>
    <row r="470" spans="1:7" ht="12.6" customHeight="1" x14ac:dyDescent="0.25">
      <c r="A470" s="179" t="s">
        <v>334</v>
      </c>
      <c r="B470" s="179">
        <f t="shared" si="14"/>
        <v>10367345</v>
      </c>
      <c r="C470" s="179">
        <f>E197</f>
        <v>10367345</v>
      </c>
      <c r="D470" s="179"/>
    </row>
    <row r="471" spans="1:7" ht="12.6" customHeight="1" x14ac:dyDescent="0.25">
      <c r="A471" s="179" t="s">
        <v>494</v>
      </c>
      <c r="B471" s="179">
        <f>C270</f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>C271</f>
        <v>8353290</v>
      </c>
      <c r="C472" s="179">
        <f>E199</f>
        <v>8353290</v>
      </c>
      <c r="D472" s="179"/>
    </row>
    <row r="473" spans="1:7" ht="12.6" customHeight="1" x14ac:dyDescent="0.25">
      <c r="A473" s="179" t="s">
        <v>495</v>
      </c>
      <c r="B473" s="179">
        <f t="shared" si="14"/>
        <v>4546799</v>
      </c>
      <c r="C473" s="179">
        <f>SUM(E200:E201)</f>
        <v>4546799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68158</v>
      </c>
      <c r="C475" s="179">
        <f>E203</f>
        <v>68158</v>
      </c>
      <c r="D475" s="179"/>
    </row>
    <row r="476" spans="1:7" ht="12.6" customHeight="1" x14ac:dyDescent="0.25">
      <c r="A476" s="179" t="s">
        <v>203</v>
      </c>
      <c r="B476" s="179">
        <f>D275</f>
        <v>24843814</v>
      </c>
      <c r="C476" s="179">
        <f>E204</f>
        <v>24843814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13953670</v>
      </c>
      <c r="C478" s="179">
        <f>E217</f>
        <v>13953670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20937668</v>
      </c>
    </row>
    <row r="482" spans="1:12" ht="12.6" customHeight="1" x14ac:dyDescent="0.25">
      <c r="A482" s="180" t="s">
        <v>499</v>
      </c>
      <c r="C482" s="180">
        <f>D339</f>
        <v>20937668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158</v>
      </c>
      <c r="B493" s="253" t="str">
        <f>RIGHT('Prior Year'!C83,4)</f>
        <v>158</v>
      </c>
      <c r="C493" s="253" t="str">
        <f>RIGHT(C82,4)</f>
        <v>2018</v>
      </c>
      <c r="D493" s="253" t="str">
        <f>RIGHT('Prior Year'!C83,4)</f>
        <v>158</v>
      </c>
      <c r="E493" s="253" t="str">
        <f>RIGHT(C82,4)</f>
        <v>2018</v>
      </c>
      <c r="F493" s="253" t="str">
        <f>RIGHT('Prior Year'!C83,4)</f>
        <v>158</v>
      </c>
      <c r="G493" s="253" t="str">
        <f>RIGHT(C82,4)</f>
        <v>2018</v>
      </c>
      <c r="H493" s="253"/>
      <c r="K493" s="253"/>
      <c r="L493" s="253"/>
    </row>
    <row r="494" spans="1:12" ht="12.6" customHeight="1" x14ac:dyDescent="0.25">
      <c r="A494" s="198"/>
      <c r="B494" s="181" t="s">
        <v>505</v>
      </c>
      <c r="C494" s="181" t="s">
        <v>505</v>
      </c>
      <c r="D494" s="254" t="s">
        <v>506</v>
      </c>
      <c r="E494" s="254" t="s">
        <v>506</v>
      </c>
      <c r="F494" s="253" t="s">
        <v>507</v>
      </c>
      <c r="G494" s="253" t="s">
        <v>507</v>
      </c>
      <c r="H494" s="253" t="s">
        <v>508</v>
      </c>
      <c r="K494" s="253"/>
      <c r="L494" s="253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3" t="s">
        <v>510</v>
      </c>
      <c r="G495" s="253" t="s">
        <v>510</v>
      </c>
      <c r="H495" s="253" t="s">
        <v>511</v>
      </c>
      <c r="K495" s="253"/>
      <c r="L495" s="253"/>
    </row>
    <row r="496" spans="1:12" ht="12.6" customHeight="1" x14ac:dyDescent="0.25">
      <c r="A496" s="180" t="s">
        <v>512</v>
      </c>
      <c r="B496" s="232" t="str">
        <f>'Prior Year'!C72</f>
        <v>x</v>
      </c>
      <c r="C496" s="232">
        <f>C71</f>
        <v>0</v>
      </c>
      <c r="D496" s="232">
        <f>'Prior Year'!C59</f>
        <v>0</v>
      </c>
      <c r="E496" s="180">
        <f>C59</f>
        <v>0</v>
      </c>
      <c r="F496" s="255" t="str">
        <f t="shared" ref="F496:G511" si="15">IF(B496=0,"",IF(D496=0,"",B496/D496))</f>
        <v/>
      </c>
      <c r="G496" s="256" t="str">
        <f t="shared" si="15"/>
        <v/>
      </c>
      <c r="H496" s="257" t="str">
        <f>IF(B496=0,"",IF(C496=0,"",IF(D496=0,"",IF(E496=0,"",IF(G496/F496-1&lt;-0.25,G496/F496-1,IF(G496/F496-1&gt;0.25,G496/F496-1,""))))))</f>
        <v/>
      </c>
      <c r="I496" s="259"/>
      <c r="K496" s="253"/>
      <c r="L496" s="253"/>
    </row>
    <row r="497" spans="1:12" ht="12.6" customHeight="1" x14ac:dyDescent="0.25">
      <c r="A497" s="180" t="s">
        <v>513</v>
      </c>
      <c r="B497" s="232" t="str">
        <f>'Prior Year'!D72</f>
        <v>x</v>
      </c>
      <c r="C497" s="232">
        <f>D71</f>
        <v>0</v>
      </c>
      <c r="D497" s="232">
        <f>'Prior Year'!D59</f>
        <v>0</v>
      </c>
      <c r="E497" s="180">
        <f>D59</f>
        <v>0</v>
      </c>
      <c r="F497" s="255" t="str">
        <f t="shared" si="15"/>
        <v/>
      </c>
      <c r="G497" s="255" t="str">
        <f t="shared" si="15"/>
        <v/>
      </c>
      <c r="H497" s="257" t="str">
        <f t="shared" ref="H497:H550" si="16">IF(B497=0,"",IF(C497=0,"",IF(D497=0,"",IF(E497=0,"",IF(G497/F497-1&lt;-0.25,G497/F497-1,IF(G497/F497-1&gt;0.25,G497/F497-1,""))))))</f>
        <v/>
      </c>
      <c r="I497" s="259"/>
      <c r="K497" s="253"/>
      <c r="L497" s="253"/>
    </row>
    <row r="498" spans="1:12" ht="12.6" customHeight="1" x14ac:dyDescent="0.25">
      <c r="A498" s="180" t="s">
        <v>514</v>
      </c>
      <c r="B498" s="232" t="str">
        <f>'Prior Year'!E72</f>
        <v>x</v>
      </c>
      <c r="C498" s="232">
        <f>E71</f>
        <v>179137</v>
      </c>
      <c r="D498" s="232">
        <f>'Prior Year'!E59</f>
        <v>199</v>
      </c>
      <c r="E498" s="180">
        <f>E59</f>
        <v>199</v>
      </c>
      <c r="F498" s="255" t="str">
        <f t="shared" si="15"/>
        <v/>
      </c>
      <c r="G498" s="255">
        <f t="shared" si="15"/>
        <v>900.1859296482412</v>
      </c>
      <c r="H498" s="257" t="str">
        <f t="shared" si="16"/>
        <v/>
      </c>
      <c r="I498" s="300"/>
      <c r="J498" s="300"/>
      <c r="K498" s="300"/>
      <c r="L498" s="253"/>
    </row>
    <row r="499" spans="1:12" ht="12.6" customHeight="1" x14ac:dyDescent="0.25">
      <c r="A499" s="180" t="s">
        <v>515</v>
      </c>
      <c r="B499" s="232" t="str">
        <f>'Prior Year'!F72</f>
        <v>x</v>
      </c>
      <c r="C499" s="232">
        <f>F71</f>
        <v>0</v>
      </c>
      <c r="D499" s="232">
        <f>'Prior Year'!F59</f>
        <v>0</v>
      </c>
      <c r="E499" s="180">
        <f>F59</f>
        <v>0</v>
      </c>
      <c r="F499" s="255" t="str">
        <f t="shared" si="15"/>
        <v/>
      </c>
      <c r="G499" s="255" t="str">
        <f t="shared" si="15"/>
        <v/>
      </c>
      <c r="H499" s="257" t="str">
        <f t="shared" si="16"/>
        <v/>
      </c>
      <c r="I499" s="300"/>
      <c r="J499" s="300"/>
      <c r="K499" s="300"/>
      <c r="L499" s="253"/>
    </row>
    <row r="500" spans="1:12" ht="12.6" customHeight="1" x14ac:dyDescent="0.25">
      <c r="A500" s="180" t="s">
        <v>516</v>
      </c>
      <c r="B500" s="232" t="str">
        <f>'Prior Year'!G72</f>
        <v>x</v>
      </c>
      <c r="C500" s="232">
        <f>G71</f>
        <v>0</v>
      </c>
      <c r="D500" s="232">
        <f>'Prior Year'!G59</f>
        <v>0</v>
      </c>
      <c r="E500" s="180">
        <f>G59</f>
        <v>0</v>
      </c>
      <c r="F500" s="255" t="str">
        <f t="shared" si="15"/>
        <v/>
      </c>
      <c r="G500" s="255" t="str">
        <f t="shared" si="15"/>
        <v/>
      </c>
      <c r="H500" s="257" t="str">
        <f t="shared" si="16"/>
        <v/>
      </c>
      <c r="I500" s="300"/>
      <c r="J500" s="300"/>
      <c r="K500" s="300"/>
      <c r="L500" s="253"/>
    </row>
    <row r="501" spans="1:12" ht="12.6" customHeight="1" x14ac:dyDescent="0.25">
      <c r="A501" s="180" t="s">
        <v>517</v>
      </c>
      <c r="B501" s="232" t="str">
        <f>'Prior Year'!H72</f>
        <v>x</v>
      </c>
      <c r="C501" s="232">
        <f>H71</f>
        <v>0</v>
      </c>
      <c r="D501" s="232">
        <f>'Prior Year'!H59</f>
        <v>0</v>
      </c>
      <c r="E501" s="180">
        <f>H59</f>
        <v>0</v>
      </c>
      <c r="F501" s="255" t="str">
        <f t="shared" si="15"/>
        <v/>
      </c>
      <c r="G501" s="255" t="str">
        <f t="shared" si="15"/>
        <v/>
      </c>
      <c r="H501" s="257" t="str">
        <f t="shared" si="16"/>
        <v/>
      </c>
      <c r="I501" s="300"/>
      <c r="J501" s="300"/>
      <c r="K501" s="300"/>
      <c r="L501" s="253"/>
    </row>
    <row r="502" spans="1:12" ht="12.6" customHeight="1" x14ac:dyDescent="0.25">
      <c r="A502" s="180" t="s">
        <v>518</v>
      </c>
      <c r="B502" s="232" t="str">
        <f>'Prior Year'!I72</f>
        <v>x</v>
      </c>
      <c r="C502" s="232">
        <f>I71</f>
        <v>0</v>
      </c>
      <c r="D502" s="232">
        <f>'Prior Year'!I59</f>
        <v>0</v>
      </c>
      <c r="E502" s="180">
        <f>I59</f>
        <v>0</v>
      </c>
      <c r="F502" s="255" t="str">
        <f t="shared" si="15"/>
        <v/>
      </c>
      <c r="G502" s="255" t="str">
        <f t="shared" si="15"/>
        <v/>
      </c>
      <c r="H502" s="257" t="str">
        <f t="shared" si="16"/>
        <v/>
      </c>
      <c r="I502" s="259"/>
      <c r="K502" s="253"/>
      <c r="L502" s="253"/>
    </row>
    <row r="503" spans="1:12" ht="12.6" customHeight="1" x14ac:dyDescent="0.25">
      <c r="A503" s="180" t="s">
        <v>519</v>
      </c>
      <c r="B503" s="232" t="str">
        <f>'Prior Year'!J72</f>
        <v>x</v>
      </c>
      <c r="C503" s="232">
        <f>J71</f>
        <v>0</v>
      </c>
      <c r="D503" s="232">
        <f>'Prior Year'!J59</f>
        <v>0</v>
      </c>
      <c r="E503" s="180">
        <f>J59</f>
        <v>0</v>
      </c>
      <c r="F503" s="255" t="str">
        <f t="shared" si="15"/>
        <v/>
      </c>
      <c r="G503" s="255" t="str">
        <f t="shared" si="15"/>
        <v/>
      </c>
      <c r="H503" s="257" t="str">
        <f t="shared" si="16"/>
        <v/>
      </c>
      <c r="I503" s="259"/>
      <c r="K503" s="253"/>
      <c r="L503" s="253"/>
    </row>
    <row r="504" spans="1:12" ht="12.6" customHeight="1" x14ac:dyDescent="0.25">
      <c r="A504" s="180" t="s">
        <v>520</v>
      </c>
      <c r="B504" s="232" t="str">
        <f>'Prior Year'!K72</f>
        <v>x</v>
      </c>
      <c r="C504" s="232">
        <f>K71</f>
        <v>0</v>
      </c>
      <c r="D504" s="232">
        <f>'Prior Year'!K59</f>
        <v>0</v>
      </c>
      <c r="E504" s="180">
        <f>K59</f>
        <v>0</v>
      </c>
      <c r="F504" s="255" t="str">
        <f t="shared" si="15"/>
        <v/>
      </c>
      <c r="G504" s="255" t="str">
        <f t="shared" si="15"/>
        <v/>
      </c>
      <c r="H504" s="257" t="str">
        <f t="shared" si="16"/>
        <v/>
      </c>
      <c r="I504" s="259"/>
      <c r="K504" s="253"/>
      <c r="L504" s="253"/>
    </row>
    <row r="505" spans="1:12" ht="12.6" customHeight="1" x14ac:dyDescent="0.25">
      <c r="A505" s="180" t="s">
        <v>521</v>
      </c>
      <c r="B505" s="232" t="str">
        <f>'Prior Year'!L72</f>
        <v>x</v>
      </c>
      <c r="C505" s="232">
        <f>L71</f>
        <v>1451243</v>
      </c>
      <c r="D505" s="232">
        <f>'Prior Year'!L59</f>
        <v>1612</v>
      </c>
      <c r="E505" s="180">
        <f>L59</f>
        <v>1612</v>
      </c>
      <c r="F505" s="255" t="str">
        <f t="shared" si="15"/>
        <v/>
      </c>
      <c r="G505" s="255">
        <f t="shared" si="15"/>
        <v>900.27481389578168</v>
      </c>
      <c r="H505" s="257" t="str">
        <f t="shared" si="16"/>
        <v/>
      </c>
      <c r="I505" s="301"/>
      <c r="J505" s="301"/>
      <c r="K505" s="301"/>
      <c r="L505" s="253"/>
    </row>
    <row r="506" spans="1:12" ht="12.6" customHeight="1" x14ac:dyDescent="0.25">
      <c r="A506" s="180" t="s">
        <v>522</v>
      </c>
      <c r="B506" s="232" t="str">
        <f>'Prior Year'!M72</f>
        <v>x</v>
      </c>
      <c r="C506" s="232">
        <f>M71</f>
        <v>0</v>
      </c>
      <c r="D506" s="232">
        <f>'Prior Year'!M59</f>
        <v>0</v>
      </c>
      <c r="E506" s="180">
        <f>M59</f>
        <v>0</v>
      </c>
      <c r="F506" s="255" t="str">
        <f t="shared" si="15"/>
        <v/>
      </c>
      <c r="G506" s="255" t="str">
        <f t="shared" si="15"/>
        <v/>
      </c>
      <c r="H506" s="257" t="str">
        <f t="shared" si="16"/>
        <v/>
      </c>
      <c r="I506" s="301"/>
      <c r="J506" s="301"/>
      <c r="K506" s="301"/>
      <c r="L506" s="253"/>
    </row>
    <row r="507" spans="1:12" ht="12.6" customHeight="1" x14ac:dyDescent="0.25">
      <c r="A507" s="180" t="s">
        <v>523</v>
      </c>
      <c r="B507" s="232" t="str">
        <f>'Prior Year'!N72</f>
        <v>x</v>
      </c>
      <c r="C507" s="232">
        <f>N71</f>
        <v>0</v>
      </c>
      <c r="D507" s="232">
        <f>'Prior Year'!N59</f>
        <v>0</v>
      </c>
      <c r="E507" s="180">
        <f>N59</f>
        <v>0</v>
      </c>
      <c r="F507" s="255" t="str">
        <f t="shared" si="15"/>
        <v/>
      </c>
      <c r="G507" s="255" t="str">
        <f t="shared" si="15"/>
        <v/>
      </c>
      <c r="H507" s="257" t="str">
        <f t="shared" si="16"/>
        <v/>
      </c>
      <c r="I507" s="301"/>
      <c r="J507" s="301"/>
      <c r="K507" s="301"/>
      <c r="L507" s="253"/>
    </row>
    <row r="508" spans="1:12" ht="12.6" customHeight="1" x14ac:dyDescent="0.25">
      <c r="A508" s="180" t="s">
        <v>524</v>
      </c>
      <c r="B508" s="232" t="str">
        <f>'Prior Year'!O72</f>
        <v>x</v>
      </c>
      <c r="C508" s="232">
        <f>O71</f>
        <v>0</v>
      </c>
      <c r="D508" s="232">
        <f>'Prior Year'!O59</f>
        <v>0</v>
      </c>
      <c r="E508" s="180">
        <f>O59</f>
        <v>0</v>
      </c>
      <c r="F508" s="255" t="str">
        <f t="shared" si="15"/>
        <v/>
      </c>
      <c r="G508" s="255" t="str">
        <f t="shared" si="15"/>
        <v/>
      </c>
      <c r="H508" s="257" t="str">
        <f t="shared" si="16"/>
        <v/>
      </c>
      <c r="I508" s="301"/>
      <c r="J508" s="301"/>
      <c r="K508" s="301"/>
      <c r="L508" s="253"/>
    </row>
    <row r="509" spans="1:12" ht="12.6" customHeight="1" x14ac:dyDescent="0.25">
      <c r="A509" s="180" t="s">
        <v>525</v>
      </c>
      <c r="B509" s="232" t="str">
        <f>'Prior Year'!P72</f>
        <v>x</v>
      </c>
      <c r="C509" s="232">
        <f>P71</f>
        <v>0</v>
      </c>
      <c r="D509" s="232">
        <f>'Prior Year'!P59</f>
        <v>0</v>
      </c>
      <c r="E509" s="180">
        <f>P59</f>
        <v>0</v>
      </c>
      <c r="F509" s="255" t="str">
        <f t="shared" si="15"/>
        <v/>
      </c>
      <c r="G509" s="255" t="str">
        <f t="shared" si="15"/>
        <v/>
      </c>
      <c r="H509" s="257" t="str">
        <f t="shared" si="16"/>
        <v/>
      </c>
      <c r="I509" s="259"/>
      <c r="K509" s="253"/>
      <c r="L509" s="253"/>
    </row>
    <row r="510" spans="1:12" ht="12.6" customHeight="1" x14ac:dyDescent="0.25">
      <c r="A510" s="180" t="s">
        <v>526</v>
      </c>
      <c r="B510" s="232" t="str">
        <f>'Prior Year'!Q72</f>
        <v>x</v>
      </c>
      <c r="C510" s="232">
        <f>Q71</f>
        <v>0</v>
      </c>
      <c r="D510" s="232">
        <f>'Prior Year'!Q59</f>
        <v>0</v>
      </c>
      <c r="E510" s="180">
        <f>Q59</f>
        <v>0</v>
      </c>
      <c r="F510" s="255" t="str">
        <f t="shared" si="15"/>
        <v/>
      </c>
      <c r="G510" s="255" t="str">
        <f t="shared" si="15"/>
        <v/>
      </c>
      <c r="H510" s="257" t="str">
        <f t="shared" si="16"/>
        <v/>
      </c>
      <c r="I510" s="259"/>
      <c r="K510" s="253"/>
      <c r="L510" s="253"/>
    </row>
    <row r="511" spans="1:12" ht="12.6" customHeight="1" x14ac:dyDescent="0.25">
      <c r="A511" s="180" t="s">
        <v>527</v>
      </c>
      <c r="B511" s="232" t="str">
        <f>'Prior Year'!R72</f>
        <v>x</v>
      </c>
      <c r="C511" s="232">
        <f>R71</f>
        <v>0</v>
      </c>
      <c r="D511" s="232">
        <f>'Prior Year'!R59</f>
        <v>0</v>
      </c>
      <c r="E511" s="180">
        <f>R59</f>
        <v>0</v>
      </c>
      <c r="F511" s="255" t="str">
        <f t="shared" si="15"/>
        <v/>
      </c>
      <c r="G511" s="255" t="str">
        <f t="shared" si="15"/>
        <v/>
      </c>
      <c r="H511" s="257" t="str">
        <f t="shared" si="16"/>
        <v/>
      </c>
      <c r="I511" s="259"/>
      <c r="K511" s="253"/>
      <c r="L511" s="253"/>
    </row>
    <row r="512" spans="1:12" ht="12.6" customHeight="1" x14ac:dyDescent="0.25">
      <c r="A512" s="180" t="s">
        <v>528</v>
      </c>
      <c r="B512" s="232" t="str">
        <f>'Prior Year'!S72</f>
        <v>x</v>
      </c>
      <c r="C512" s="232">
        <f>S71</f>
        <v>211923</v>
      </c>
      <c r="D512" s="181" t="s">
        <v>529</v>
      </c>
      <c r="E512" s="181" t="s">
        <v>529</v>
      </c>
      <c r="F512" s="255" t="str">
        <f t="shared" ref="F512:G527" si="17">IF(B512=0,"",IF(D512=0,"",B512/D512))</f>
        <v/>
      </c>
      <c r="G512" s="255" t="str">
        <f t="shared" si="17"/>
        <v/>
      </c>
      <c r="H512" s="257" t="str">
        <f t="shared" si="16"/>
        <v/>
      </c>
      <c r="I512" s="259"/>
      <c r="K512" s="253"/>
      <c r="L512" s="253"/>
    </row>
    <row r="513" spans="1:12" ht="12.6" customHeight="1" x14ac:dyDescent="0.25">
      <c r="A513" s="180" t="s">
        <v>981</v>
      </c>
      <c r="B513" s="232" t="str">
        <f>'Prior Year'!T72</f>
        <v>x</v>
      </c>
      <c r="C513" s="232">
        <f>T71</f>
        <v>0</v>
      </c>
      <c r="D513" s="181" t="s">
        <v>529</v>
      </c>
      <c r="E513" s="181" t="s">
        <v>529</v>
      </c>
      <c r="F513" s="255" t="str">
        <f t="shared" si="17"/>
        <v/>
      </c>
      <c r="G513" s="255" t="str">
        <f t="shared" si="17"/>
        <v/>
      </c>
      <c r="H513" s="257" t="str">
        <f t="shared" si="16"/>
        <v/>
      </c>
      <c r="I513" s="259"/>
      <c r="K513" s="253"/>
      <c r="L513" s="253"/>
    </row>
    <row r="514" spans="1:12" ht="12.6" customHeight="1" x14ac:dyDescent="0.25">
      <c r="A514" s="180" t="s">
        <v>530</v>
      </c>
      <c r="B514" s="232" t="str">
        <f>'Prior Year'!U72</f>
        <v>x</v>
      </c>
      <c r="C514" s="232">
        <f>U71</f>
        <v>816707</v>
      </c>
      <c r="D514" s="232">
        <f>'Prior Year'!U59</f>
        <v>34867</v>
      </c>
      <c r="E514" s="180">
        <f>U59</f>
        <v>34867</v>
      </c>
      <c r="F514" s="255" t="str">
        <f t="shared" si="17"/>
        <v/>
      </c>
      <c r="G514" s="255">
        <f t="shared" si="17"/>
        <v>23.423494995267731</v>
      </c>
      <c r="H514" s="257" t="str">
        <f t="shared" si="16"/>
        <v/>
      </c>
      <c r="I514" s="259"/>
      <c r="K514" s="253"/>
      <c r="L514" s="253"/>
    </row>
    <row r="515" spans="1:12" ht="12.6" customHeight="1" x14ac:dyDescent="0.25">
      <c r="A515" s="180" t="s">
        <v>531</v>
      </c>
      <c r="B515" s="232" t="str">
        <f>'Prior Year'!V72</f>
        <v>x</v>
      </c>
      <c r="C515" s="232">
        <f>V71</f>
        <v>35262</v>
      </c>
      <c r="D515" s="232">
        <f>'Prior Year'!V59</f>
        <v>921</v>
      </c>
      <c r="E515" s="180">
        <f>V59</f>
        <v>921</v>
      </c>
      <c r="F515" s="255" t="str">
        <f t="shared" si="17"/>
        <v/>
      </c>
      <c r="G515" s="255">
        <f t="shared" si="17"/>
        <v>38.286644951140062</v>
      </c>
      <c r="H515" s="257" t="str">
        <f t="shared" si="16"/>
        <v/>
      </c>
      <c r="I515" s="259"/>
      <c r="K515" s="253"/>
      <c r="L515" s="253"/>
    </row>
    <row r="516" spans="1:12" ht="12.6" customHeight="1" x14ac:dyDescent="0.25">
      <c r="A516" s="180" t="s">
        <v>532</v>
      </c>
      <c r="B516" s="232" t="str">
        <f>'Prior Year'!W72</f>
        <v>x</v>
      </c>
      <c r="C516" s="232">
        <f>W71</f>
        <v>0</v>
      </c>
      <c r="D516" s="232">
        <f>'Prior Year'!W59</f>
        <v>0</v>
      </c>
      <c r="E516" s="180">
        <f>W59</f>
        <v>0</v>
      </c>
      <c r="F516" s="255" t="str">
        <f t="shared" si="17"/>
        <v/>
      </c>
      <c r="G516" s="255" t="str">
        <f t="shared" si="17"/>
        <v/>
      </c>
      <c r="H516" s="257" t="str">
        <f t="shared" si="16"/>
        <v/>
      </c>
      <c r="I516" s="259"/>
      <c r="K516" s="253"/>
      <c r="L516" s="253"/>
    </row>
    <row r="517" spans="1:12" ht="12.6" customHeight="1" x14ac:dyDescent="0.25">
      <c r="A517" s="180" t="s">
        <v>533</v>
      </c>
      <c r="B517" s="232" t="str">
        <f>'Prior Year'!X72</f>
        <v>x</v>
      </c>
      <c r="C517" s="232">
        <f>X71</f>
        <v>192490</v>
      </c>
      <c r="D517" s="232">
        <f>'Prior Year'!X59</f>
        <v>1063</v>
      </c>
      <c r="E517" s="180">
        <f>X59</f>
        <v>1063</v>
      </c>
      <c r="F517" s="255" t="str">
        <f t="shared" si="17"/>
        <v/>
      </c>
      <c r="G517" s="255">
        <f t="shared" si="17"/>
        <v>181.08184383819381</v>
      </c>
      <c r="H517" s="257" t="str">
        <f t="shared" si="16"/>
        <v/>
      </c>
      <c r="I517" s="259"/>
      <c r="K517" s="253"/>
      <c r="L517" s="253"/>
    </row>
    <row r="518" spans="1:12" ht="12.6" customHeight="1" x14ac:dyDescent="0.25">
      <c r="A518" s="180" t="s">
        <v>534</v>
      </c>
      <c r="B518" s="232" t="str">
        <f>'Prior Year'!Y72</f>
        <v>x</v>
      </c>
      <c r="C518" s="232">
        <f>Y71</f>
        <v>468646</v>
      </c>
      <c r="D518" s="232">
        <f>'Prior Year'!Y59</f>
        <v>3611</v>
      </c>
      <c r="E518" s="180">
        <f>Y59</f>
        <v>3611</v>
      </c>
      <c r="F518" s="255" t="str">
        <f t="shared" si="17"/>
        <v/>
      </c>
      <c r="G518" s="255">
        <f t="shared" si="17"/>
        <v>129.78288562725007</v>
      </c>
      <c r="H518" s="257" t="str">
        <f t="shared" si="16"/>
        <v/>
      </c>
      <c r="I518" s="259"/>
      <c r="K518" s="253"/>
      <c r="L518" s="253"/>
    </row>
    <row r="519" spans="1:12" ht="12.6" customHeight="1" x14ac:dyDescent="0.25">
      <c r="A519" s="180" t="s">
        <v>535</v>
      </c>
      <c r="B519" s="232" t="str">
        <f>'Prior Year'!Z72</f>
        <v>x</v>
      </c>
      <c r="C519" s="232">
        <f>Z71</f>
        <v>0</v>
      </c>
      <c r="D519" s="232">
        <f>'Prior Year'!Z59</f>
        <v>0</v>
      </c>
      <c r="E519" s="180">
        <f>Z59</f>
        <v>0</v>
      </c>
      <c r="F519" s="255" t="str">
        <f t="shared" si="17"/>
        <v/>
      </c>
      <c r="G519" s="255" t="str">
        <f t="shared" si="17"/>
        <v/>
      </c>
      <c r="H519" s="257" t="str">
        <f t="shared" si="16"/>
        <v/>
      </c>
      <c r="I519" s="259"/>
      <c r="K519" s="253"/>
      <c r="L519" s="253"/>
    </row>
    <row r="520" spans="1:12" ht="12.6" customHeight="1" x14ac:dyDescent="0.25">
      <c r="A520" s="180" t="s">
        <v>536</v>
      </c>
      <c r="B520" s="232" t="str">
        <f>'Prior Year'!AA72</f>
        <v>x</v>
      </c>
      <c r="C520" s="232">
        <f>AA71</f>
        <v>0</v>
      </c>
      <c r="D520" s="232">
        <f>'Prior Year'!AA59</f>
        <v>0</v>
      </c>
      <c r="E520" s="180">
        <f>AA59</f>
        <v>0</v>
      </c>
      <c r="F520" s="255" t="str">
        <f t="shared" si="17"/>
        <v/>
      </c>
      <c r="G520" s="255" t="str">
        <f t="shared" si="17"/>
        <v/>
      </c>
      <c r="H520" s="257" t="str">
        <f t="shared" si="16"/>
        <v/>
      </c>
      <c r="I520" s="259"/>
      <c r="K520" s="253"/>
      <c r="L520" s="253"/>
    </row>
    <row r="521" spans="1:12" ht="12.6" customHeight="1" x14ac:dyDescent="0.25">
      <c r="A521" s="180" t="s">
        <v>537</v>
      </c>
      <c r="B521" s="232" t="str">
        <f>'Prior Year'!AB72</f>
        <v>x</v>
      </c>
      <c r="C521" s="232">
        <f>AB71</f>
        <v>880494</v>
      </c>
      <c r="D521" s="181" t="s">
        <v>529</v>
      </c>
      <c r="E521" s="181" t="s">
        <v>529</v>
      </c>
      <c r="F521" s="255" t="str">
        <f t="shared" si="17"/>
        <v/>
      </c>
      <c r="G521" s="255" t="str">
        <f t="shared" si="17"/>
        <v/>
      </c>
      <c r="H521" s="257" t="str">
        <f t="shared" si="16"/>
        <v/>
      </c>
      <c r="I521" s="259"/>
      <c r="K521" s="253"/>
      <c r="L521" s="253"/>
    </row>
    <row r="522" spans="1:12" ht="12.6" customHeight="1" x14ac:dyDescent="0.25">
      <c r="A522" s="180" t="s">
        <v>538</v>
      </c>
      <c r="B522" s="232" t="str">
        <f>'Prior Year'!AC72</f>
        <v>x</v>
      </c>
      <c r="C522" s="232">
        <f>AC71</f>
        <v>0</v>
      </c>
      <c r="D522" s="232">
        <f>'Prior Year'!AC59</f>
        <v>0</v>
      </c>
      <c r="E522" s="180">
        <f>AC59</f>
        <v>0</v>
      </c>
      <c r="F522" s="255" t="str">
        <f t="shared" si="17"/>
        <v/>
      </c>
      <c r="G522" s="255" t="str">
        <f t="shared" si="17"/>
        <v/>
      </c>
      <c r="H522" s="257" t="str">
        <f t="shared" si="16"/>
        <v/>
      </c>
      <c r="I522" s="259"/>
      <c r="K522" s="253"/>
      <c r="L522" s="253"/>
    </row>
    <row r="523" spans="1:12" ht="12.6" customHeight="1" x14ac:dyDescent="0.25">
      <c r="A523" s="180" t="s">
        <v>539</v>
      </c>
      <c r="B523" s="232" t="str">
        <f>'Prior Year'!AD72</f>
        <v>x</v>
      </c>
      <c r="C523" s="232">
        <f>AD71</f>
        <v>0</v>
      </c>
      <c r="D523" s="232">
        <f>'Prior Year'!AD59</f>
        <v>0</v>
      </c>
      <c r="E523" s="180">
        <f>AD59</f>
        <v>0</v>
      </c>
      <c r="F523" s="255" t="str">
        <f t="shared" si="17"/>
        <v/>
      </c>
      <c r="G523" s="255" t="str">
        <f t="shared" si="17"/>
        <v/>
      </c>
      <c r="H523" s="257" t="str">
        <f t="shared" si="16"/>
        <v/>
      </c>
      <c r="I523" s="259"/>
      <c r="K523" s="253"/>
      <c r="L523" s="253"/>
    </row>
    <row r="524" spans="1:12" ht="12.6" customHeight="1" x14ac:dyDescent="0.25">
      <c r="A524" s="180" t="s">
        <v>540</v>
      </c>
      <c r="B524" s="232" t="str">
        <f>'Prior Year'!AE72</f>
        <v>x</v>
      </c>
      <c r="C524" s="232">
        <f>AE71</f>
        <v>879391</v>
      </c>
      <c r="D524" s="232">
        <f>'Prior Year'!AE59</f>
        <v>20643</v>
      </c>
      <c r="E524" s="180">
        <f>AE59</f>
        <v>20643</v>
      </c>
      <c r="F524" s="255" t="str">
        <f t="shared" si="17"/>
        <v/>
      </c>
      <c r="G524" s="255">
        <f t="shared" si="17"/>
        <v>42.599961245942936</v>
      </c>
      <c r="H524" s="257" t="str">
        <f t="shared" si="16"/>
        <v/>
      </c>
      <c r="I524" s="259"/>
      <c r="K524" s="253"/>
      <c r="L524" s="253"/>
    </row>
    <row r="525" spans="1:12" ht="12.6" customHeight="1" x14ac:dyDescent="0.25">
      <c r="A525" s="180" t="s">
        <v>541</v>
      </c>
      <c r="B525" s="232" t="str">
        <f>'Prior Year'!AF72</f>
        <v>x</v>
      </c>
      <c r="C525" s="232">
        <f>AF71</f>
        <v>0</v>
      </c>
      <c r="D525" s="232">
        <f>'Prior Year'!AF59</f>
        <v>0</v>
      </c>
      <c r="E525" s="180">
        <f>AF59</f>
        <v>0</v>
      </c>
      <c r="F525" s="255" t="str">
        <f t="shared" si="17"/>
        <v/>
      </c>
      <c r="G525" s="255" t="str">
        <f t="shared" si="17"/>
        <v/>
      </c>
      <c r="H525" s="257" t="str">
        <f t="shared" si="16"/>
        <v/>
      </c>
      <c r="I525" s="259"/>
      <c r="K525" s="253"/>
      <c r="L525" s="253"/>
    </row>
    <row r="526" spans="1:12" ht="12.6" customHeight="1" x14ac:dyDescent="0.25">
      <c r="A526" s="180" t="s">
        <v>542</v>
      </c>
      <c r="B526" s="232" t="str">
        <f>'Prior Year'!AG72</f>
        <v>x</v>
      </c>
      <c r="C526" s="232">
        <f>AG71</f>
        <v>1937803</v>
      </c>
      <c r="D526" s="232">
        <f>'Prior Year'!AG59</f>
        <v>3364</v>
      </c>
      <c r="E526" s="180">
        <f>AG59</f>
        <v>3364</v>
      </c>
      <c r="F526" s="255" t="str">
        <f t="shared" si="17"/>
        <v/>
      </c>
      <c r="G526" s="255">
        <f t="shared" si="17"/>
        <v>576.04131985731271</v>
      </c>
      <c r="H526" s="257" t="str">
        <f t="shared" si="16"/>
        <v/>
      </c>
      <c r="I526" s="259"/>
      <c r="K526" s="253"/>
      <c r="L526" s="253"/>
    </row>
    <row r="527" spans="1:12" ht="12.6" customHeight="1" x14ac:dyDescent="0.25">
      <c r="A527" s="180" t="s">
        <v>543</v>
      </c>
      <c r="B527" s="232" t="str">
        <f>'Prior Year'!AH72</f>
        <v>x</v>
      </c>
      <c r="C527" s="232">
        <f>AH71</f>
        <v>1541685</v>
      </c>
      <c r="D527" s="232">
        <f>'Prior Year'!AH59</f>
        <v>660</v>
      </c>
      <c r="E527" s="180">
        <f>AH59</f>
        <v>660</v>
      </c>
      <c r="F527" s="255" t="str">
        <f t="shared" si="17"/>
        <v/>
      </c>
      <c r="G527" s="255">
        <f t="shared" si="17"/>
        <v>2335.8863636363635</v>
      </c>
      <c r="H527" s="257" t="str">
        <f t="shared" si="16"/>
        <v/>
      </c>
      <c r="I527" s="259"/>
      <c r="K527" s="253"/>
      <c r="L527" s="253"/>
    </row>
    <row r="528" spans="1:12" ht="12.6" customHeight="1" x14ac:dyDescent="0.25">
      <c r="A528" s="180" t="s">
        <v>544</v>
      </c>
      <c r="B528" s="232" t="str">
        <f>'Prior Year'!AI72</f>
        <v>x</v>
      </c>
      <c r="C528" s="232">
        <f>AI71</f>
        <v>158242</v>
      </c>
      <c r="D528" s="232">
        <f>'Prior Year'!AI59</f>
        <v>190</v>
      </c>
      <c r="E528" s="180">
        <f>AI59</f>
        <v>190</v>
      </c>
      <c r="F528" s="255" t="str">
        <f t="shared" ref="F528:G540" si="18">IF(B528=0,"",IF(D528=0,"",B528/D528))</f>
        <v/>
      </c>
      <c r="G528" s="255">
        <f t="shared" si="18"/>
        <v>832.85263157894735</v>
      </c>
      <c r="H528" s="257" t="str">
        <f t="shared" si="16"/>
        <v/>
      </c>
      <c r="I528" s="259"/>
      <c r="K528" s="253"/>
      <c r="L528" s="253"/>
    </row>
    <row r="529" spans="1:12" ht="12.6" customHeight="1" x14ac:dyDescent="0.25">
      <c r="A529" s="180" t="s">
        <v>545</v>
      </c>
      <c r="B529" s="232" t="str">
        <f>'Prior Year'!AJ72</f>
        <v>x</v>
      </c>
      <c r="C529" s="232">
        <f>AJ71</f>
        <v>3483306</v>
      </c>
      <c r="D529" s="232">
        <f>'Prior Year'!AJ59</f>
        <v>15556</v>
      </c>
      <c r="E529" s="180">
        <f>AJ59</f>
        <v>15556</v>
      </c>
      <c r="F529" s="255" t="str">
        <f t="shared" si="18"/>
        <v/>
      </c>
      <c r="G529" s="255">
        <f t="shared" si="18"/>
        <v>223.92041655952687</v>
      </c>
      <c r="H529" s="257" t="str">
        <f t="shared" si="16"/>
        <v/>
      </c>
      <c r="I529" s="259"/>
      <c r="K529" s="253"/>
      <c r="L529" s="253"/>
    </row>
    <row r="530" spans="1:12" ht="12.6" customHeight="1" x14ac:dyDescent="0.25">
      <c r="A530" s="180" t="s">
        <v>546</v>
      </c>
      <c r="B530" s="232" t="str">
        <f>'Prior Year'!AK72</f>
        <v>x</v>
      </c>
      <c r="C530" s="232">
        <f>AK71</f>
        <v>178522</v>
      </c>
      <c r="D530" s="232">
        <f>'Prior Year'!AK59</f>
        <v>5683</v>
      </c>
      <c r="E530" s="180">
        <f>AK59</f>
        <v>5683</v>
      </c>
      <c r="F530" s="255" t="str">
        <f t="shared" si="18"/>
        <v/>
      </c>
      <c r="G530" s="255">
        <f t="shared" si="18"/>
        <v>31.413338025690656</v>
      </c>
      <c r="H530" s="257" t="str">
        <f t="shared" si="16"/>
        <v/>
      </c>
      <c r="I530" s="259"/>
      <c r="K530" s="253"/>
      <c r="L530" s="253"/>
    </row>
    <row r="531" spans="1:12" ht="12.6" customHeight="1" x14ac:dyDescent="0.25">
      <c r="A531" s="180" t="s">
        <v>547</v>
      </c>
      <c r="B531" s="232" t="str">
        <f>'Prior Year'!AL72</f>
        <v>x</v>
      </c>
      <c r="C531" s="232">
        <f>AL71</f>
        <v>43747</v>
      </c>
      <c r="D531" s="232">
        <f>'Prior Year'!AL59</f>
        <v>557</v>
      </c>
      <c r="E531" s="180">
        <f>AL59</f>
        <v>557</v>
      </c>
      <c r="F531" s="255" t="str">
        <f t="shared" si="18"/>
        <v/>
      </c>
      <c r="G531" s="255">
        <f t="shared" si="18"/>
        <v>78.540394973070022</v>
      </c>
      <c r="H531" s="257" t="str">
        <f t="shared" si="16"/>
        <v/>
      </c>
      <c r="I531" s="259"/>
      <c r="K531" s="253"/>
      <c r="L531" s="253"/>
    </row>
    <row r="532" spans="1:12" ht="12.6" customHeight="1" x14ac:dyDescent="0.25">
      <c r="A532" s="180" t="s">
        <v>548</v>
      </c>
      <c r="B532" s="232" t="str">
        <f>'Prior Year'!AM72</f>
        <v>x</v>
      </c>
      <c r="C532" s="232">
        <f>AM71</f>
        <v>0</v>
      </c>
      <c r="D532" s="232">
        <f>'Prior Year'!AM59</f>
        <v>0</v>
      </c>
      <c r="E532" s="180">
        <f>AM59</f>
        <v>0</v>
      </c>
      <c r="F532" s="255" t="str">
        <f t="shared" si="18"/>
        <v/>
      </c>
      <c r="G532" s="255" t="str">
        <f t="shared" si="18"/>
        <v/>
      </c>
      <c r="H532" s="257" t="str">
        <f t="shared" si="16"/>
        <v/>
      </c>
      <c r="I532" s="259"/>
      <c r="K532" s="253"/>
      <c r="L532" s="253"/>
    </row>
    <row r="533" spans="1:12" ht="12.6" customHeight="1" x14ac:dyDescent="0.25">
      <c r="A533" s="180" t="s">
        <v>982</v>
      </c>
      <c r="B533" s="232" t="str">
        <f>'Prior Year'!AN72</f>
        <v>x</v>
      </c>
      <c r="C533" s="232">
        <f>AN71</f>
        <v>0</v>
      </c>
      <c r="D533" s="232">
        <f>'Prior Year'!AN59</f>
        <v>0</v>
      </c>
      <c r="E533" s="180">
        <f>AN59</f>
        <v>0</v>
      </c>
      <c r="F533" s="255" t="str">
        <f t="shared" si="18"/>
        <v/>
      </c>
      <c r="G533" s="255" t="str">
        <f t="shared" si="18"/>
        <v/>
      </c>
      <c r="H533" s="257" t="str">
        <f t="shared" si="16"/>
        <v/>
      </c>
      <c r="I533" s="259"/>
      <c r="K533" s="253"/>
      <c r="L533" s="253"/>
    </row>
    <row r="534" spans="1:12" ht="12.6" customHeight="1" x14ac:dyDescent="0.25">
      <c r="A534" s="180" t="s">
        <v>549</v>
      </c>
      <c r="B534" s="232" t="str">
        <f>'Prior Year'!AO72</f>
        <v>x</v>
      </c>
      <c r="C534" s="232">
        <f>AO71</f>
        <v>15311</v>
      </c>
      <c r="D534" s="232">
        <f>'Prior Year'!AO59</f>
        <v>408</v>
      </c>
      <c r="E534" s="180">
        <f>AO59</f>
        <v>408</v>
      </c>
      <c r="F534" s="255" t="str">
        <f t="shared" si="18"/>
        <v/>
      </c>
      <c r="G534" s="255">
        <f t="shared" si="18"/>
        <v>37.526960784313722</v>
      </c>
      <c r="H534" s="257" t="str">
        <f t="shared" si="16"/>
        <v/>
      </c>
      <c r="I534" s="259"/>
      <c r="K534" s="253"/>
      <c r="L534" s="253"/>
    </row>
    <row r="535" spans="1:12" ht="12.6" customHeight="1" x14ac:dyDescent="0.25">
      <c r="A535" s="180" t="s">
        <v>550</v>
      </c>
      <c r="B535" s="232" t="str">
        <f>'Prior Year'!AP72</f>
        <v>x</v>
      </c>
      <c r="C535" s="232">
        <f>AP71</f>
        <v>0</v>
      </c>
      <c r="D535" s="232">
        <f>'Prior Year'!AP59</f>
        <v>0</v>
      </c>
      <c r="E535" s="180">
        <f>AP59</f>
        <v>0</v>
      </c>
      <c r="F535" s="255" t="str">
        <f t="shared" si="18"/>
        <v/>
      </c>
      <c r="G535" s="255" t="str">
        <f t="shared" si="18"/>
        <v/>
      </c>
      <c r="H535" s="257" t="str">
        <f t="shared" si="16"/>
        <v/>
      </c>
      <c r="I535" s="259"/>
      <c r="K535" s="253"/>
      <c r="L535" s="253"/>
    </row>
    <row r="536" spans="1:12" ht="12.6" customHeight="1" x14ac:dyDescent="0.25">
      <c r="A536" s="180" t="s">
        <v>551</v>
      </c>
      <c r="B536" s="232" t="str">
        <f>'Prior Year'!AQ72</f>
        <v>x</v>
      </c>
      <c r="C536" s="232">
        <f>AQ71</f>
        <v>0</v>
      </c>
      <c r="D536" s="232">
        <f>'Prior Year'!AQ59</f>
        <v>0</v>
      </c>
      <c r="E536" s="180">
        <f>AQ59</f>
        <v>0</v>
      </c>
      <c r="F536" s="255" t="str">
        <f t="shared" si="18"/>
        <v/>
      </c>
      <c r="G536" s="255" t="str">
        <f t="shared" si="18"/>
        <v/>
      </c>
      <c r="H536" s="257" t="str">
        <f t="shared" si="16"/>
        <v/>
      </c>
      <c r="I536" s="259"/>
      <c r="K536" s="253"/>
      <c r="L536" s="253"/>
    </row>
    <row r="537" spans="1:12" ht="12.6" customHeight="1" x14ac:dyDescent="0.25">
      <c r="A537" s="180" t="s">
        <v>552</v>
      </c>
      <c r="B537" s="232" t="str">
        <f>'Prior Year'!AR72</f>
        <v>x</v>
      </c>
      <c r="C537" s="232">
        <f>AR71</f>
        <v>0</v>
      </c>
      <c r="D537" s="232">
        <f>'Prior Year'!AR59</f>
        <v>0</v>
      </c>
      <c r="E537" s="180">
        <f>AR59</f>
        <v>0</v>
      </c>
      <c r="F537" s="255" t="str">
        <f t="shared" si="18"/>
        <v/>
      </c>
      <c r="G537" s="255" t="str">
        <f t="shared" si="18"/>
        <v/>
      </c>
      <c r="H537" s="257" t="str">
        <f t="shared" si="16"/>
        <v/>
      </c>
      <c r="I537" s="259"/>
      <c r="K537" s="253"/>
      <c r="L537" s="253"/>
    </row>
    <row r="538" spans="1:12" ht="12.6" customHeight="1" x14ac:dyDescent="0.25">
      <c r="A538" s="180" t="s">
        <v>553</v>
      </c>
      <c r="B538" s="232" t="str">
        <f>'Prior Year'!AS72</f>
        <v>x</v>
      </c>
      <c r="C538" s="232">
        <f>AS71</f>
        <v>0</v>
      </c>
      <c r="D538" s="232">
        <f>'Prior Year'!AS59</f>
        <v>0</v>
      </c>
      <c r="E538" s="180">
        <f>AS59</f>
        <v>0</v>
      </c>
      <c r="F538" s="255" t="str">
        <f t="shared" si="18"/>
        <v/>
      </c>
      <c r="G538" s="255" t="str">
        <f t="shared" si="18"/>
        <v/>
      </c>
      <c r="H538" s="257" t="str">
        <f t="shared" si="16"/>
        <v/>
      </c>
      <c r="I538" s="259"/>
      <c r="K538" s="253"/>
      <c r="L538" s="253"/>
    </row>
    <row r="539" spans="1:12" ht="12.6" customHeight="1" x14ac:dyDescent="0.25">
      <c r="A539" s="180" t="s">
        <v>554</v>
      </c>
      <c r="B539" s="232" t="str">
        <f>'Prior Year'!AT72</f>
        <v>x</v>
      </c>
      <c r="C539" s="232">
        <f>AT71</f>
        <v>0</v>
      </c>
      <c r="D539" s="232">
        <f>'Prior Year'!AT59</f>
        <v>0</v>
      </c>
      <c r="E539" s="180">
        <f>AT59</f>
        <v>0</v>
      </c>
      <c r="F539" s="255" t="str">
        <f t="shared" si="18"/>
        <v/>
      </c>
      <c r="G539" s="255" t="str">
        <f t="shared" si="18"/>
        <v/>
      </c>
      <c r="H539" s="257" t="str">
        <f t="shared" si="16"/>
        <v/>
      </c>
      <c r="I539" s="259"/>
      <c r="K539" s="253"/>
      <c r="L539" s="253"/>
    </row>
    <row r="540" spans="1:12" ht="12.6" customHeight="1" x14ac:dyDescent="0.25">
      <c r="A540" s="180" t="s">
        <v>555</v>
      </c>
      <c r="B540" s="232" t="str">
        <f>'Prior Year'!AU72</f>
        <v>x</v>
      </c>
      <c r="C540" s="232">
        <f>AU71</f>
        <v>0</v>
      </c>
      <c r="D540" s="232">
        <f>'Prior Year'!AU59</f>
        <v>0</v>
      </c>
      <c r="E540" s="180">
        <f>AU59</f>
        <v>0</v>
      </c>
      <c r="F540" s="255" t="str">
        <f t="shared" si="18"/>
        <v/>
      </c>
      <c r="G540" s="255" t="str">
        <f t="shared" si="18"/>
        <v/>
      </c>
      <c r="H540" s="257" t="str">
        <f t="shared" si="16"/>
        <v/>
      </c>
      <c r="I540" s="259"/>
      <c r="K540" s="253"/>
      <c r="L540" s="253"/>
    </row>
    <row r="541" spans="1:12" ht="12.6" customHeight="1" x14ac:dyDescent="0.25">
      <c r="A541" s="180" t="s">
        <v>556</v>
      </c>
      <c r="B541" s="232" t="str">
        <f>'Prior Year'!AV72</f>
        <v>x</v>
      </c>
      <c r="C541" s="232">
        <f>AV71</f>
        <v>0</v>
      </c>
      <c r="D541" s="181" t="s">
        <v>529</v>
      </c>
      <c r="E541" s="181" t="s">
        <v>529</v>
      </c>
      <c r="F541" s="255"/>
      <c r="G541" s="255"/>
      <c r="H541" s="257"/>
      <c r="I541" s="259"/>
      <c r="K541" s="253"/>
      <c r="L541" s="253"/>
    </row>
    <row r="542" spans="1:12" ht="12.6" customHeight="1" x14ac:dyDescent="0.25">
      <c r="A542" s="180" t="s">
        <v>983</v>
      </c>
      <c r="B542" s="232" t="str">
        <f>'Prior Year'!AW72</f>
        <v>x</v>
      </c>
      <c r="C542" s="232">
        <f>AW71</f>
        <v>0</v>
      </c>
      <c r="D542" s="181" t="s">
        <v>529</v>
      </c>
      <c r="E542" s="181" t="s">
        <v>529</v>
      </c>
      <c r="F542" s="255"/>
      <c r="G542" s="255"/>
      <c r="H542" s="257"/>
      <c r="I542" s="259"/>
      <c r="K542" s="253"/>
      <c r="L542" s="253"/>
    </row>
    <row r="543" spans="1:12" ht="12.6" customHeight="1" x14ac:dyDescent="0.25">
      <c r="A543" s="180" t="s">
        <v>557</v>
      </c>
      <c r="B543" s="232" t="str">
        <f>'Prior Year'!AX72</f>
        <v>x</v>
      </c>
      <c r="C543" s="232">
        <f>AX71</f>
        <v>0</v>
      </c>
      <c r="D543" s="181" t="s">
        <v>529</v>
      </c>
      <c r="E543" s="181" t="s">
        <v>529</v>
      </c>
      <c r="F543" s="255"/>
      <c r="G543" s="255"/>
      <c r="H543" s="257"/>
      <c r="I543" s="259"/>
      <c r="K543" s="253"/>
      <c r="L543" s="253"/>
    </row>
    <row r="544" spans="1:12" ht="12.6" customHeight="1" x14ac:dyDescent="0.25">
      <c r="A544" s="180" t="s">
        <v>558</v>
      </c>
      <c r="B544" s="232" t="str">
        <f>'Prior Year'!AY72</f>
        <v>x</v>
      </c>
      <c r="C544" s="232">
        <f>AY71</f>
        <v>348111</v>
      </c>
      <c r="D544" s="232">
        <f>'Prior Year'!AY59</f>
        <v>5220</v>
      </c>
      <c r="E544" s="180">
        <f>AY59</f>
        <v>5220</v>
      </c>
      <c r="F544" s="255" t="str">
        <f t="shared" ref="F544:G550" si="19">IF(B544=0,"",IF(D544=0,"",B544/D544))</f>
        <v/>
      </c>
      <c r="G544" s="255">
        <f t="shared" si="19"/>
        <v>66.687931034482759</v>
      </c>
      <c r="H544" s="257" t="str">
        <f t="shared" si="16"/>
        <v/>
      </c>
      <c r="I544" s="259"/>
      <c r="K544" s="253"/>
      <c r="L544" s="253"/>
    </row>
    <row r="545" spans="1:13" ht="12.6" customHeight="1" x14ac:dyDescent="0.25">
      <c r="A545" s="180" t="s">
        <v>559</v>
      </c>
      <c r="B545" s="232" t="str">
        <f>'Prior Year'!AZ72</f>
        <v>x</v>
      </c>
      <c r="C545" s="232">
        <f>AZ71</f>
        <v>0</v>
      </c>
      <c r="D545" s="232">
        <f>'Prior Year'!AZ59</f>
        <v>0</v>
      </c>
      <c r="E545" s="180">
        <f>AZ59</f>
        <v>0</v>
      </c>
      <c r="F545" s="255" t="str">
        <f t="shared" si="19"/>
        <v/>
      </c>
      <c r="G545" s="255" t="str">
        <f t="shared" si="19"/>
        <v/>
      </c>
      <c r="H545" s="257" t="str">
        <f t="shared" si="16"/>
        <v/>
      </c>
      <c r="I545" s="259"/>
      <c r="K545" s="253"/>
      <c r="L545" s="253"/>
    </row>
    <row r="546" spans="1:13" ht="12.6" customHeight="1" x14ac:dyDescent="0.25">
      <c r="A546" s="180" t="s">
        <v>560</v>
      </c>
      <c r="B546" s="232" t="str">
        <f>'Prior Year'!BA72</f>
        <v>x</v>
      </c>
      <c r="C546" s="232">
        <f>BA71</f>
        <v>71926</v>
      </c>
      <c r="D546" s="232">
        <f>'Prior Year'!BA59</f>
        <v>0</v>
      </c>
      <c r="E546" s="180">
        <f>BA59</f>
        <v>0</v>
      </c>
      <c r="F546" s="255" t="str">
        <f t="shared" si="19"/>
        <v/>
      </c>
      <c r="G546" s="255" t="str">
        <f t="shared" si="19"/>
        <v/>
      </c>
      <c r="H546" s="257" t="str">
        <f t="shared" si="16"/>
        <v/>
      </c>
      <c r="I546" s="259"/>
      <c r="K546" s="253"/>
      <c r="L546" s="253"/>
    </row>
    <row r="547" spans="1:13" ht="12.6" customHeight="1" x14ac:dyDescent="0.25">
      <c r="A547" s="180" t="s">
        <v>561</v>
      </c>
      <c r="B547" s="232" t="str">
        <f>'Prior Year'!BB72</f>
        <v>x</v>
      </c>
      <c r="C547" s="232">
        <f>BB71</f>
        <v>0</v>
      </c>
      <c r="D547" s="181" t="s">
        <v>529</v>
      </c>
      <c r="E547" s="181" t="s">
        <v>529</v>
      </c>
      <c r="F547" s="255"/>
      <c r="G547" s="255"/>
      <c r="H547" s="257"/>
      <c r="I547" s="259"/>
      <c r="K547" s="253"/>
      <c r="L547" s="253"/>
    </row>
    <row r="548" spans="1:13" ht="12.6" customHeight="1" x14ac:dyDescent="0.25">
      <c r="A548" s="180" t="s">
        <v>562</v>
      </c>
      <c r="B548" s="232" t="str">
        <f>'Prior Year'!BC72</f>
        <v>x</v>
      </c>
      <c r="C548" s="232">
        <f>BC71</f>
        <v>0</v>
      </c>
      <c r="D548" s="181" t="s">
        <v>529</v>
      </c>
      <c r="E548" s="181" t="s">
        <v>529</v>
      </c>
      <c r="F548" s="255"/>
      <c r="G548" s="255"/>
      <c r="H548" s="257"/>
      <c r="I548" s="259"/>
      <c r="K548" s="253"/>
      <c r="L548" s="253"/>
    </row>
    <row r="549" spans="1:13" ht="12.6" customHeight="1" x14ac:dyDescent="0.25">
      <c r="A549" s="180" t="s">
        <v>563</v>
      </c>
      <c r="B549" s="232" t="str">
        <f>'Prior Year'!BD72</f>
        <v>x</v>
      </c>
      <c r="C549" s="232">
        <f>BD71</f>
        <v>40076</v>
      </c>
      <c r="D549" s="181" t="s">
        <v>529</v>
      </c>
      <c r="E549" s="181" t="s">
        <v>529</v>
      </c>
      <c r="F549" s="255"/>
      <c r="G549" s="255"/>
      <c r="H549" s="257"/>
      <c r="I549" s="259"/>
      <c r="K549" s="253"/>
      <c r="L549" s="253"/>
    </row>
    <row r="550" spans="1:13" ht="12.6" customHeight="1" x14ac:dyDescent="0.25">
      <c r="A550" s="180" t="s">
        <v>564</v>
      </c>
      <c r="B550" s="232" t="str">
        <f>'Prior Year'!BE72</f>
        <v>x</v>
      </c>
      <c r="C550" s="232">
        <f>BE71</f>
        <v>843442</v>
      </c>
      <c r="D550" s="232">
        <f>'Prior Year'!BE59</f>
        <v>35400</v>
      </c>
      <c r="E550" s="180">
        <f>BE59</f>
        <v>35400</v>
      </c>
      <c r="F550" s="255" t="str">
        <f t="shared" si="19"/>
        <v/>
      </c>
      <c r="G550" s="255">
        <f t="shared" si="19"/>
        <v>23.826045197740115</v>
      </c>
      <c r="H550" s="257" t="str">
        <f t="shared" si="16"/>
        <v/>
      </c>
      <c r="I550" s="259"/>
      <c r="K550" s="253"/>
      <c r="L550" s="253"/>
    </row>
    <row r="551" spans="1:13" ht="12.6" customHeight="1" x14ac:dyDescent="0.25">
      <c r="A551" s="180" t="s">
        <v>565</v>
      </c>
      <c r="B551" s="232" t="str">
        <f>'Prior Year'!BF72</f>
        <v>x</v>
      </c>
      <c r="C551" s="232">
        <f>BF71</f>
        <v>200128</v>
      </c>
      <c r="D551" s="181" t="s">
        <v>529</v>
      </c>
      <c r="E551" s="181" t="s">
        <v>529</v>
      </c>
      <c r="F551" s="255"/>
      <c r="G551" s="255"/>
      <c r="H551" s="257"/>
      <c r="I551" s="259"/>
      <c r="J551" s="199"/>
      <c r="M551" s="257"/>
    </row>
    <row r="552" spans="1:13" ht="12.6" customHeight="1" x14ac:dyDescent="0.25">
      <c r="A552" s="180" t="s">
        <v>566</v>
      </c>
      <c r="B552" s="232" t="str">
        <f>'Prior Year'!BG72</f>
        <v>x</v>
      </c>
      <c r="C552" s="232">
        <f>BG71</f>
        <v>0</v>
      </c>
      <c r="D552" s="181" t="s">
        <v>529</v>
      </c>
      <c r="E552" s="181" t="s">
        <v>529</v>
      </c>
      <c r="F552" s="255"/>
      <c r="G552" s="255"/>
      <c r="H552" s="257"/>
      <c r="J552" s="199"/>
      <c r="M552" s="257"/>
    </row>
    <row r="553" spans="1:13" ht="12.6" customHeight="1" x14ac:dyDescent="0.25">
      <c r="A553" s="180" t="s">
        <v>567</v>
      </c>
      <c r="B553" s="232" t="str">
        <f>'Prior Year'!BH72</f>
        <v>x</v>
      </c>
      <c r="C553" s="232">
        <f>BH71</f>
        <v>615776</v>
      </c>
      <c r="D553" s="181" t="s">
        <v>529</v>
      </c>
      <c r="E553" s="181" t="s">
        <v>529</v>
      </c>
      <c r="F553" s="255"/>
      <c r="G553" s="255"/>
      <c r="H553" s="257"/>
      <c r="J553" s="199"/>
      <c r="M553" s="257"/>
    </row>
    <row r="554" spans="1:13" ht="12.6" customHeight="1" x14ac:dyDescent="0.25">
      <c r="A554" s="180" t="s">
        <v>568</v>
      </c>
      <c r="B554" s="232" t="str">
        <f>'Prior Year'!BI72</f>
        <v>x</v>
      </c>
      <c r="C554" s="232">
        <f>BI71</f>
        <v>0</v>
      </c>
      <c r="D554" s="181" t="s">
        <v>529</v>
      </c>
      <c r="E554" s="181" t="s">
        <v>529</v>
      </c>
      <c r="F554" s="255"/>
      <c r="G554" s="255"/>
      <c r="H554" s="257"/>
      <c r="J554" s="199"/>
      <c r="M554" s="257"/>
    </row>
    <row r="555" spans="1:13" ht="12.6" customHeight="1" x14ac:dyDescent="0.25">
      <c r="A555" s="180" t="s">
        <v>569</v>
      </c>
      <c r="B555" s="232" t="str">
        <f>'Prior Year'!BJ72</f>
        <v>x</v>
      </c>
      <c r="C555" s="232">
        <f>BJ71</f>
        <v>238856</v>
      </c>
      <c r="D555" s="181" t="s">
        <v>529</v>
      </c>
      <c r="E555" s="181" t="s">
        <v>529</v>
      </c>
      <c r="F555" s="255"/>
      <c r="G555" s="255"/>
      <c r="H555" s="257"/>
      <c r="J555" s="199"/>
      <c r="M555" s="257"/>
    </row>
    <row r="556" spans="1:13" ht="12.6" customHeight="1" x14ac:dyDescent="0.25">
      <c r="A556" s="180" t="s">
        <v>570</v>
      </c>
      <c r="B556" s="232" t="str">
        <f>'Prior Year'!BK72</f>
        <v>x</v>
      </c>
      <c r="C556" s="232">
        <f>BK71</f>
        <v>340349</v>
      </c>
      <c r="D556" s="181" t="s">
        <v>529</v>
      </c>
      <c r="E556" s="181" t="s">
        <v>529</v>
      </c>
      <c r="F556" s="255"/>
      <c r="G556" s="255"/>
      <c r="H556" s="257"/>
      <c r="J556" s="199"/>
      <c r="M556" s="257"/>
    </row>
    <row r="557" spans="1:13" ht="12.6" customHeight="1" x14ac:dyDescent="0.25">
      <c r="A557" s="180" t="s">
        <v>571</v>
      </c>
      <c r="B557" s="232" t="str">
        <f>'Prior Year'!BL72</f>
        <v>x</v>
      </c>
      <c r="C557" s="232">
        <f>BL71</f>
        <v>198571</v>
      </c>
      <c r="D557" s="181" t="s">
        <v>529</v>
      </c>
      <c r="E557" s="181" t="s">
        <v>529</v>
      </c>
      <c r="F557" s="255"/>
      <c r="G557" s="255"/>
      <c r="H557" s="257"/>
      <c r="J557" s="199"/>
      <c r="M557" s="257"/>
    </row>
    <row r="558" spans="1:13" ht="12.6" customHeight="1" x14ac:dyDescent="0.25">
      <c r="A558" s="180" t="s">
        <v>572</v>
      </c>
      <c r="B558" s="232" t="str">
        <f>'Prior Year'!BM72</f>
        <v>x</v>
      </c>
      <c r="C558" s="232">
        <f>BM71</f>
        <v>0</v>
      </c>
      <c r="D558" s="181" t="s">
        <v>529</v>
      </c>
      <c r="E558" s="181" t="s">
        <v>529</v>
      </c>
      <c r="F558" s="255"/>
      <c r="G558" s="255"/>
      <c r="H558" s="257"/>
      <c r="J558" s="199"/>
      <c r="M558" s="257"/>
    </row>
    <row r="559" spans="1:13" ht="12.6" customHeight="1" x14ac:dyDescent="0.25">
      <c r="A559" s="180" t="s">
        <v>573</v>
      </c>
      <c r="B559" s="232" t="str">
        <f>'Prior Year'!BN72</f>
        <v>x</v>
      </c>
      <c r="C559" s="232">
        <f>BN71</f>
        <v>1087651</v>
      </c>
      <c r="D559" s="181" t="s">
        <v>529</v>
      </c>
      <c r="E559" s="181" t="s">
        <v>529</v>
      </c>
      <c r="F559" s="255"/>
      <c r="G559" s="255"/>
      <c r="H559" s="257"/>
      <c r="J559" s="199"/>
      <c r="M559" s="257"/>
    </row>
    <row r="560" spans="1:13" ht="12.6" customHeight="1" x14ac:dyDescent="0.25">
      <c r="A560" s="180" t="s">
        <v>574</v>
      </c>
      <c r="B560" s="232" t="str">
        <f>'Prior Year'!BO72</f>
        <v>x</v>
      </c>
      <c r="C560" s="232">
        <f>BO71</f>
        <v>0</v>
      </c>
      <c r="D560" s="181" t="s">
        <v>529</v>
      </c>
      <c r="E560" s="181" t="s">
        <v>529</v>
      </c>
      <c r="F560" s="255"/>
      <c r="G560" s="255"/>
      <c r="H560" s="257"/>
      <c r="J560" s="199"/>
      <c r="M560" s="257"/>
    </row>
    <row r="561" spans="1:13" ht="12.6" customHeight="1" x14ac:dyDescent="0.25">
      <c r="A561" s="180" t="s">
        <v>575</v>
      </c>
      <c r="B561" s="232" t="str">
        <f>'Prior Year'!BP72</f>
        <v>x</v>
      </c>
      <c r="C561" s="232">
        <f>BP71</f>
        <v>95006</v>
      </c>
      <c r="D561" s="181" t="s">
        <v>529</v>
      </c>
      <c r="E561" s="181" t="s">
        <v>529</v>
      </c>
      <c r="F561" s="255"/>
      <c r="G561" s="255"/>
      <c r="H561" s="257"/>
      <c r="J561" s="199"/>
      <c r="M561" s="257"/>
    </row>
    <row r="562" spans="1:13" ht="12.6" customHeight="1" x14ac:dyDescent="0.25">
      <c r="A562" s="180" t="s">
        <v>576</v>
      </c>
      <c r="B562" s="232" t="str">
        <f>'Prior Year'!BQ72</f>
        <v>x</v>
      </c>
      <c r="C562" s="232">
        <f>BQ71</f>
        <v>0</v>
      </c>
      <c r="D562" s="181" t="s">
        <v>529</v>
      </c>
      <c r="E562" s="181" t="s">
        <v>529</v>
      </c>
      <c r="F562" s="255"/>
      <c r="G562" s="255"/>
      <c r="H562" s="257"/>
      <c r="J562" s="199"/>
      <c r="M562" s="257"/>
    </row>
    <row r="563" spans="1:13" ht="12.6" customHeight="1" x14ac:dyDescent="0.25">
      <c r="A563" s="180" t="s">
        <v>577</v>
      </c>
      <c r="B563" s="232" t="str">
        <f>'Prior Year'!BR72</f>
        <v>x</v>
      </c>
      <c r="C563" s="232">
        <f>BR71</f>
        <v>195536</v>
      </c>
      <c r="D563" s="181" t="s">
        <v>529</v>
      </c>
      <c r="E563" s="181" t="s">
        <v>529</v>
      </c>
      <c r="F563" s="255"/>
      <c r="G563" s="255"/>
      <c r="H563" s="257"/>
      <c r="J563" s="199"/>
      <c r="M563" s="257"/>
    </row>
    <row r="564" spans="1:13" ht="12.6" customHeight="1" x14ac:dyDescent="0.25">
      <c r="A564" s="180" t="s">
        <v>984</v>
      </c>
      <c r="B564" s="232" t="str">
        <f>'Prior Year'!BS72</f>
        <v>x</v>
      </c>
      <c r="C564" s="232">
        <f>BS71</f>
        <v>79156</v>
      </c>
      <c r="D564" s="181" t="s">
        <v>529</v>
      </c>
      <c r="E564" s="181" t="s">
        <v>529</v>
      </c>
      <c r="F564" s="255"/>
      <c r="G564" s="255"/>
      <c r="H564" s="257"/>
      <c r="J564" s="199"/>
      <c r="M564" s="257"/>
    </row>
    <row r="565" spans="1:13" ht="12.6" customHeight="1" x14ac:dyDescent="0.25">
      <c r="A565" s="180" t="s">
        <v>578</v>
      </c>
      <c r="B565" s="232" t="str">
        <f>'Prior Year'!BT72</f>
        <v>x</v>
      </c>
      <c r="C565" s="232">
        <f>BT71</f>
        <v>0</v>
      </c>
      <c r="D565" s="181" t="s">
        <v>529</v>
      </c>
      <c r="E565" s="181" t="s">
        <v>529</v>
      </c>
      <c r="F565" s="255"/>
      <c r="G565" s="255"/>
      <c r="H565" s="257"/>
      <c r="J565" s="199"/>
      <c r="M565" s="257"/>
    </row>
    <row r="566" spans="1:13" ht="12.6" customHeight="1" x14ac:dyDescent="0.25">
      <c r="A566" s="180" t="s">
        <v>579</v>
      </c>
      <c r="B566" s="232" t="str">
        <f>'Prior Year'!BU72</f>
        <v>x</v>
      </c>
      <c r="C566" s="232">
        <f>BU71</f>
        <v>0</v>
      </c>
      <c r="D566" s="181" t="s">
        <v>529</v>
      </c>
      <c r="E566" s="181" t="s">
        <v>529</v>
      </c>
      <c r="F566" s="255"/>
      <c r="G566" s="255"/>
      <c r="H566" s="257"/>
      <c r="J566" s="199"/>
      <c r="M566" s="257"/>
    </row>
    <row r="567" spans="1:13" ht="12.6" customHeight="1" x14ac:dyDescent="0.25">
      <c r="A567" s="180" t="s">
        <v>580</v>
      </c>
      <c r="B567" s="232" t="str">
        <f>'Prior Year'!BV72</f>
        <v>x</v>
      </c>
      <c r="C567" s="232">
        <f>BV71</f>
        <v>293326</v>
      </c>
      <c r="D567" s="181" t="s">
        <v>529</v>
      </c>
      <c r="E567" s="181" t="s">
        <v>529</v>
      </c>
      <c r="F567" s="255"/>
      <c r="G567" s="255"/>
      <c r="H567" s="257"/>
      <c r="J567" s="199"/>
      <c r="M567" s="257"/>
    </row>
    <row r="568" spans="1:13" ht="12.6" customHeight="1" x14ac:dyDescent="0.25">
      <c r="A568" s="180" t="s">
        <v>581</v>
      </c>
      <c r="B568" s="232" t="str">
        <f>'Prior Year'!BW72</f>
        <v>x</v>
      </c>
      <c r="C568" s="232">
        <f>BW71</f>
        <v>0</v>
      </c>
      <c r="D568" s="181" t="s">
        <v>529</v>
      </c>
      <c r="E568" s="181" t="s">
        <v>529</v>
      </c>
      <c r="F568" s="255"/>
      <c r="G568" s="255"/>
      <c r="H568" s="257"/>
      <c r="J568" s="199"/>
      <c r="M568" s="257"/>
    </row>
    <row r="569" spans="1:13" ht="12.6" customHeight="1" x14ac:dyDescent="0.25">
      <c r="A569" s="180" t="s">
        <v>582</v>
      </c>
      <c r="B569" s="232" t="str">
        <f>'Prior Year'!BX72</f>
        <v>x</v>
      </c>
      <c r="C569" s="232">
        <f>BX71</f>
        <v>191430</v>
      </c>
      <c r="D569" s="181" t="s">
        <v>529</v>
      </c>
      <c r="E569" s="181" t="s">
        <v>529</v>
      </c>
      <c r="F569" s="255"/>
      <c r="G569" s="255"/>
      <c r="H569" s="257"/>
      <c r="J569" s="199"/>
      <c r="M569" s="257"/>
    </row>
    <row r="570" spans="1:13" ht="12.6" customHeight="1" x14ac:dyDescent="0.25">
      <c r="A570" s="180" t="s">
        <v>583</v>
      </c>
      <c r="B570" s="232" t="str">
        <f>'Prior Year'!BY72</f>
        <v>x</v>
      </c>
      <c r="C570" s="232">
        <f>BY71</f>
        <v>408664</v>
      </c>
      <c r="D570" s="181" t="s">
        <v>529</v>
      </c>
      <c r="E570" s="181" t="s">
        <v>529</v>
      </c>
      <c r="F570" s="255"/>
      <c r="G570" s="255"/>
      <c r="H570" s="257"/>
      <c r="J570" s="199"/>
      <c r="M570" s="257"/>
    </row>
    <row r="571" spans="1:13" ht="12.6" customHeight="1" x14ac:dyDescent="0.25">
      <c r="A571" s="180" t="s">
        <v>584</v>
      </c>
      <c r="B571" s="232" t="str">
        <f>'Prior Year'!BZ72</f>
        <v>x</v>
      </c>
      <c r="C571" s="232">
        <f>BZ71</f>
        <v>0</v>
      </c>
      <c r="D571" s="181" t="s">
        <v>529</v>
      </c>
      <c r="E571" s="181" t="s">
        <v>529</v>
      </c>
      <c r="F571" s="255"/>
      <c r="G571" s="255"/>
      <c r="H571" s="257"/>
      <c r="J571" s="199"/>
      <c r="M571" s="257"/>
    </row>
    <row r="572" spans="1:13" ht="12.6" customHeight="1" x14ac:dyDescent="0.25">
      <c r="A572" s="180" t="s">
        <v>585</v>
      </c>
      <c r="B572" s="232" t="str">
        <f>'Prior Year'!CA72</f>
        <v>x</v>
      </c>
      <c r="C572" s="232">
        <f>CA71</f>
        <v>62612</v>
      </c>
      <c r="D572" s="181" t="s">
        <v>529</v>
      </c>
      <c r="E572" s="181" t="s">
        <v>529</v>
      </c>
      <c r="F572" s="255"/>
      <c r="G572" s="255"/>
      <c r="H572" s="257"/>
      <c r="J572" s="199"/>
      <c r="M572" s="257"/>
    </row>
    <row r="573" spans="1:13" ht="12.6" customHeight="1" x14ac:dyDescent="0.25">
      <c r="A573" s="180" t="s">
        <v>586</v>
      </c>
      <c r="B573" s="232" t="str">
        <f>'Prior Year'!CB72</f>
        <v>x</v>
      </c>
      <c r="C573" s="232">
        <f>CB71</f>
        <v>0</v>
      </c>
      <c r="D573" s="181" t="s">
        <v>529</v>
      </c>
      <c r="E573" s="181" t="s">
        <v>529</v>
      </c>
      <c r="F573" s="255"/>
      <c r="G573" s="255"/>
      <c r="H573" s="257"/>
      <c r="J573" s="199"/>
      <c r="M573" s="257"/>
    </row>
    <row r="574" spans="1:13" ht="12.6" customHeight="1" x14ac:dyDescent="0.25">
      <c r="A574" s="180" t="s">
        <v>587</v>
      </c>
      <c r="B574" s="232" t="str">
        <f>'Prior Year'!CC72</f>
        <v>x</v>
      </c>
      <c r="C574" s="232">
        <f>CC71</f>
        <v>1081</v>
      </c>
      <c r="D574" s="181" t="s">
        <v>529</v>
      </c>
      <c r="E574" s="181" t="s">
        <v>529</v>
      </c>
      <c r="F574" s="255"/>
      <c r="G574" s="255"/>
      <c r="H574" s="257"/>
      <c r="J574" s="199"/>
      <c r="M574" s="257"/>
    </row>
    <row r="575" spans="1:13" ht="12.6" customHeight="1" x14ac:dyDescent="0.25">
      <c r="A575" s="180" t="s">
        <v>588</v>
      </c>
      <c r="B575" s="232" t="str">
        <f>'Prior Year'!CD72</f>
        <v>x</v>
      </c>
      <c r="C575" s="232">
        <f>CD71</f>
        <v>579031</v>
      </c>
      <c r="D575" s="181" t="s">
        <v>529</v>
      </c>
      <c r="E575" s="181" t="s">
        <v>529</v>
      </c>
      <c r="F575" s="255"/>
      <c r="G575" s="255"/>
      <c r="H575" s="257"/>
    </row>
    <row r="576" spans="1:13" ht="12.6" customHeight="1" x14ac:dyDescent="0.25">
      <c r="M576" s="257"/>
    </row>
    <row r="577" spans="13:13" ht="12.6" customHeight="1" x14ac:dyDescent="0.25">
      <c r="M577" s="257"/>
    </row>
    <row r="578" spans="13:13" ht="12.6" customHeight="1" x14ac:dyDescent="0.25">
      <c r="M578" s="257"/>
    </row>
    <row r="612" spans="1:14" ht="12.6" customHeight="1" x14ac:dyDescent="0.25">
      <c r="A612" s="196"/>
      <c r="C612" s="181" t="s">
        <v>589</v>
      </c>
      <c r="D612" s="180">
        <f>CE76-(BE76+CD76)</f>
        <v>27227</v>
      </c>
      <c r="E612" s="180">
        <f>SUM(C624:D647)+SUM(C668:D713)</f>
        <v>16662323.587578507</v>
      </c>
      <c r="F612" s="180">
        <f>CE64-(AX64+BD64+BE64+BG64+BJ64+BN64+BP64+BQ64+CB64+CC64+CD64)</f>
        <v>1220963</v>
      </c>
      <c r="G612" s="180">
        <f>CE77-(AX77+AY77+BD77+BE77+BG77+BJ77+BN77+BP77+BQ77+CB77+CC77+CD77)</f>
        <v>5220</v>
      </c>
      <c r="H612" s="197">
        <f>CE60-(AX60+AY60+AZ60+BD60+BE60+BG60+BJ60+BN60+BO60+BP60+BQ60+BR60+CB60+CC60+CD60)</f>
        <v>100.34999999999997</v>
      </c>
      <c r="I612" s="180">
        <f>CE78-(AX78+AY78+AZ78+BD78+BE78+BF78+BG78+BJ78+BN78+BO78+BP78+BQ78+BR78+CB78+CC78+CD78)</f>
        <v>7721</v>
      </c>
      <c r="J612" s="180">
        <f>CE79-(AX79+AY79+AZ79+BA79+BD79+BE79+BF79+BG79+BJ79+BN79+BO79+BP79+BQ79+BR79+CB79+CC79+CD79)</f>
        <v>66454</v>
      </c>
      <c r="K612" s="180">
        <f>CE75-(AW75+AX75+AY75+AZ75+BA75+BB75+BC75+BD75+BE75+BF75+BG75+BH75+BI75+BJ75+BK75+BL75+BM75+BN75+BO75+BP75+BQ75+BR75+BS75+BT75+BU75+BV75+BW75+BX75+CB75+CC75+CD75)</f>
        <v>24551248</v>
      </c>
      <c r="L612" s="197">
        <f>CE80-(AW80+AX80+AY80+AZ80+BA80+BB80+BC80+BD80+BE80+BF80+BG80+BH80+BI80+BJ80+BK80+BL80+BM80+BN80+BO80+BP80+BQ80+BR80+BS80+BT80+BU80+BV80+BW80+BX80+BY80+BZ80+CA80+CB80+CC80+CD80)</f>
        <v>24.24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843442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26">
        <f>CD69-CD70</f>
        <v>579031</v>
      </c>
      <c r="D615" s="258">
        <f>SUM(C614:C615)</f>
        <v>1422473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238856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1087651</v>
      </c>
      <c r="D619" s="180">
        <f>(D615/D612)*BN76</f>
        <v>279719.41242149338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1081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95006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1702313.4124214933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40076</v>
      </c>
      <c r="D624" s="180">
        <f>(D615/D612)*BD76</f>
        <v>0</v>
      </c>
      <c r="E624" s="180">
        <f>(E623/E612)*SUM(C624:D624)</f>
        <v>4094.3816723774412</v>
      </c>
      <c r="F624" s="180">
        <f>SUM(C624:E624)</f>
        <v>44170.381672377443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348111</v>
      </c>
      <c r="D625" s="180">
        <f>(D615/D612)*AY76</f>
        <v>67970.667829727841</v>
      </c>
      <c r="E625" s="180">
        <f>(E623/E612)*SUM(C625:D625)</f>
        <v>42509.16146756852</v>
      </c>
      <c r="F625" s="180">
        <f>(F624/F612)*AY64</f>
        <v>2908.5323189120409</v>
      </c>
      <c r="G625" s="180">
        <f>SUM(C625:F625)</f>
        <v>461499.36161620845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195536</v>
      </c>
      <c r="D626" s="180">
        <f>(D615/D612)*BR76</f>
        <v>5903.6782972784367</v>
      </c>
      <c r="E626" s="180">
        <f>(E623/E612)*SUM(C626:D626)</f>
        <v>20580.170848138154</v>
      </c>
      <c r="F626" s="180">
        <f>(F624/F612)*BR64</f>
        <v>60.559753997098881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222080.40889941371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200128</v>
      </c>
      <c r="D629" s="180">
        <f>(D615/D612)*BF76</f>
        <v>14733.073272854153</v>
      </c>
      <c r="E629" s="180">
        <f>(E623/E612)*SUM(C629:D629)</f>
        <v>21951.3734034265</v>
      </c>
      <c r="F629" s="180">
        <f>(F624/F612)*BF64</f>
        <v>853.66100063891417</v>
      </c>
      <c r="G629" s="180">
        <f>(G625/G612)*BF77</f>
        <v>0</v>
      </c>
      <c r="H629" s="180">
        <f>(H628/H612)*BF60</f>
        <v>9095.6699609027473</v>
      </c>
      <c r="I629" s="180">
        <f>SUM(C629:H629)</f>
        <v>246761.77763782229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71926</v>
      </c>
      <c r="D630" s="180">
        <f>(D615/D612)*BA76</f>
        <v>22726.549197487788</v>
      </c>
      <c r="E630" s="180">
        <f>(E623/E612)*SUM(C630:D630)</f>
        <v>9670.2181524602784</v>
      </c>
      <c r="F630" s="180">
        <f>(F624/F612)*BA64</f>
        <v>340.85663211509302</v>
      </c>
      <c r="G630" s="180">
        <f>(G625/G612)*BA77</f>
        <v>0</v>
      </c>
      <c r="H630" s="180">
        <f>(H628/H612)*BA60</f>
        <v>1615.5326207929452</v>
      </c>
      <c r="I630" s="180">
        <f>(I629/I612)*BA78</f>
        <v>0</v>
      </c>
      <c r="J630" s="180">
        <f>SUM(C630:I630)</f>
        <v>106279.15660285611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340349</v>
      </c>
      <c r="D635" s="180">
        <f>(D615/D612)*BK76</f>
        <v>0</v>
      </c>
      <c r="E635" s="180">
        <f>(E623/E612)*SUM(C635:D635)</f>
        <v>34771.901083241581</v>
      </c>
      <c r="F635" s="180">
        <f>(F624/F612)*BK64</f>
        <v>221.90772462258337</v>
      </c>
      <c r="G635" s="180">
        <f>(G625/G612)*BK77</f>
        <v>0</v>
      </c>
      <c r="H635" s="180">
        <f>(H628/H612)*BK60</f>
        <v>5267.0789554619314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615776</v>
      </c>
      <c r="D636" s="180">
        <f>(D615/D612)*BH76</f>
        <v>0</v>
      </c>
      <c r="E636" s="180">
        <f>(E623/E612)*SUM(C636:D636)</f>
        <v>62911.018282510508</v>
      </c>
      <c r="F636" s="180">
        <f>(F624/F612)*BH64</f>
        <v>1698.6757759461041</v>
      </c>
      <c r="G636" s="180">
        <f>(G625/G612)*BH77</f>
        <v>0</v>
      </c>
      <c r="H636" s="180">
        <f>(H628/H612)*BH60</f>
        <v>3850.7215892872941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198571</v>
      </c>
      <c r="D637" s="180">
        <f>(D615/D612)*BL76</f>
        <v>0</v>
      </c>
      <c r="E637" s="180">
        <f>(E623/E612)*SUM(C637:D637)</f>
        <v>20287.091103544786</v>
      </c>
      <c r="F637" s="180">
        <f>(F624/F612)*BL64</f>
        <v>329.67803953139912</v>
      </c>
      <c r="G637" s="180">
        <f>(G625/G612)*BL77</f>
        <v>0</v>
      </c>
      <c r="H637" s="180">
        <f>(H628/H612)*BL60</f>
        <v>9316.9757993675339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79156</v>
      </c>
      <c r="D639" s="180">
        <f>(D615/D612)*BS76</f>
        <v>4336.3300767620376</v>
      </c>
      <c r="E639" s="180">
        <f>(E623/E612)*SUM(C639:D639)</f>
        <v>8530.0295950290019</v>
      </c>
      <c r="F639" s="180">
        <f>(F624/F612)*BS64</f>
        <v>28.217806521945718</v>
      </c>
      <c r="G639" s="180">
        <f>(G625/G612)*BS77</f>
        <v>0</v>
      </c>
      <c r="H639" s="180">
        <f>(H628/H612)*BS60</f>
        <v>1482.7491177140732</v>
      </c>
      <c r="I639" s="180">
        <f>(I629/I612)*BS78</f>
        <v>1086.6339126649343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293326</v>
      </c>
      <c r="D642" s="180">
        <f>(D615/D612)*BV76</f>
        <v>47908.610607117938</v>
      </c>
      <c r="E642" s="180">
        <f>(E623/E612)*SUM(C642:D642)</f>
        <v>34862.379869513832</v>
      </c>
      <c r="F642" s="180">
        <f>(F624/F612)*BV64</f>
        <v>157.62177309758653</v>
      </c>
      <c r="G642" s="180">
        <f>(G625/G612)*BV77</f>
        <v>0</v>
      </c>
      <c r="H642" s="180">
        <f>(H628/H612)*BV60</f>
        <v>9361.236967060493</v>
      </c>
      <c r="I642" s="180">
        <f>(I629/I612)*BV78</f>
        <v>11984.932860275012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191430</v>
      </c>
      <c r="D644" s="180">
        <f>(D615/D612)*BX76</f>
        <v>0</v>
      </c>
      <c r="E644" s="180">
        <f>(E623/E612)*SUM(C644:D644)</f>
        <v>19557.527785787341</v>
      </c>
      <c r="F644" s="180">
        <f>(F624/F612)*BX64</f>
        <v>197.48846897859187</v>
      </c>
      <c r="G644" s="180">
        <f>(G625/G612)*BX77</f>
        <v>0</v>
      </c>
      <c r="H644" s="180">
        <f>(H628/H612)*BX60</f>
        <v>3740.0686700549008</v>
      </c>
      <c r="I644" s="180">
        <f>(I629/I612)*BX78</f>
        <v>0</v>
      </c>
      <c r="J644" s="180">
        <f>(J630/J612)*BX79</f>
        <v>0</v>
      </c>
      <c r="K644" s="180">
        <f>SUM(C631:J644)</f>
        <v>2000496.8758640916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408664</v>
      </c>
      <c r="D645" s="180">
        <f>(D615/D612)*BY76</f>
        <v>5328.9839497557577</v>
      </c>
      <c r="E645" s="180">
        <f>(E623/E612)*SUM(C645:D645)</f>
        <v>42295.770186064685</v>
      </c>
      <c r="F645" s="180">
        <f>(F624/F612)*BY64</f>
        <v>114.20976306382389</v>
      </c>
      <c r="G645" s="180">
        <f>(G625/G612)*BY77</f>
        <v>0</v>
      </c>
      <c r="H645" s="180">
        <f>(H628/H612)*BY60</f>
        <v>6639.1751539436109</v>
      </c>
      <c r="I645" s="180">
        <f>(I629/I612)*BY78</f>
        <v>1342.3124803508013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62612</v>
      </c>
      <c r="D647" s="180">
        <f>(D615/D612)*CA76</f>
        <v>0</v>
      </c>
      <c r="E647" s="180">
        <f>(E623/E612)*SUM(C647:D647)</f>
        <v>6396.7817464541458</v>
      </c>
      <c r="F647" s="180">
        <f>(F624/F612)*CA64</f>
        <v>0</v>
      </c>
      <c r="G647" s="180">
        <f>(G625/G612)*CA77</f>
        <v>0</v>
      </c>
      <c r="H647" s="180">
        <f>(H628/H612)*CA60</f>
        <v>44.261167692957407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533437.49444732582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5890728</v>
      </c>
      <c r="L648" s="258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179137</v>
      </c>
      <c r="D670" s="180">
        <f>(D615/D612)*E76</f>
        <v>19435.117934403352</v>
      </c>
      <c r="E670" s="180">
        <f>(E623/E612)*SUM(C670:D670)</f>
        <v>20287.20531779102</v>
      </c>
      <c r="F670" s="180">
        <f>(F624/F612)*E64</f>
        <v>157.83883314775534</v>
      </c>
      <c r="G670" s="180">
        <f>(G625/G612)*E77</f>
        <v>50216.788773564447</v>
      </c>
      <c r="H670" s="180">
        <f>(H628/H612)*E60</f>
        <v>2722.0618131168803</v>
      </c>
      <c r="I670" s="180">
        <f>(I629/I612)*E78</f>
        <v>4857.8927860314716</v>
      </c>
      <c r="J670" s="180">
        <f>(J630/J612)*E79</f>
        <v>4329.2755428406335</v>
      </c>
      <c r="K670" s="180">
        <f>(K644/K612)*E75</f>
        <v>35603.449076043355</v>
      </c>
      <c r="L670" s="180">
        <f>(L647/L612)*E80</f>
        <v>27728.186592559017</v>
      </c>
      <c r="M670" s="180">
        <f t="shared" si="20"/>
        <v>165338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1451243</v>
      </c>
      <c r="D677" s="180">
        <f>(D615/D612)*L76</f>
        <v>157622.98604326588</v>
      </c>
      <c r="E677" s="180">
        <f>(E623/E612)*SUM(C677:D677)</f>
        <v>164370.48124980056</v>
      </c>
      <c r="F677" s="180">
        <f>(F624/F612)*L64</f>
        <v>1278.4475188192816</v>
      </c>
      <c r="G677" s="180">
        <f>(G625/G612)*L77</f>
        <v>406950.49071253015</v>
      </c>
      <c r="H677" s="180">
        <f>(H628/H612)*L60</f>
        <v>22042.06151109279</v>
      </c>
      <c r="I677" s="180">
        <f>(I629/I612)*L78</f>
        <v>39438.419065544971</v>
      </c>
      <c r="J677" s="180">
        <f>(J630/J612)*L79</f>
        <v>35070.810261895924</v>
      </c>
      <c r="K677" s="180">
        <f>(K644/K612)*L75</f>
        <v>249200.51360953948</v>
      </c>
      <c r="L677" s="180">
        <f>(L647/L612)*L80</f>
        <v>225346.53230778122</v>
      </c>
      <c r="M677" s="180">
        <f t="shared" si="20"/>
        <v>1301321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0</v>
      </c>
      <c r="D681" s="180">
        <f>(D615/D612)*P76</f>
        <v>0</v>
      </c>
      <c r="E681" s="180">
        <f>(E623/E612)*SUM(C681:D681)</f>
        <v>0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0</v>
      </c>
      <c r="L681" s="180">
        <f>(L647/L612)*P80</f>
        <v>0</v>
      </c>
      <c r="M681" s="180">
        <f t="shared" si="20"/>
        <v>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211923</v>
      </c>
      <c r="D684" s="180">
        <f>(D615/D612)*S76</f>
        <v>101773.14445219819</v>
      </c>
      <c r="E684" s="180">
        <f>(E623/E612)*SUM(C684:D684)</f>
        <v>32048.900702179522</v>
      </c>
      <c r="F684" s="180">
        <f>(F624/F612)*S64</f>
        <v>310.97469854185306</v>
      </c>
      <c r="G684" s="180">
        <f>(G625/G612)*S77</f>
        <v>0</v>
      </c>
      <c r="H684" s="180">
        <f>(H628/H612)*S60</f>
        <v>2058.1442977225197</v>
      </c>
      <c r="I684" s="180">
        <f>(I629/I612)*S78</f>
        <v>25440.017484743759</v>
      </c>
      <c r="J684" s="180">
        <f>(J630/J612)*S79</f>
        <v>0</v>
      </c>
      <c r="K684" s="180">
        <f>(K644/K612)*S75</f>
        <v>30009.431532874169</v>
      </c>
      <c r="L684" s="180">
        <f>(L647/L612)*S80</f>
        <v>0</v>
      </c>
      <c r="M684" s="180">
        <f t="shared" si="20"/>
        <v>191641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816707</v>
      </c>
      <c r="D686" s="180">
        <f>(D615/D612)*U76</f>
        <v>45557.58827634334</v>
      </c>
      <c r="E686" s="180">
        <f>(E623/E612)*SUM(C686:D686)</f>
        <v>88093.630276942305</v>
      </c>
      <c r="F686" s="180">
        <f>(F624/F612)*U64</f>
        <v>7891.5075372874289</v>
      </c>
      <c r="G686" s="180">
        <f>(G625/G612)*U77</f>
        <v>0</v>
      </c>
      <c r="H686" s="180">
        <f>(H628/H612)*U60</f>
        <v>11419.381264783011</v>
      </c>
      <c r="I686" s="180">
        <f>(I629/I612)*U78</f>
        <v>11409.65608298181</v>
      </c>
      <c r="J686" s="180">
        <f>(J630/J612)*U79</f>
        <v>1431.3637276846573</v>
      </c>
      <c r="K686" s="180">
        <f>(K644/K612)*U75</f>
        <v>207757.05134610413</v>
      </c>
      <c r="L686" s="180">
        <f>(L647/L612)*U80</f>
        <v>0</v>
      </c>
      <c r="M686" s="180">
        <f t="shared" si="20"/>
        <v>373560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35262</v>
      </c>
      <c r="D687" s="180">
        <f>(D615/D612)*V76</f>
        <v>9978.7836706210746</v>
      </c>
      <c r="E687" s="180">
        <f>(E623/E612)*SUM(C687:D687)</f>
        <v>4622.044004016956</v>
      </c>
      <c r="F687" s="180">
        <f>(F624/F612)*V64</f>
        <v>3.1835474024759272</v>
      </c>
      <c r="G687" s="180">
        <f>(G625/G612)*V77</f>
        <v>0</v>
      </c>
      <c r="H687" s="180">
        <f>(H628/H612)*V60</f>
        <v>708.17868308731852</v>
      </c>
      <c r="I687" s="180">
        <f>(I629/I612)*V78</f>
        <v>2492.8660349372026</v>
      </c>
      <c r="J687" s="180">
        <f>(J630/J612)*V79</f>
        <v>0</v>
      </c>
      <c r="K687" s="180">
        <f>(K644/K612)*V75</f>
        <v>21352.161174563578</v>
      </c>
      <c r="L687" s="180">
        <f>(L647/L612)*V80</f>
        <v>0</v>
      </c>
      <c r="M687" s="180">
        <f t="shared" si="20"/>
        <v>39157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192490</v>
      </c>
      <c r="D689" s="180">
        <f>(D615/D612)*X76</f>
        <v>15307.767620376833</v>
      </c>
      <c r="E689" s="180">
        <f>(E623/E612)*SUM(C689:D689)</f>
        <v>21229.747761897826</v>
      </c>
      <c r="F689" s="180">
        <f>(F624/F612)*X64</f>
        <v>123.25393182085776</v>
      </c>
      <c r="G689" s="180">
        <f>(G625/G612)*X77</f>
        <v>0</v>
      </c>
      <c r="H689" s="180">
        <f>(H628/H612)*X60</f>
        <v>1681.9243723323814</v>
      </c>
      <c r="I689" s="180">
        <f>(I629/I612)*X78</f>
        <v>3835.1785152880038</v>
      </c>
      <c r="J689" s="180">
        <f>(J630/J612)*X79</f>
        <v>369.43577775995067</v>
      </c>
      <c r="K689" s="180">
        <f>(K644/K612)*X75</f>
        <v>216036.07997520562</v>
      </c>
      <c r="L689" s="180">
        <f>(L647/L612)*X80</f>
        <v>0</v>
      </c>
      <c r="M689" s="180">
        <f t="shared" si="20"/>
        <v>258583</v>
      </c>
      <c r="N689" s="198" t="s">
        <v>699</v>
      </c>
    </row>
    <row r="690" spans="1:14" ht="12.6" customHeight="1" x14ac:dyDescent="0.25">
      <c r="A690" s="196">
        <v>7140</v>
      </c>
      <c r="B690" s="198" t="s">
        <v>985</v>
      </c>
      <c r="C690" s="180">
        <f>Y71</f>
        <v>468646</v>
      </c>
      <c r="D690" s="180">
        <f>(D615/D612)*Y76</f>
        <v>51983.715980460576</v>
      </c>
      <c r="E690" s="180">
        <f>(E623/E612)*SUM(C690:D690)</f>
        <v>53190.357500885075</v>
      </c>
      <c r="F690" s="180">
        <f>(F624/F612)*Y64</f>
        <v>418.5279534005</v>
      </c>
      <c r="G690" s="180">
        <f>(G625/G612)*Y77</f>
        <v>0</v>
      </c>
      <c r="H690" s="180">
        <f>(H628/H612)*Y60</f>
        <v>5753.9518000844628</v>
      </c>
      <c r="I690" s="180">
        <f>(I629/I612)*Y78</f>
        <v>13007.647131018479</v>
      </c>
      <c r="J690" s="180">
        <f>(J630/J612)*Y79</f>
        <v>1255.4419287513474</v>
      </c>
      <c r="K690" s="180">
        <f>(K644/K612)*Y75</f>
        <v>118005.71573877452</v>
      </c>
      <c r="L690" s="180">
        <f>(L647/L612)*Y80</f>
        <v>0</v>
      </c>
      <c r="M690" s="180">
        <f t="shared" si="20"/>
        <v>243615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880494</v>
      </c>
      <c r="D693" s="180">
        <f>(D615/D612)*AB76</f>
        <v>7784.496161898116</v>
      </c>
      <c r="E693" s="180">
        <f>(E623/E612)*SUM(C693:D693)</f>
        <v>90751.352296942583</v>
      </c>
      <c r="F693" s="180">
        <f>(F624/F612)*AB64</f>
        <v>15560.81793655205</v>
      </c>
      <c r="G693" s="180">
        <f>(G625/G612)*AB77</f>
        <v>0</v>
      </c>
      <c r="H693" s="180">
        <f>(H628/H612)*AB60</f>
        <v>3076.1511546605393</v>
      </c>
      <c r="I693" s="180">
        <f>(I629/I612)*AB78</f>
        <v>1949.5490786047351</v>
      </c>
      <c r="J693" s="180">
        <f>(J630/J612)*AB79</f>
        <v>0</v>
      </c>
      <c r="K693" s="180">
        <f>(K644/K612)*AB75</f>
        <v>98518.118435277633</v>
      </c>
      <c r="L693" s="180">
        <f>(L647/L612)*AB80</f>
        <v>0</v>
      </c>
      <c r="M693" s="180">
        <f t="shared" si="20"/>
        <v>217640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0</v>
      </c>
      <c r="L694" s="180">
        <f>(L647/L612)*AC80</f>
        <v>0</v>
      </c>
      <c r="M694" s="180">
        <f t="shared" si="20"/>
        <v>0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879391</v>
      </c>
      <c r="D696" s="180">
        <f>(D615/D612)*AE76</f>
        <v>115304.58408932311</v>
      </c>
      <c r="E696" s="180">
        <f>(E623/E612)*SUM(C696:D696)</f>
        <v>101623.49957805415</v>
      </c>
      <c r="F696" s="180">
        <f>(F624/F612)*AE64</f>
        <v>511.61053824789275</v>
      </c>
      <c r="G696" s="180">
        <f>(G625/G612)*AE77</f>
        <v>0</v>
      </c>
      <c r="H696" s="180">
        <f>(H628/H612)*AE60</f>
        <v>18368.384592577324</v>
      </c>
      <c r="I696" s="180">
        <f>(I629/I612)*AE78</f>
        <v>28827.758506581493</v>
      </c>
      <c r="J696" s="180">
        <f>(J630/J612)*AE79</f>
        <v>14681.473765525312</v>
      </c>
      <c r="K696" s="180">
        <f>(K644/K612)*AE75</f>
        <v>143238.80653860728</v>
      </c>
      <c r="L696" s="180">
        <f>(L647/L612)*AE80</f>
        <v>0</v>
      </c>
      <c r="M696" s="180">
        <f t="shared" si="20"/>
        <v>422556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1937803</v>
      </c>
      <c r="D698" s="180">
        <f>(D615/D612)*AG76</f>
        <v>118021.32100488486</v>
      </c>
      <c r="E698" s="180">
        <f>(E623/E612)*SUM(C698:D698)</f>
        <v>210034.1706145872</v>
      </c>
      <c r="F698" s="180">
        <f>(F624/F612)*AG64</f>
        <v>2150.6671537476295</v>
      </c>
      <c r="G698" s="180">
        <f>(G625/G612)*AG77</f>
        <v>0</v>
      </c>
      <c r="H698" s="180">
        <f>(H628/H612)*AG60</f>
        <v>16708.590804091422</v>
      </c>
      <c r="I698" s="180">
        <f>(I629/I612)*AG78</f>
        <v>29530.874567717627</v>
      </c>
      <c r="J698" s="180">
        <f>(J630/J612)*AG79</f>
        <v>40543.577497803068</v>
      </c>
      <c r="K698" s="180">
        <f>(K644/K612)*AG75</f>
        <v>430412.11713499192</v>
      </c>
      <c r="L698" s="180">
        <f>(L647/L612)*AG80</f>
        <v>118835.0853966815</v>
      </c>
      <c r="M698" s="180">
        <f t="shared" si="20"/>
        <v>966236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1541685</v>
      </c>
      <c r="D699" s="180">
        <f>(D615/D612)*AH76</f>
        <v>44930.648988136782</v>
      </c>
      <c r="E699" s="180">
        <f>(E623/E612)*SUM(C699:D699)</f>
        <v>162097.26605260672</v>
      </c>
      <c r="F699" s="180">
        <f>(F624/F612)*AH64</f>
        <v>3493.3644474168796</v>
      </c>
      <c r="G699" s="180">
        <f>(G625/G612)*AH77</f>
        <v>0</v>
      </c>
      <c r="H699" s="180">
        <f>(H628/H612)*AH60</f>
        <v>33727.009782033543</v>
      </c>
      <c r="I699" s="180">
        <f>(I629/I612)*AH78</f>
        <v>0</v>
      </c>
      <c r="J699" s="180">
        <f>(J630/J612)*AH79</f>
        <v>788.4495170374704</v>
      </c>
      <c r="K699" s="180">
        <f>(K644/K612)*AH75</f>
        <v>107570.49739870128</v>
      </c>
      <c r="L699" s="180">
        <f>(L647/L612)*AH80</f>
        <v>0</v>
      </c>
      <c r="M699" s="180">
        <f t="shared" si="20"/>
        <v>352607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158242</v>
      </c>
      <c r="D700" s="180">
        <f>(D615/D612)*AI76</f>
        <v>27324.103977669227</v>
      </c>
      <c r="E700" s="180">
        <f>(E623/E612)*SUM(C700:D700)</f>
        <v>18958.440341866841</v>
      </c>
      <c r="F700" s="180">
        <f>(F624/F612)*AI64</f>
        <v>1520.2162380323114</v>
      </c>
      <c r="G700" s="180">
        <f>(G625/G612)*AI77</f>
        <v>0</v>
      </c>
      <c r="H700" s="180">
        <f>(H628/H612)*AI60</f>
        <v>2323.711303880264</v>
      </c>
      <c r="I700" s="180">
        <f>(I629/I612)*AI78</f>
        <v>6839.4016855969394</v>
      </c>
      <c r="J700" s="180">
        <f>(J630/J612)*AI79</f>
        <v>3780.7193879849497</v>
      </c>
      <c r="K700" s="180">
        <f>(K644/K612)*AI75</f>
        <v>48649.936846526682</v>
      </c>
      <c r="L700" s="180">
        <f>(L647/L612)*AI80</f>
        <v>0</v>
      </c>
      <c r="M700" s="180">
        <f t="shared" si="20"/>
        <v>109397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3483306</v>
      </c>
      <c r="D701" s="180">
        <f>(D615/D612)*AJ76</f>
        <v>237453.25540823449</v>
      </c>
      <c r="E701" s="180">
        <f>(E623/E612)*SUM(C701:D701)</f>
        <v>380132.95994291367</v>
      </c>
      <c r="F701" s="180">
        <f>(F624/F612)*AJ64</f>
        <v>3767.1133473547811</v>
      </c>
      <c r="G701" s="180">
        <f>(G625/G612)*AJ77</f>
        <v>0</v>
      </c>
      <c r="H701" s="180">
        <f>(H628/H612)*AJ60</f>
        <v>47226.665928385555</v>
      </c>
      <c r="I701" s="180">
        <f>(I629/I612)*AJ78</f>
        <v>59381.347345042588</v>
      </c>
      <c r="J701" s="180">
        <f>(J630/J612)*AJ79</f>
        <v>3659.1734178128445</v>
      </c>
      <c r="K701" s="180">
        <f>(K644/K612)*AJ75</f>
        <v>238059.98281620603</v>
      </c>
      <c r="L701" s="180">
        <f>(L647/L612)*AJ80</f>
        <v>159106.97544777911</v>
      </c>
      <c r="M701" s="180">
        <f t="shared" si="20"/>
        <v>1128787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178522</v>
      </c>
      <c r="D702" s="180">
        <f>(D615/D612)*AK76</f>
        <v>8359.1905094207959</v>
      </c>
      <c r="E702" s="180">
        <f>(E623/E612)*SUM(C702:D702)</f>
        <v>19092.796719579037</v>
      </c>
      <c r="F702" s="180">
        <f>(F624/F612)*AK64</f>
        <v>25.251319169638602</v>
      </c>
      <c r="G702" s="180">
        <f>(G625/G612)*AK77</f>
        <v>0</v>
      </c>
      <c r="H702" s="180">
        <f>(H628/H612)*AK60</f>
        <v>3009.7594031211038</v>
      </c>
      <c r="I702" s="180">
        <f>(I629/I612)*AK78</f>
        <v>2077.3883624476684</v>
      </c>
      <c r="J702" s="180">
        <f>(J630/J612)*AK79</f>
        <v>0</v>
      </c>
      <c r="K702" s="180">
        <f>(K644/K612)*AK75</f>
        <v>56083.014240675853</v>
      </c>
      <c r="L702" s="180">
        <f>(L647/L612)*AK80</f>
        <v>0</v>
      </c>
      <c r="M702" s="180">
        <f t="shared" si="20"/>
        <v>88647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43747</v>
      </c>
      <c r="D703" s="180">
        <f>(D615/D612)*AL76</f>
        <v>11337.152128401955</v>
      </c>
      <c r="E703" s="180">
        <f>(E623/E612)*SUM(C703:D703)</f>
        <v>5627.6959505185087</v>
      </c>
      <c r="F703" s="180">
        <f>(F624/F612)*AL64</f>
        <v>32.739890900462662</v>
      </c>
      <c r="G703" s="180">
        <f>(G625/G612)*AL77</f>
        <v>0</v>
      </c>
      <c r="H703" s="180">
        <f>(H628/H612)*AL60</f>
        <v>619.65634770140377</v>
      </c>
      <c r="I703" s="180">
        <f>(I629/I612)*AL78</f>
        <v>2844.4240655052695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20462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15311</v>
      </c>
      <c r="D706" s="180">
        <f>(D615/D612)*AO76</f>
        <v>1671.8381018841592</v>
      </c>
      <c r="E706" s="180">
        <f>(E623/E612)*SUM(C706:D706)</f>
        <v>1735.0589147945852</v>
      </c>
      <c r="F706" s="180">
        <f>(F624/F612)*AO64</f>
        <v>13.457723110466418</v>
      </c>
      <c r="G706" s="180">
        <f>(G625/G612)*AO77</f>
        <v>4332.082130113834</v>
      </c>
      <c r="H706" s="180">
        <f>(H628/H612)*AO60</f>
        <v>221.30583846478703</v>
      </c>
      <c r="I706" s="180">
        <f>(I629/I612)*AO78</f>
        <v>415.47767248953375</v>
      </c>
      <c r="J706" s="180">
        <f>(J630/J612)*AO79</f>
        <v>369.43577775995067</v>
      </c>
      <c r="K706" s="180">
        <f>(K644/K612)*AO75</f>
        <v>0</v>
      </c>
      <c r="L706" s="180">
        <f>(L647/L612)*AO80</f>
        <v>2420.7147025249933</v>
      </c>
      <c r="M706" s="180">
        <f t="shared" si="20"/>
        <v>11179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15" ht="12.6" customHeight="1" x14ac:dyDescent="0.25">
      <c r="C715" s="180">
        <f>SUM(C614:C647)+SUM(C668:C713)</f>
        <v>18364637</v>
      </c>
      <c r="D715" s="180">
        <f>SUM(D616:D647)+SUM(D668:D713)</f>
        <v>1422473</v>
      </c>
      <c r="E715" s="180">
        <f>SUM(E624:E647)+SUM(E668:E713)</f>
        <v>1702313.4124214933</v>
      </c>
      <c r="F715" s="180">
        <f>SUM(F625:F648)+SUM(F668:F713)</f>
        <v>44170.381672377443</v>
      </c>
      <c r="G715" s="180">
        <f>SUM(G626:G647)+SUM(G668:G713)</f>
        <v>461499.36161620845</v>
      </c>
      <c r="H715" s="180">
        <f>SUM(H629:H647)+SUM(H668:H713)</f>
        <v>222080.40889941377</v>
      </c>
      <c r="I715" s="180">
        <f>SUM(I630:I647)+SUM(I668:I713)</f>
        <v>246761.77763782232</v>
      </c>
      <c r="J715" s="180">
        <f>SUM(J631:J647)+SUM(J668:J713)</f>
        <v>106279.15660285611</v>
      </c>
      <c r="K715" s="180">
        <f>SUM(K668:K713)</f>
        <v>2000496.8758640913</v>
      </c>
      <c r="L715" s="180">
        <f>SUM(L668:L713)</f>
        <v>533437.49444732582</v>
      </c>
      <c r="M715" s="180">
        <f>SUM(M668:M713)</f>
        <v>5890726</v>
      </c>
      <c r="N715" s="198" t="s">
        <v>742</v>
      </c>
    </row>
    <row r="716" spans="1:15" ht="12.6" customHeight="1" x14ac:dyDescent="0.25">
      <c r="C716" s="180">
        <f>CE71</f>
        <v>18364637</v>
      </c>
      <c r="D716" s="180">
        <f>D615</f>
        <v>1422473</v>
      </c>
      <c r="E716" s="180">
        <f>E623</f>
        <v>1702313.4124214933</v>
      </c>
      <c r="F716" s="180">
        <f>F624</f>
        <v>44170.381672377443</v>
      </c>
      <c r="G716" s="180">
        <f>G625</f>
        <v>461499.36161620845</v>
      </c>
      <c r="H716" s="180">
        <f>H628</f>
        <v>222080.40889941371</v>
      </c>
      <c r="I716" s="180">
        <f>I629</f>
        <v>246761.77763782229</v>
      </c>
      <c r="J716" s="180">
        <f>J630</f>
        <v>106279.15660285611</v>
      </c>
      <c r="K716" s="180">
        <f>K644</f>
        <v>2000496.8758640916</v>
      </c>
      <c r="L716" s="180">
        <f>L647</f>
        <v>533437.49444732582</v>
      </c>
      <c r="M716" s="180">
        <f>C648</f>
        <v>5890728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3">
    <mergeCell ref="B220:C220"/>
    <mergeCell ref="I498:K501"/>
    <mergeCell ref="I505:K508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4" orientation="portrait" horizontalDpi="300" verticalDpi="30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topLeftCell="A7" zoomScale="75" workbookViewId="0">
      <selection activeCell="I121" sqref="I121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744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745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746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68" t="s">
        <v>998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747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748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995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996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997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1"/>
    </row>
    <row r="16" spans="2:13" ht="15.6" thickBot="1" x14ac:dyDescent="0.3">
      <c r="B16" s="144"/>
      <c r="C16" s="8"/>
      <c r="D16" s="8"/>
      <c r="E16" s="8"/>
      <c r="F16" s="8" t="s">
        <v>749</v>
      </c>
      <c r="G16" s="8"/>
      <c r="H16" s="8"/>
      <c r="I16" s="8"/>
      <c r="J16" s="145"/>
    </row>
    <row r="17" spans="2:10" ht="15.6" thickTop="1" x14ac:dyDescent="0.25">
      <c r="B17" s="141"/>
      <c r="C17" s="150" t="s">
        <v>750</v>
      </c>
      <c r="D17" s="150"/>
      <c r="E17" s="142" t="str">
        <f>+data!C84</f>
        <v>Cascade Medical Center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751</v>
      </c>
      <c r="D18" s="151"/>
      <c r="E18" s="8" t="str">
        <f>+"H-"&amp;data!C83</f>
        <v>H-158</v>
      </c>
      <c r="F18" s="76"/>
      <c r="G18" s="76"/>
      <c r="H18" s="8"/>
      <c r="I18" s="8"/>
      <c r="J18" s="145"/>
    </row>
    <row r="19" spans="2:10" x14ac:dyDescent="0.25">
      <c r="B19" s="144"/>
      <c r="C19" s="151" t="s">
        <v>752</v>
      </c>
      <c r="D19" s="151"/>
      <c r="E19" s="8" t="str">
        <f>+data!C85</f>
        <v>817 Commercial Street</v>
      </c>
      <c r="F19" s="76"/>
      <c r="G19" s="76"/>
      <c r="H19" s="8"/>
      <c r="I19" s="8"/>
      <c r="J19" s="145"/>
    </row>
    <row r="20" spans="2:10" x14ac:dyDescent="0.25">
      <c r="B20" s="144"/>
      <c r="C20" s="151" t="s">
        <v>753</v>
      </c>
      <c r="D20" s="151"/>
      <c r="E20" s="8" t="str">
        <f>+data!C86</f>
        <v>817 Commercial Street</v>
      </c>
      <c r="F20" s="76"/>
      <c r="G20" s="76"/>
      <c r="H20" s="8"/>
      <c r="I20" s="8"/>
      <c r="J20" s="145"/>
    </row>
    <row r="21" spans="2:10" x14ac:dyDescent="0.25">
      <c r="B21" s="144"/>
      <c r="C21" s="151" t="s">
        <v>754</v>
      </c>
      <c r="D21" s="151"/>
      <c r="E21" s="8" t="str">
        <f>+data!C87</f>
        <v>Leavenworth, WA 98826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755</v>
      </c>
      <c r="G26" s="70"/>
      <c r="H26" s="70"/>
      <c r="I26" s="70"/>
      <c r="J26" s="154"/>
    </row>
    <row r="27" spans="2:10" x14ac:dyDescent="0.25">
      <c r="B27" s="155" t="s">
        <v>756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757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758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759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760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761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762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760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761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topLeftCell="A7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763</v>
      </c>
      <c r="H1" s="7"/>
    </row>
    <row r="2" spans="1:13" ht="20.100000000000001" customHeight="1" x14ac:dyDescent="0.25">
      <c r="A2" s="6" t="s">
        <v>764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H-158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Cascade Medical Center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Chelan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765</v>
      </c>
      <c r="C7" s="24"/>
      <c r="D7" s="127" t="str">
        <f>"  "&amp;data!C89</f>
        <v xml:space="preserve">  Diane Blake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766</v>
      </c>
      <c r="C8" s="24"/>
      <c r="D8" s="127" t="str">
        <f>"  "&amp;data!C90</f>
        <v xml:space="preserve">  James Hopkins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767</v>
      </c>
      <c r="C9" s="24"/>
      <c r="D9" s="127" t="str">
        <f>"  "&amp;data!C91</f>
        <v xml:space="preserve">  Mall Boyd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768</v>
      </c>
      <c r="C10" s="24"/>
      <c r="D10" s="127" t="str">
        <f>"  "&amp;data!C92</f>
        <v xml:space="preserve">  (509) 548-5815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769</v>
      </c>
      <c r="C11" s="24"/>
      <c r="D11" s="127" t="str">
        <f>"  "&amp;data!C93</f>
        <v xml:space="preserve">  (509) 548-1411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770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771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772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 xml:space="preserve"> X</v>
      </c>
      <c r="B19" s="22" t="s">
        <v>773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774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775</v>
      </c>
      <c r="C23" s="38"/>
      <c r="D23" s="38"/>
      <c r="E23" s="38"/>
      <c r="F23" s="13">
        <f>data!C111</f>
        <v>66</v>
      </c>
      <c r="G23" s="21">
        <f>data!D111</f>
        <v>181</v>
      </c>
      <c r="H23" s="7"/>
    </row>
    <row r="24" spans="1:9" ht="20.100000000000001" customHeight="1" x14ac:dyDescent="0.25">
      <c r="A24" s="130"/>
      <c r="B24" s="49" t="s">
        <v>776</v>
      </c>
      <c r="C24" s="38"/>
      <c r="D24" s="38"/>
      <c r="E24" s="38"/>
      <c r="F24" s="13">
        <f>data!C112</f>
        <v>73</v>
      </c>
      <c r="G24" s="21">
        <f>data!D112</f>
        <v>1277</v>
      </c>
      <c r="H24" s="7"/>
    </row>
    <row r="25" spans="1:9" ht="20.100000000000001" customHeight="1" x14ac:dyDescent="0.25">
      <c r="A25" s="130"/>
      <c r="B25" s="49" t="s">
        <v>777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778</v>
      </c>
      <c r="C29" s="24"/>
      <c r="D29" s="15" t="s">
        <v>167</v>
      </c>
      <c r="E29" s="97" t="s">
        <v>778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779</v>
      </c>
      <c r="C31" s="24"/>
      <c r="D31" s="21">
        <f>data!C117</f>
        <v>0</v>
      </c>
      <c r="E31" s="49" t="s">
        <v>289</v>
      </c>
      <c r="F31" s="24"/>
      <c r="G31" s="21">
        <f>data!C124</f>
        <v>6</v>
      </c>
      <c r="H31" s="7"/>
    </row>
    <row r="32" spans="1:9" ht="20.100000000000001" customHeight="1" x14ac:dyDescent="0.25">
      <c r="A32" s="130"/>
      <c r="B32" s="97" t="s">
        <v>780</v>
      </c>
      <c r="C32" s="24"/>
      <c r="D32" s="21">
        <f>data!C118</f>
        <v>3</v>
      </c>
      <c r="E32" s="49" t="s">
        <v>781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782</v>
      </c>
      <c r="C33" s="24"/>
      <c r="D33" s="21">
        <f>data!C119</f>
        <v>0</v>
      </c>
      <c r="E33" s="49" t="s">
        <v>783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784</v>
      </c>
      <c r="C34" s="24"/>
      <c r="D34" s="21">
        <f>data!C120</f>
        <v>0</v>
      </c>
      <c r="E34" s="49" t="s">
        <v>291</v>
      </c>
      <c r="F34" s="24"/>
      <c r="G34" s="21">
        <f>data!E127</f>
        <v>9</v>
      </c>
      <c r="H34" s="7"/>
    </row>
    <row r="35" spans="1:8" ht="20.100000000000001" customHeight="1" x14ac:dyDescent="0.25">
      <c r="A35" s="130"/>
      <c r="B35" s="97" t="s">
        <v>785</v>
      </c>
      <c r="C35" s="24"/>
      <c r="D35" s="21">
        <f>data!C121</f>
        <v>0</v>
      </c>
      <c r="E35" s="49" t="s">
        <v>786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12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787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topLeftCell="A4" zoomScale="75" workbookViewId="0">
      <selection activeCell="K16" sqref="K16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788</v>
      </c>
      <c r="B1" s="8"/>
      <c r="C1" s="8"/>
      <c r="D1" s="8"/>
      <c r="E1" s="8"/>
      <c r="F1" s="8"/>
      <c r="G1" s="165" t="s">
        <v>789</v>
      </c>
    </row>
    <row r="2" spans="1:13" ht="20.100000000000001" customHeight="1" x14ac:dyDescent="0.25">
      <c r="A2" s="105" t="str">
        <f>"Hospital Name: "&amp;data!C84</f>
        <v>Hospital Name: Cascade Medical Center</v>
      </c>
      <c r="B2" s="8"/>
      <c r="C2" s="8"/>
      <c r="D2" s="8"/>
      <c r="E2" s="8"/>
      <c r="F2" s="11"/>
      <c r="G2" s="76" t="s">
        <v>790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00000000000001" customHeight="1" x14ac:dyDescent="0.25">
      <c r="A4" s="107" t="s">
        <v>791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792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793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62</v>
      </c>
      <c r="C7" s="48">
        <f>data!B139</f>
        <v>129</v>
      </c>
      <c r="D7" s="48">
        <f>data!B140</f>
        <v>0</v>
      </c>
      <c r="E7" s="48">
        <f>data!B141</f>
        <v>587007</v>
      </c>
      <c r="F7" s="48">
        <f>data!B142</f>
        <v>9537852</v>
      </c>
      <c r="G7" s="48">
        <f>data!B141+data!B142</f>
        <v>10124859</v>
      </c>
    </row>
    <row r="8" spans="1:13" ht="20.100000000000001" customHeight="1" x14ac:dyDescent="0.25">
      <c r="A8" s="23" t="s">
        <v>297</v>
      </c>
      <c r="B8" s="48">
        <f>data!C138</f>
        <v>1</v>
      </c>
      <c r="C8" s="48">
        <f>data!C139</f>
        <v>2</v>
      </c>
      <c r="D8" s="48">
        <f>data!C140</f>
        <v>0</v>
      </c>
      <c r="E8" s="48">
        <f>data!C141</f>
        <v>5683</v>
      </c>
      <c r="F8" s="48">
        <f>data!C142</f>
        <v>3595654</v>
      </c>
      <c r="G8" s="48">
        <f>data!C141+data!C142</f>
        <v>3601337</v>
      </c>
    </row>
    <row r="9" spans="1:13" ht="20.100000000000001" customHeight="1" x14ac:dyDescent="0.25">
      <c r="A9" s="23" t="s">
        <v>794</v>
      </c>
      <c r="B9" s="48">
        <f>data!D138</f>
        <v>3</v>
      </c>
      <c r="C9" s="48">
        <f>data!D139</f>
        <v>50</v>
      </c>
      <c r="D9" s="48">
        <f>data!D140</f>
        <v>0</v>
      </c>
      <c r="E9" s="48">
        <f>data!D141</f>
        <v>36328</v>
      </c>
      <c r="F9" s="48">
        <f>data!D142</f>
        <v>8306954</v>
      </c>
      <c r="G9" s="48">
        <f>data!D141+data!D142</f>
        <v>8343282</v>
      </c>
    </row>
    <row r="10" spans="1:13" ht="20.100000000000001" customHeight="1" x14ac:dyDescent="0.25">
      <c r="A10" s="111" t="s">
        <v>203</v>
      </c>
      <c r="B10" s="48">
        <f>data!E138</f>
        <v>66</v>
      </c>
      <c r="C10" s="48">
        <f>data!E139</f>
        <v>181</v>
      </c>
      <c r="D10" s="48">
        <f>data!E140</f>
        <v>0</v>
      </c>
      <c r="E10" s="48">
        <f>data!E141</f>
        <v>629018</v>
      </c>
      <c r="F10" s="48">
        <f>data!E142</f>
        <v>21440460</v>
      </c>
      <c r="G10" s="48">
        <f>data!E141+data!E142</f>
        <v>22069478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795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792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793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69</v>
      </c>
      <c r="C16" s="48">
        <f>data!B145</f>
        <v>1095</v>
      </c>
      <c r="D16" s="48">
        <f>data!B146</f>
        <v>0</v>
      </c>
      <c r="E16" s="48">
        <f>data!B147</f>
        <v>3632490</v>
      </c>
      <c r="F16" s="48">
        <f>data!B148</f>
        <v>0</v>
      </c>
      <c r="G16" s="48">
        <f>data!B147+data!B148</f>
        <v>3632490</v>
      </c>
    </row>
    <row r="17" spans="1:7" ht="20.100000000000001" customHeight="1" x14ac:dyDescent="0.25">
      <c r="A17" s="23" t="s">
        <v>297</v>
      </c>
      <c r="B17" s="48">
        <f>data!C144</f>
        <v>1</v>
      </c>
      <c r="C17" s="48">
        <f>data!C145</f>
        <v>15</v>
      </c>
      <c r="D17" s="48">
        <f>data!C146</f>
        <v>0</v>
      </c>
      <c r="E17" s="48">
        <f>data!C147</f>
        <v>41832</v>
      </c>
      <c r="F17" s="48">
        <f>data!C148</f>
        <v>0</v>
      </c>
      <c r="G17" s="48">
        <f>data!C147+data!C148</f>
        <v>41832</v>
      </c>
    </row>
    <row r="18" spans="1:7" ht="20.100000000000001" customHeight="1" x14ac:dyDescent="0.25">
      <c r="A18" s="23" t="s">
        <v>794</v>
      </c>
      <c r="B18" s="48">
        <f>data!D144</f>
        <v>3</v>
      </c>
      <c r="C18" s="48">
        <f>data!D145</f>
        <v>167</v>
      </c>
      <c r="D18" s="48">
        <f>data!D146</f>
        <v>0</v>
      </c>
      <c r="E18" s="48">
        <f>data!D147</f>
        <v>127389</v>
      </c>
      <c r="F18" s="48">
        <f>data!D148</f>
        <v>0</v>
      </c>
      <c r="G18" s="48">
        <f>data!D147+data!D148</f>
        <v>127389</v>
      </c>
    </row>
    <row r="19" spans="1:7" ht="20.100000000000001" customHeight="1" x14ac:dyDescent="0.25">
      <c r="A19" s="111" t="s">
        <v>203</v>
      </c>
      <c r="B19" s="48">
        <f>data!E144</f>
        <v>73</v>
      </c>
      <c r="C19" s="48">
        <f>data!E145</f>
        <v>1277</v>
      </c>
      <c r="D19" s="48">
        <f>data!E146</f>
        <v>0</v>
      </c>
      <c r="E19" s="48">
        <f>data!E147</f>
        <v>3801711</v>
      </c>
      <c r="F19" s="48">
        <f>data!E148</f>
        <v>0</v>
      </c>
      <c r="G19" s="48">
        <f>data!E147+data!E148</f>
        <v>3801711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796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792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793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794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797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798</v>
      </c>
      <c r="C32" s="123">
        <f>data!B157</f>
        <v>2451256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799</v>
      </c>
      <c r="C33" s="125">
        <f>data!C157</f>
        <v>293257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2" sqref="C12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800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Cascade Medical Center</v>
      </c>
      <c r="B3" s="30"/>
      <c r="C3" s="31" t="str">
        <f>"FYE: "&amp;data!C82</f>
        <v>FYE: 12/31/2019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801</v>
      </c>
      <c r="C6" s="13">
        <f>data!C165</f>
        <v>733997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-1675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102848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1362338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7139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126134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66142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802</v>
      </c>
      <c r="C14" s="13">
        <f>data!D173</f>
        <v>2396923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803</v>
      </c>
      <c r="C18" s="13">
        <f>data!C175</f>
        <v>14400</v>
      </c>
    </row>
    <row r="19" spans="1:3" ht="20.100000000000001" customHeight="1" x14ac:dyDescent="0.25">
      <c r="A19" s="13">
        <v>13</v>
      </c>
      <c r="B19" s="49" t="s">
        <v>804</v>
      </c>
      <c r="C19" s="13">
        <f>data!C176</f>
        <v>58162</v>
      </c>
    </row>
    <row r="20" spans="1:3" ht="20.100000000000001" customHeight="1" x14ac:dyDescent="0.25">
      <c r="A20" s="13">
        <v>14</v>
      </c>
      <c r="B20" s="49" t="s">
        <v>805</v>
      </c>
      <c r="C20" s="13">
        <f>data!D177</f>
        <v>72562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806</v>
      </c>
      <c r="C24" s="104"/>
    </row>
    <row r="25" spans="1:3" ht="20.100000000000001" customHeight="1" x14ac:dyDescent="0.25">
      <c r="A25" s="13">
        <v>17</v>
      </c>
      <c r="B25" s="49" t="s">
        <v>807</v>
      </c>
      <c r="C25" s="13">
        <f>data!C179</f>
        <v>94485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102090</v>
      </c>
    </row>
    <row r="27" spans="1:3" ht="20.100000000000001" customHeight="1" x14ac:dyDescent="0.25">
      <c r="A27" s="13">
        <v>19</v>
      </c>
      <c r="B27" s="49" t="s">
        <v>808</v>
      </c>
      <c r="C27" s="13">
        <f>data!D181</f>
        <v>196575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809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91030</v>
      </c>
    </row>
    <row r="32" spans="1:3" ht="20.100000000000001" customHeight="1" x14ac:dyDescent="0.25">
      <c r="A32" s="13">
        <v>22</v>
      </c>
      <c r="B32" s="49" t="s">
        <v>810</v>
      </c>
      <c r="C32" s="13">
        <f>data!C184</f>
        <v>69169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811</v>
      </c>
      <c r="C34" s="13">
        <f>data!D186</f>
        <v>160199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812</v>
      </c>
      <c r="C38" s="13">
        <f>data!C188</f>
        <v>428633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0</v>
      </c>
    </row>
    <row r="40" spans="1:3" ht="20.100000000000001" customHeight="1" x14ac:dyDescent="0.25">
      <c r="A40" s="13">
        <v>28</v>
      </c>
      <c r="B40" s="49" t="s">
        <v>813</v>
      </c>
      <c r="C40" s="13">
        <f>data!D190</f>
        <v>428633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I121" sqref="I121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814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Cascade Medical Center</v>
      </c>
      <c r="B3" s="8"/>
      <c r="C3" s="8"/>
      <c r="E3" s="11"/>
      <c r="F3" s="12" t="str">
        <f>" FYE: "&amp;data!C82</f>
        <v xml:space="preserve"> FYE: 12/31/2019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815</v>
      </c>
      <c r="D5" s="47"/>
      <c r="E5" s="47"/>
      <c r="F5" s="72" t="s">
        <v>816</v>
      </c>
    </row>
    <row r="6" spans="1:13" ht="20.100000000000001" customHeight="1" x14ac:dyDescent="0.25">
      <c r="A6" s="19"/>
      <c r="B6" s="20"/>
      <c r="C6" s="18" t="s">
        <v>817</v>
      </c>
      <c r="D6" s="18" t="s">
        <v>329</v>
      </c>
      <c r="E6" s="18" t="s">
        <v>818</v>
      </c>
      <c r="F6" s="18" t="s">
        <v>817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522015</v>
      </c>
      <c r="D7" s="21">
        <f>data!C195</f>
        <v>0</v>
      </c>
      <c r="E7" s="21">
        <f>data!D195</f>
        <v>0</v>
      </c>
      <c r="F7" s="21">
        <f>data!E195</f>
        <v>522015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986207</v>
      </c>
      <c r="D8" s="21">
        <f>data!C196</f>
        <v>381033</v>
      </c>
      <c r="E8" s="21">
        <f>data!D196</f>
        <v>0</v>
      </c>
      <c r="F8" s="21">
        <f>data!E196</f>
        <v>1367240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10367345</v>
      </c>
      <c r="D9" s="21">
        <f>data!C197</f>
        <v>16977</v>
      </c>
      <c r="E9" s="21">
        <f>data!D197</f>
        <v>0</v>
      </c>
      <c r="F9" s="21">
        <f>data!E197</f>
        <v>10384322</v>
      </c>
    </row>
    <row r="10" spans="1:13" ht="20.100000000000001" customHeight="1" x14ac:dyDescent="0.25">
      <c r="A10" s="13">
        <v>4</v>
      </c>
      <c r="B10" s="14" t="s">
        <v>819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820</v>
      </c>
      <c r="C11" s="21">
        <f>data!B199</f>
        <v>8353290</v>
      </c>
      <c r="D11" s="21">
        <f>data!C199</f>
        <v>66240</v>
      </c>
      <c r="E11" s="21">
        <f>data!D199</f>
        <v>0</v>
      </c>
      <c r="F11" s="21">
        <f>data!E199</f>
        <v>8419530</v>
      </c>
    </row>
    <row r="12" spans="1:13" ht="20.100000000000001" customHeight="1" x14ac:dyDescent="0.25">
      <c r="A12" s="13">
        <v>6</v>
      </c>
      <c r="B12" s="14" t="s">
        <v>821</v>
      </c>
      <c r="C12" s="21">
        <f>data!B200</f>
        <v>4546798</v>
      </c>
      <c r="D12" s="21">
        <f>data!C200</f>
        <v>541256</v>
      </c>
      <c r="E12" s="21">
        <f>data!D200</f>
        <v>356540</v>
      </c>
      <c r="F12" s="21">
        <f>data!E200</f>
        <v>4731514</v>
      </c>
    </row>
    <row r="13" spans="1:13" ht="20.100000000000001" customHeight="1" x14ac:dyDescent="0.25">
      <c r="A13" s="13">
        <v>7</v>
      </c>
      <c r="B13" s="14" t="s">
        <v>822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823</v>
      </c>
      <c r="C15" s="21">
        <f>data!B203</f>
        <v>68158</v>
      </c>
      <c r="D15" s="21">
        <f>data!C203</f>
        <v>465124</v>
      </c>
      <c r="E15" s="21">
        <f>data!D203</f>
        <v>446784</v>
      </c>
      <c r="F15" s="21">
        <f>data!E203</f>
        <v>86498</v>
      </c>
      <c r="M15" s="261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24843813</v>
      </c>
      <c r="D16" s="21">
        <f>data!C204</f>
        <v>1470630</v>
      </c>
      <c r="E16" s="21">
        <f>data!D204</f>
        <v>803324</v>
      </c>
      <c r="F16" s="21">
        <f>data!E204</f>
        <v>25511119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815</v>
      </c>
      <c r="D21" s="76" t="s">
        <v>203</v>
      </c>
      <c r="E21" s="25"/>
      <c r="F21" s="18" t="s">
        <v>816</v>
      </c>
    </row>
    <row r="22" spans="1:6" ht="20.100000000000001" customHeight="1" x14ac:dyDescent="0.25">
      <c r="A22" s="75"/>
      <c r="B22" s="44"/>
      <c r="C22" s="18" t="s">
        <v>817</v>
      </c>
      <c r="D22" s="18" t="s">
        <v>824</v>
      </c>
      <c r="E22" s="18" t="s">
        <v>818</v>
      </c>
      <c r="F22" s="18" t="s">
        <v>817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637839</v>
      </c>
      <c r="D24" s="21">
        <f>data!C209</f>
        <v>78578</v>
      </c>
      <c r="E24" s="21">
        <f>data!D209</f>
        <v>0</v>
      </c>
      <c r="F24" s="21">
        <f>data!E209</f>
        <v>716417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5120588</v>
      </c>
      <c r="D25" s="21">
        <f>data!C210</f>
        <v>519032</v>
      </c>
      <c r="E25" s="21">
        <f>data!D210</f>
        <v>0</v>
      </c>
      <c r="F25" s="21">
        <f>data!E210</f>
        <v>5639620</v>
      </c>
    </row>
    <row r="26" spans="1:6" ht="20.100000000000001" customHeight="1" x14ac:dyDescent="0.25">
      <c r="A26" s="13">
        <v>14</v>
      </c>
      <c r="B26" s="14" t="s">
        <v>819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820</v>
      </c>
      <c r="C27" s="21">
        <f>data!B212</f>
        <v>4214915</v>
      </c>
      <c r="D27" s="21">
        <f>data!C212</f>
        <v>506767</v>
      </c>
      <c r="E27" s="21">
        <f>data!D212</f>
        <v>0</v>
      </c>
      <c r="F27" s="21">
        <f>data!E212</f>
        <v>4721682</v>
      </c>
    </row>
    <row r="28" spans="1:6" ht="20.100000000000001" customHeight="1" x14ac:dyDescent="0.25">
      <c r="A28" s="13">
        <v>16</v>
      </c>
      <c r="B28" s="14" t="s">
        <v>821</v>
      </c>
      <c r="C28" s="21">
        <f>data!B213</f>
        <v>3980329</v>
      </c>
      <c r="D28" s="21">
        <f>data!C213</f>
        <v>235005</v>
      </c>
      <c r="E28" s="21">
        <f>data!D213</f>
        <v>296649</v>
      </c>
      <c r="F28" s="21">
        <f>data!E213</f>
        <v>3918685</v>
      </c>
    </row>
    <row r="29" spans="1:6" ht="20.100000000000001" customHeight="1" x14ac:dyDescent="0.25">
      <c r="A29" s="13">
        <v>17</v>
      </c>
      <c r="B29" s="14" t="s">
        <v>822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823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13953671</v>
      </c>
      <c r="D32" s="21">
        <f>data!C217</f>
        <v>1339382</v>
      </c>
      <c r="E32" s="21">
        <f>data!D217</f>
        <v>296649</v>
      </c>
      <c r="F32" s="21">
        <f>data!E217</f>
        <v>14996404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8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topLeftCell="B7" zoomScaleNormal="100" workbookViewId="0">
      <selection activeCell="I121" sqref="I121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825</v>
      </c>
      <c r="B1" s="6"/>
      <c r="C1" s="6"/>
      <c r="D1" s="169" t="s">
        <v>826</v>
      </c>
    </row>
    <row r="2" spans="1:13" ht="20.100000000000001" customHeight="1" x14ac:dyDescent="0.25">
      <c r="A2" s="29" t="str">
        <f>"Hospital: "&amp;data!C84</f>
        <v>Hospital: Cascade Medical Center</v>
      </c>
      <c r="B2" s="30"/>
      <c r="C2" s="30"/>
      <c r="D2" s="31" t="str">
        <f>"FYE: "&amp;data!C82</f>
        <v>FYE: 12/31/2019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827</v>
      </c>
      <c r="C4" s="41" t="s">
        <v>828</v>
      </c>
      <c r="D4" s="54"/>
    </row>
    <row r="5" spans="1:13" ht="20.100000000000001" customHeight="1" x14ac:dyDescent="0.25">
      <c r="A5" s="102">
        <v>1</v>
      </c>
      <c r="B5" s="55"/>
      <c r="C5" s="22" t="s">
        <v>990</v>
      </c>
      <c r="D5" s="14">
        <f>data!D221</f>
        <v>576665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3459731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1699979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 x14ac:dyDescent="0.25">
      <c r="A11" s="13">
        <v>7</v>
      </c>
      <c r="B11" s="55">
        <v>5850</v>
      </c>
      <c r="C11" s="14" t="s">
        <v>829</v>
      </c>
      <c r="D11" s="14">
        <f>data!C227</f>
        <v>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2271807</v>
      </c>
    </row>
    <row r="13" spans="1:13" ht="20.100000000000001" customHeight="1" x14ac:dyDescent="0.25">
      <c r="A13" s="23">
        <v>9</v>
      </c>
      <c r="B13" s="24"/>
      <c r="C13" s="14" t="s">
        <v>830</v>
      </c>
      <c r="D13" s="14">
        <f>data!D229</f>
        <v>7431517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831</v>
      </c>
      <c r="D16" s="140">
        <f>+data!C231</f>
        <v>174</v>
      </c>
      <c r="M16" s="261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223021</v>
      </c>
    </row>
    <row r="19" spans="1:4" ht="20.100000000000001" customHeight="1" x14ac:dyDescent="0.25">
      <c r="A19" s="61">
        <v>15</v>
      </c>
      <c r="B19" s="55">
        <v>5910</v>
      </c>
      <c r="C19" s="22" t="s">
        <v>832</v>
      </c>
      <c r="D19" s="14">
        <f>data!C234</f>
        <v>0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833</v>
      </c>
      <c r="D22" s="14">
        <f>data!D236</f>
        <v>223021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65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1009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834</v>
      </c>
      <c r="C27" s="56"/>
      <c r="D27" s="14">
        <f>data!D242</f>
        <v>8231203</v>
      </c>
    </row>
    <row r="28" spans="1:4" ht="20.100000000000001" customHeight="1" x14ac:dyDescent="0.25">
      <c r="A28" s="126">
        <v>24</v>
      </c>
      <c r="B28" s="65" t="s">
        <v>835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127" zoomScale="75" workbookViewId="0">
      <selection activeCell="I121" sqref="I121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836</v>
      </c>
      <c r="B1" s="5"/>
      <c r="C1" s="6"/>
    </row>
    <row r="2" spans="1:13" ht="20.100000000000001" customHeight="1" x14ac:dyDescent="0.25">
      <c r="A2" s="4"/>
      <c r="B2" s="5"/>
      <c r="C2" s="167" t="s">
        <v>837</v>
      </c>
    </row>
    <row r="3" spans="1:13" ht="20.100000000000001" customHeight="1" x14ac:dyDescent="0.25">
      <c r="A3" s="29" t="str">
        <f>"HOSPITAL: "&amp;data!C84</f>
        <v>HOSPITAL: Cascade Medical Center</v>
      </c>
      <c r="B3" s="30"/>
      <c r="C3" s="31" t="str">
        <f>" FYE: "&amp;data!C82</f>
        <v xml:space="preserve"> FYE: 12/31/2019</v>
      </c>
    </row>
    <row r="4" spans="1:13" ht="20.100000000000001" customHeight="1" x14ac:dyDescent="0.25">
      <c r="A4" s="32"/>
      <c r="B4" s="33" t="s">
        <v>838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3044038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5092764</v>
      </c>
    </row>
    <row r="9" spans="1:13" ht="20.100000000000001" customHeight="1" x14ac:dyDescent="0.25">
      <c r="A9" s="13">
        <v>5</v>
      </c>
      <c r="B9" s="14" t="s">
        <v>839</v>
      </c>
      <c r="C9" s="21">
        <f>data!C253</f>
        <v>1958422</v>
      </c>
    </row>
    <row r="10" spans="1:13" ht="20.100000000000001" customHeight="1" x14ac:dyDescent="0.25">
      <c r="A10" s="13">
        <v>6</v>
      </c>
      <c r="B10" s="14" t="s">
        <v>840</v>
      </c>
      <c r="C10" s="21">
        <f>data!C254</f>
        <v>601000</v>
      </c>
    </row>
    <row r="11" spans="1:13" ht="20.100000000000001" customHeight="1" x14ac:dyDescent="0.25">
      <c r="A11" s="13">
        <v>7</v>
      </c>
      <c r="B11" s="14" t="s">
        <v>841</v>
      </c>
      <c r="C11" s="21">
        <f>data!C255</f>
        <v>181702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236535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163440</v>
      </c>
    </row>
    <row r="15" spans="1:13" ht="20.100000000000001" customHeight="1" x14ac:dyDescent="0.25">
      <c r="A15" s="13">
        <v>11</v>
      </c>
      <c r="B15" s="14" t="s">
        <v>842</v>
      </c>
      <c r="C15" s="21">
        <f>data!C259</f>
        <v>0</v>
      </c>
      <c r="M15" s="261"/>
    </row>
    <row r="16" spans="1:13" ht="20.100000000000001" customHeight="1" x14ac:dyDescent="0.25">
      <c r="A16" s="13">
        <v>12</v>
      </c>
      <c r="B16" s="14" t="s">
        <v>843</v>
      </c>
      <c r="C16" s="21">
        <f>data!D260</f>
        <v>7361057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844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2878475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845</v>
      </c>
      <c r="C22" s="21">
        <f>data!D265</f>
        <v>2878475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846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522015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1367240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10384322</v>
      </c>
    </row>
    <row r="28" spans="1:3" ht="20.100000000000001" customHeight="1" x14ac:dyDescent="0.25">
      <c r="A28" s="13">
        <v>24</v>
      </c>
      <c r="B28" s="14" t="s">
        <v>847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8419530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4731514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86498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25511119</v>
      </c>
    </row>
    <row r="34" spans="1:3" ht="20.100000000000001" customHeight="1" x14ac:dyDescent="0.25">
      <c r="A34" s="13">
        <v>30</v>
      </c>
      <c r="B34" s="14" t="s">
        <v>848</v>
      </c>
      <c r="C34" s="21">
        <f>data!C276</f>
        <v>14996404</v>
      </c>
    </row>
    <row r="35" spans="1:3" ht="20.100000000000001" customHeight="1" x14ac:dyDescent="0.25">
      <c r="A35" s="13">
        <v>31</v>
      </c>
      <c r="B35" s="14" t="s">
        <v>849</v>
      </c>
      <c r="C35" s="21">
        <f>data!D277</f>
        <v>10514715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850</v>
      </c>
      <c r="C37" s="36"/>
    </row>
    <row r="38" spans="1:3" ht="20.100000000000001" customHeight="1" x14ac:dyDescent="0.25">
      <c r="A38" s="13">
        <v>34</v>
      </c>
      <c r="B38" s="14" t="s">
        <v>851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852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1245140</v>
      </c>
    </row>
    <row r="42" spans="1:3" ht="20.100000000000001" customHeight="1" x14ac:dyDescent="0.25">
      <c r="A42" s="13">
        <v>38</v>
      </c>
      <c r="B42" s="14" t="s">
        <v>853</v>
      </c>
      <c r="C42" s="21">
        <f>data!D283</f>
        <v>1245140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854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855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856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857</v>
      </c>
      <c r="C50" s="21">
        <f>data!D292</f>
        <v>21999387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858</v>
      </c>
      <c r="B53" s="5"/>
      <c r="C53" s="6"/>
    </row>
    <row r="54" spans="1:3" ht="20.100000000000001" customHeight="1" x14ac:dyDescent="0.25">
      <c r="A54" s="4"/>
      <c r="B54" s="5"/>
      <c r="C54" s="167" t="s">
        <v>859</v>
      </c>
    </row>
    <row r="55" spans="1:3" ht="20.100000000000001" customHeight="1" x14ac:dyDescent="0.25">
      <c r="A55" s="29" t="str">
        <f>"HOSPITAL: "&amp;data!C84</f>
        <v>HOSPITAL: Cascade Medical Center</v>
      </c>
      <c r="B55" s="30"/>
      <c r="C55" s="31" t="str">
        <f>"FYE: "&amp;data!C82</f>
        <v>FYE: 12/31/2019</v>
      </c>
    </row>
    <row r="56" spans="1:3" ht="20.100000000000001" customHeight="1" x14ac:dyDescent="0.25">
      <c r="A56" s="42"/>
      <c r="B56" s="43" t="s">
        <v>860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861</v>
      </c>
      <c r="C59" s="21">
        <f>data!C305</f>
        <v>417707</v>
      </c>
    </row>
    <row r="60" spans="1:3" ht="20.100000000000001" customHeight="1" x14ac:dyDescent="0.25">
      <c r="A60" s="13">
        <v>4</v>
      </c>
      <c r="B60" s="14" t="s">
        <v>862</v>
      </c>
      <c r="C60" s="21">
        <f>data!C306</f>
        <v>2455673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30511</v>
      </c>
    </row>
    <row r="62" spans="1:3" ht="20.100000000000001" customHeight="1" x14ac:dyDescent="0.25">
      <c r="A62" s="13">
        <v>6</v>
      </c>
      <c r="B62" s="14" t="s">
        <v>863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864</v>
      </c>
      <c r="C63" s="21">
        <f>data!C309</f>
        <v>599301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0</v>
      </c>
    </row>
    <row r="67" spans="1:3" ht="20.100000000000001" customHeight="1" x14ac:dyDescent="0.25">
      <c r="A67" s="13">
        <v>11</v>
      </c>
      <c r="B67" s="14" t="s">
        <v>865</v>
      </c>
      <c r="C67" s="21">
        <f>data!C313</f>
        <v>600707</v>
      </c>
    </row>
    <row r="68" spans="1:3" ht="20.100000000000001" customHeight="1" x14ac:dyDescent="0.25">
      <c r="A68" s="13">
        <v>12</v>
      </c>
      <c r="B68" s="14" t="s">
        <v>866</v>
      </c>
      <c r="C68" s="21">
        <f>data!D314</f>
        <v>4103899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867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868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869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870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871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12449165</v>
      </c>
    </row>
    <row r="82" spans="1:3" ht="20.100000000000001" customHeight="1" x14ac:dyDescent="0.25">
      <c r="A82" s="13">
        <v>26</v>
      </c>
      <c r="B82" s="14" t="s">
        <v>872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2118948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14568113</v>
      </c>
    </row>
    <row r="85" spans="1:3" ht="20.100000000000001" customHeight="1" x14ac:dyDescent="0.25">
      <c r="A85" s="13">
        <v>29</v>
      </c>
      <c r="B85" s="14" t="s">
        <v>873</v>
      </c>
      <c r="C85" s="21">
        <f>data!D329</f>
        <v>600707</v>
      </c>
    </row>
    <row r="86" spans="1:3" ht="20.100000000000001" customHeight="1" x14ac:dyDescent="0.25">
      <c r="A86" s="13">
        <v>30</v>
      </c>
      <c r="B86" s="14" t="s">
        <v>874</v>
      </c>
      <c r="C86" s="21">
        <f>data!D330</f>
        <v>13967406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875</v>
      </c>
      <c r="C88" s="21">
        <f>data!C332</f>
        <v>3928082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876</v>
      </c>
      <c r="C90" s="36"/>
    </row>
    <row r="91" spans="1:3" ht="20.100000000000001" customHeight="1" x14ac:dyDescent="0.25">
      <c r="A91" s="13">
        <v>35</v>
      </c>
      <c r="B91" s="14" t="s">
        <v>877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878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879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880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881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882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883</v>
      </c>
      <c r="C101" s="21">
        <f>data!C332+data!C334+data!C335+data!C336+data!C337-data!C338</f>
        <v>3928082</v>
      </c>
    </row>
    <row r="102" spans="1:3" ht="20.100000000000001" customHeight="1" x14ac:dyDescent="0.25">
      <c r="A102" s="13">
        <v>46</v>
      </c>
      <c r="B102" s="14" t="s">
        <v>884</v>
      </c>
      <c r="C102" s="21">
        <f>data!D339</f>
        <v>21999387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885</v>
      </c>
      <c r="B105" s="5"/>
      <c r="C105" s="6"/>
    </row>
    <row r="106" spans="1:3" ht="20.100000000000001" customHeight="1" x14ac:dyDescent="0.25">
      <c r="A106" s="45"/>
      <c r="B106" s="8"/>
      <c r="C106" s="167" t="s">
        <v>886</v>
      </c>
    </row>
    <row r="107" spans="1:3" ht="20.100000000000001" customHeight="1" x14ac:dyDescent="0.25">
      <c r="A107" s="29" t="str">
        <f>"HOSPITAL: "&amp;data!C84</f>
        <v>HOSPITAL: Cascade Medical Center</v>
      </c>
      <c r="B107" s="30"/>
      <c r="C107" s="31" t="str">
        <f>" FYE: "&amp;data!C82</f>
        <v xml:space="preserve"> FYE: 12/31/2019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887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4430605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21440582</v>
      </c>
    </row>
    <row r="112" spans="1:3" ht="20.100000000000001" customHeight="1" x14ac:dyDescent="0.25">
      <c r="A112" s="13">
        <v>4</v>
      </c>
      <c r="B112" s="14" t="s">
        <v>888</v>
      </c>
      <c r="C112" s="21">
        <f>data!D361</f>
        <v>25871187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889</v>
      </c>
      <c r="C114" s="36"/>
    </row>
    <row r="115" spans="1:3" ht="20.100000000000001" customHeight="1" x14ac:dyDescent="0.25">
      <c r="A115" s="13">
        <v>7</v>
      </c>
      <c r="B115" s="264" t="s">
        <v>450</v>
      </c>
      <c r="C115" s="48">
        <f>data!C363</f>
        <v>576665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7431517</v>
      </c>
    </row>
    <row r="117" spans="1:3" ht="20.100000000000001" customHeight="1" x14ac:dyDescent="0.25">
      <c r="A117" s="13">
        <v>9</v>
      </c>
      <c r="B117" s="14" t="s">
        <v>890</v>
      </c>
      <c r="C117" s="48">
        <f>data!C365</f>
        <v>223021</v>
      </c>
    </row>
    <row r="118" spans="1:3" ht="20.100000000000001" customHeight="1" x14ac:dyDescent="0.25">
      <c r="A118" s="13">
        <v>10</v>
      </c>
      <c r="B118" s="14" t="s">
        <v>891</v>
      </c>
      <c r="C118" s="48">
        <f>data!C366</f>
        <v>-531267</v>
      </c>
    </row>
    <row r="119" spans="1:3" ht="20.100000000000001" customHeight="1" x14ac:dyDescent="0.25">
      <c r="A119" s="13">
        <v>11</v>
      </c>
      <c r="B119" s="14" t="s">
        <v>834</v>
      </c>
      <c r="C119" s="48">
        <f>data!D367</f>
        <v>7699936</v>
      </c>
    </row>
    <row r="120" spans="1:3" ht="20.100000000000001" customHeight="1" x14ac:dyDescent="0.25">
      <c r="A120" s="13">
        <v>12</v>
      </c>
      <c r="B120" s="14" t="s">
        <v>892</v>
      </c>
      <c r="C120" s="48">
        <f>data!D368</f>
        <v>18171251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152929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2279686</v>
      </c>
    </row>
    <row r="125" spans="1:3" ht="20.100000000000001" customHeight="1" x14ac:dyDescent="0.25">
      <c r="A125" s="13">
        <v>17</v>
      </c>
      <c r="B125" s="14" t="s">
        <v>893</v>
      </c>
      <c r="C125" s="48">
        <f>data!D372</f>
        <v>2432615</v>
      </c>
    </row>
    <row r="126" spans="1:3" ht="20.100000000000001" customHeight="1" x14ac:dyDescent="0.25">
      <c r="A126" s="13">
        <v>18</v>
      </c>
      <c r="B126" s="14" t="s">
        <v>894</v>
      </c>
      <c r="C126" s="48">
        <f>data!D373</f>
        <v>20603866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895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10595518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2396923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257724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1431568</v>
      </c>
    </row>
    <row r="133" spans="1:3" ht="20.100000000000001" customHeight="1" x14ac:dyDescent="0.25">
      <c r="A133" s="13">
        <v>25</v>
      </c>
      <c r="B133" s="14" t="s">
        <v>896</v>
      </c>
      <c r="C133" s="48">
        <f>data!C382</f>
        <v>193319</v>
      </c>
    </row>
    <row r="134" spans="1:3" ht="20.100000000000001" customHeight="1" x14ac:dyDescent="0.25">
      <c r="A134" s="13">
        <v>26</v>
      </c>
      <c r="B134" s="14" t="s">
        <v>897</v>
      </c>
      <c r="C134" s="48">
        <f>data!C383</f>
        <v>1928300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1339382</v>
      </c>
    </row>
    <row r="136" spans="1:3" ht="20.100000000000001" customHeight="1" x14ac:dyDescent="0.25">
      <c r="A136" s="13">
        <v>28</v>
      </c>
      <c r="B136" s="14" t="s">
        <v>898</v>
      </c>
      <c r="C136" s="48">
        <f>data!C385</f>
        <v>73182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196575</v>
      </c>
    </row>
    <row r="138" spans="1:3" ht="20.100000000000001" customHeight="1" x14ac:dyDescent="0.25">
      <c r="A138" s="13">
        <v>30</v>
      </c>
      <c r="B138" s="14" t="s">
        <v>899</v>
      </c>
      <c r="C138" s="48">
        <f>data!C387</f>
        <v>140254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428633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1186506</v>
      </c>
    </row>
    <row r="141" spans="1:3" ht="20.100000000000001" customHeight="1" x14ac:dyDescent="0.25">
      <c r="A141" s="13">
        <v>34</v>
      </c>
      <c r="B141" s="14" t="s">
        <v>900</v>
      </c>
      <c r="C141" s="48">
        <f>data!D390</f>
        <v>20167884</v>
      </c>
    </row>
    <row r="142" spans="1:3" ht="20.100000000000001" customHeight="1" x14ac:dyDescent="0.25">
      <c r="A142" s="13">
        <v>35</v>
      </c>
      <c r="B142" s="14" t="s">
        <v>901</v>
      </c>
      <c r="C142" s="48">
        <f>data!D391</f>
        <v>435982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902</v>
      </c>
      <c r="C144" s="48">
        <f>data!C392</f>
        <v>498394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903</v>
      </c>
      <c r="C146" s="21">
        <f>data!D393</f>
        <v>934376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904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905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906</v>
      </c>
      <c r="C151" s="48">
        <f>data!D396</f>
        <v>934376</v>
      </c>
    </row>
    <row r="152" spans="1:3" ht="20.100000000000001" customHeight="1" x14ac:dyDescent="0.25">
      <c r="A152" s="40">
        <v>45</v>
      </c>
      <c r="B152" s="49" t="s">
        <v>907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85" fitToHeight="3" orientation="portrait" horizontalDpi="300" verticalDpi="300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topLeftCell="A157" zoomScale="65" workbookViewId="0">
      <selection activeCell="F169" sqref="F169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908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909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Cascade Medical Center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910</v>
      </c>
      <c r="C6" s="88" t="s">
        <v>92</v>
      </c>
      <c r="D6" s="18" t="s">
        <v>911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912</v>
      </c>
      <c r="E7" s="18" t="s">
        <v>163</v>
      </c>
      <c r="F7" s="18" t="s">
        <v>913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914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181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1.63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126493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28615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4394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0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56568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15806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190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2024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915</v>
      </c>
      <c r="C21" s="14">
        <f>data!C71</f>
        <v>0</v>
      </c>
      <c r="D21" s="14">
        <f>data!D71</f>
        <v>0</v>
      </c>
      <c r="E21" s="14">
        <f>data!E71</f>
        <v>234090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06"/>
      <c r="D22" s="207"/>
      <c r="E22" s="207"/>
      <c r="F22" s="207"/>
      <c r="G22" s="207"/>
      <c r="H22" s="207"/>
      <c r="I22" s="207"/>
    </row>
    <row r="23" spans="1:9" ht="20.100000000000001" customHeight="1" x14ac:dyDescent="0.25">
      <c r="A23" s="23">
        <v>18</v>
      </c>
      <c r="B23" s="14" t="s">
        <v>916</v>
      </c>
      <c r="C23" s="48">
        <f>+data!M668</f>
        <v>0</v>
      </c>
      <c r="D23" s="48">
        <f>+data!M669</f>
        <v>0</v>
      </c>
      <c r="E23" s="48">
        <f>+data!M670</f>
        <v>184581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917</v>
      </c>
      <c r="C24" s="14">
        <f>data!C73</f>
        <v>0</v>
      </c>
      <c r="D24" s="14">
        <f>data!D73</f>
        <v>0</v>
      </c>
      <c r="E24" s="14">
        <f>data!E73</f>
        <v>400932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918</v>
      </c>
      <c r="C25" s="14">
        <f>data!C74</f>
        <v>0</v>
      </c>
      <c r="D25" s="14">
        <f>data!D74</f>
        <v>0</v>
      </c>
      <c r="E25" s="14">
        <f>data!E74</f>
        <v>0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919</v>
      </c>
      <c r="C26" s="14">
        <f>data!C75</f>
        <v>0</v>
      </c>
      <c r="D26" s="14">
        <f>data!D75</f>
        <v>0</v>
      </c>
      <c r="E26" s="14">
        <f>data!E75</f>
        <v>400932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920</v>
      </c>
      <c r="B27" s="60"/>
      <c r="C27" s="207"/>
      <c r="D27" s="207"/>
      <c r="E27" s="207"/>
      <c r="F27" s="207"/>
      <c r="G27" s="207"/>
      <c r="H27" s="207"/>
      <c r="I27" s="207"/>
    </row>
    <row r="28" spans="1:9" ht="20.100000000000001" customHeight="1" x14ac:dyDescent="0.25">
      <c r="A28" s="23">
        <v>22</v>
      </c>
      <c r="B28" s="14" t="s">
        <v>921</v>
      </c>
      <c r="C28" s="14">
        <f>data!C76</f>
        <v>0</v>
      </c>
      <c r="D28" s="14">
        <f>data!D76</f>
        <v>0</v>
      </c>
      <c r="E28" s="14">
        <f>data!E76</f>
        <v>418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922</v>
      </c>
      <c r="C29" s="14">
        <f>data!C77</f>
        <v>0</v>
      </c>
      <c r="D29" s="14">
        <f>data!D77</f>
        <v>0</v>
      </c>
      <c r="E29" s="14">
        <f>data!E77</f>
        <v>533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923</v>
      </c>
      <c r="C30" s="14">
        <f>data!C78</f>
        <v>0</v>
      </c>
      <c r="D30" s="14">
        <f>data!D78</f>
        <v>0</v>
      </c>
      <c r="E30" s="14">
        <f>data!E78</f>
        <v>167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924</v>
      </c>
      <c r="C31" s="14">
        <f>data!C79</f>
        <v>0</v>
      </c>
      <c r="D31" s="14">
        <f>data!D79</f>
        <v>0</v>
      </c>
      <c r="E31" s="14">
        <f>data!E79</f>
        <v>3093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1.58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908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925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Cascade Medical Center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910</v>
      </c>
      <c r="C38" s="25"/>
      <c r="D38" s="18" t="s">
        <v>100</v>
      </c>
      <c r="E38" s="18" t="s">
        <v>101</v>
      </c>
      <c r="F38" s="18" t="s">
        <v>926</v>
      </c>
      <c r="G38" s="18" t="s">
        <v>103</v>
      </c>
      <c r="H38" s="18" t="s">
        <v>927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914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1277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11.48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0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892440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0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201888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0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30997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0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399105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0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111628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0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1337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14282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0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915</v>
      </c>
      <c r="C53" s="14">
        <f>data!J71</f>
        <v>0</v>
      </c>
      <c r="D53" s="14">
        <f>data!K71</f>
        <v>0</v>
      </c>
      <c r="E53" s="14">
        <f>data!L71</f>
        <v>1651677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0</v>
      </c>
    </row>
    <row r="54" spans="1:9" ht="20.100000000000001" customHeight="1" x14ac:dyDescent="0.25">
      <c r="A54" s="23">
        <v>17</v>
      </c>
      <c r="B54" s="14" t="s">
        <v>244</v>
      </c>
      <c r="C54" s="207"/>
      <c r="D54" s="207"/>
      <c r="E54" s="207"/>
      <c r="F54" s="207"/>
      <c r="G54" s="207"/>
      <c r="H54" s="207"/>
      <c r="I54" s="207"/>
    </row>
    <row r="55" spans="1:9" ht="20.100000000000001" customHeight="1" x14ac:dyDescent="0.25">
      <c r="A55" s="23">
        <v>18</v>
      </c>
      <c r="B55" s="14" t="s">
        <v>916</v>
      </c>
      <c r="C55" s="48">
        <f>+data!M675</f>
        <v>0</v>
      </c>
      <c r="D55" s="48">
        <f>+data!M676</f>
        <v>0</v>
      </c>
      <c r="E55" s="48">
        <f>+data!M677</f>
        <v>1276835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0</v>
      </c>
    </row>
    <row r="56" spans="1:9" ht="20.100000000000001" customHeight="1" x14ac:dyDescent="0.25">
      <c r="A56" s="23">
        <v>19</v>
      </c>
      <c r="B56" s="48" t="s">
        <v>917</v>
      </c>
      <c r="C56" s="14">
        <f>data!J73</f>
        <v>0</v>
      </c>
      <c r="D56" s="14">
        <f>data!K73</f>
        <v>0</v>
      </c>
      <c r="E56" s="14">
        <f>data!L73</f>
        <v>2540800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0</v>
      </c>
    </row>
    <row r="57" spans="1:9" ht="20.100000000000001" customHeight="1" x14ac:dyDescent="0.25">
      <c r="A57" s="23">
        <v>20</v>
      </c>
      <c r="B57" s="48" t="s">
        <v>918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0</v>
      </c>
    </row>
    <row r="58" spans="1:9" ht="20.100000000000001" customHeight="1" x14ac:dyDescent="0.25">
      <c r="A58" s="23">
        <v>21</v>
      </c>
      <c r="B58" s="48" t="s">
        <v>919</v>
      </c>
      <c r="C58" s="14">
        <f>data!J75</f>
        <v>0</v>
      </c>
      <c r="D58" s="14">
        <f>data!K75</f>
        <v>0</v>
      </c>
      <c r="E58" s="14">
        <f>data!L75</f>
        <v>2540800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0</v>
      </c>
    </row>
    <row r="59" spans="1:9" ht="20.100000000000001" customHeight="1" x14ac:dyDescent="0.25">
      <c r="A59" s="23" t="s">
        <v>920</v>
      </c>
      <c r="B59" s="60"/>
      <c r="C59" s="207"/>
      <c r="D59" s="207"/>
      <c r="E59" s="207"/>
      <c r="F59" s="207"/>
      <c r="G59" s="207"/>
      <c r="H59" s="207"/>
      <c r="I59" s="207"/>
    </row>
    <row r="60" spans="1:9" ht="20.100000000000001" customHeight="1" x14ac:dyDescent="0.25">
      <c r="A60" s="23">
        <v>22</v>
      </c>
      <c r="B60" s="14" t="s">
        <v>921</v>
      </c>
      <c r="C60" s="14">
        <f>data!J76</f>
        <v>0</v>
      </c>
      <c r="D60" s="14">
        <f>data!K76</f>
        <v>0</v>
      </c>
      <c r="E60" s="14">
        <f>data!L76</f>
        <v>2952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0</v>
      </c>
    </row>
    <row r="61" spans="1:9" ht="20.100000000000001" customHeight="1" x14ac:dyDescent="0.25">
      <c r="A61" s="23">
        <v>23</v>
      </c>
      <c r="B61" s="14" t="s">
        <v>922</v>
      </c>
      <c r="C61" s="14">
        <f>data!J77</f>
        <v>0</v>
      </c>
      <c r="D61" s="14">
        <f>data!K77</f>
        <v>0</v>
      </c>
      <c r="E61" s="14">
        <f>data!L77</f>
        <v>3758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923</v>
      </c>
      <c r="C62" s="14">
        <f>data!J78</f>
        <v>0</v>
      </c>
      <c r="D62" s="14">
        <f>data!K78</f>
        <v>0</v>
      </c>
      <c r="E62" s="14">
        <f>data!L78</f>
        <v>1176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0</v>
      </c>
    </row>
    <row r="63" spans="1:9" ht="20.100000000000001" customHeight="1" x14ac:dyDescent="0.25">
      <c r="A63" s="23">
        <v>25</v>
      </c>
      <c r="B63" s="14" t="s">
        <v>924</v>
      </c>
      <c r="C63" s="14">
        <f>data!J79</f>
        <v>0</v>
      </c>
      <c r="D63" s="14">
        <f>data!K79</f>
        <v>0</v>
      </c>
      <c r="E63" s="14">
        <f>data!L79</f>
        <v>21820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11.15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0</v>
      </c>
    </row>
    <row r="65" spans="1:9" ht="20.100000000000001" customHeight="1" x14ac:dyDescent="0.25">
      <c r="A65" s="4" t="s">
        <v>908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928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Cascade Medical Center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910</v>
      </c>
      <c r="C70" s="18" t="s">
        <v>106</v>
      </c>
      <c r="D70" s="25"/>
      <c r="E70" s="18" t="s">
        <v>108</v>
      </c>
      <c r="F70" s="18" t="s">
        <v>929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930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914</v>
      </c>
      <c r="C72" s="15" t="s">
        <v>931</v>
      </c>
      <c r="D72" s="89" t="s">
        <v>932</v>
      </c>
      <c r="E72" s="208"/>
      <c r="F72" s="208"/>
      <c r="G72" s="89" t="s">
        <v>933</v>
      </c>
      <c r="H72" s="89" t="s">
        <v>933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08"/>
      <c r="F73" s="208"/>
      <c r="G73" s="14">
        <f>data!U59</f>
        <v>36530</v>
      </c>
      <c r="H73" s="14">
        <f>data!V59</f>
        <v>910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1.01</v>
      </c>
      <c r="F74" s="26">
        <f>data!T60</f>
        <v>0</v>
      </c>
      <c r="G74" s="26">
        <f>data!U60</f>
        <v>5.74</v>
      </c>
      <c r="H74" s="26">
        <f>data!V60</f>
        <v>0.31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38491</v>
      </c>
      <c r="F75" s="14">
        <f>data!T61</f>
        <v>0</v>
      </c>
      <c r="G75" s="14">
        <f>data!U61</f>
        <v>360497</v>
      </c>
      <c r="H75" s="14">
        <f>data!V61</f>
        <v>20888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8707</v>
      </c>
      <c r="F76" s="14">
        <f>data!T62</f>
        <v>0</v>
      </c>
      <c r="G76" s="14">
        <f>data!U62</f>
        <v>81552</v>
      </c>
      <c r="H76" s="14">
        <f>data!V62</f>
        <v>4725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0</v>
      </c>
      <c r="D78" s="14">
        <f>data!R64</f>
        <v>0</v>
      </c>
      <c r="E78" s="14">
        <f>data!S64</f>
        <v>11267</v>
      </c>
      <c r="F78" s="14">
        <f>data!T64</f>
        <v>0</v>
      </c>
      <c r="G78" s="14">
        <f>data!U64</f>
        <v>268397</v>
      </c>
      <c r="H78" s="14">
        <f>data!V64</f>
        <v>67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0</v>
      </c>
      <c r="F80" s="14">
        <f>data!T66</f>
        <v>0</v>
      </c>
      <c r="G80" s="14">
        <f>data!U66</f>
        <v>170650</v>
      </c>
      <c r="H80" s="14">
        <f>data!V66</f>
        <v>0</v>
      </c>
      <c r="I80" s="14">
        <f>data!W66</f>
        <v>0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73662</v>
      </c>
      <c r="F81" s="14">
        <f>data!T67</f>
        <v>0</v>
      </c>
      <c r="G81" s="14">
        <f>data!U67</f>
        <v>32974</v>
      </c>
      <c r="H81" s="14">
        <f>data!V67</f>
        <v>5559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15608</v>
      </c>
      <c r="F82" s="14">
        <f>data!T68</f>
        <v>0</v>
      </c>
      <c r="G82" s="14">
        <f>data!U68</f>
        <v>349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76104</v>
      </c>
      <c r="F83" s="14">
        <f>data!T69</f>
        <v>0</v>
      </c>
      <c r="G83" s="14">
        <f>data!U69</f>
        <v>15919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915</v>
      </c>
      <c r="C85" s="14">
        <f>data!Q71</f>
        <v>0</v>
      </c>
      <c r="D85" s="14">
        <f>data!R71</f>
        <v>0</v>
      </c>
      <c r="E85" s="14">
        <f>data!S71</f>
        <v>223839</v>
      </c>
      <c r="F85" s="14">
        <f>data!T71</f>
        <v>0</v>
      </c>
      <c r="G85" s="14">
        <f>data!U71</f>
        <v>930338</v>
      </c>
      <c r="H85" s="14">
        <f>data!V71</f>
        <v>31239</v>
      </c>
      <c r="I85" s="14">
        <f>data!W71</f>
        <v>0</v>
      </c>
    </row>
    <row r="86" spans="1:9" ht="20.100000000000001" customHeight="1" x14ac:dyDescent="0.25">
      <c r="A86" s="23">
        <v>17</v>
      </c>
      <c r="B86" s="14" t="s">
        <v>244</v>
      </c>
      <c r="C86" s="207"/>
      <c r="D86" s="207"/>
      <c r="E86" s="207"/>
      <c r="F86" s="207"/>
      <c r="G86" s="207"/>
      <c r="H86" s="207"/>
      <c r="I86" s="207"/>
    </row>
    <row r="87" spans="1:9" ht="20.100000000000001" customHeight="1" x14ac:dyDescent="0.25">
      <c r="A87" s="23">
        <v>18</v>
      </c>
      <c r="B87" s="14" t="s">
        <v>916</v>
      </c>
      <c r="C87" s="48">
        <f>+data!M682</f>
        <v>0</v>
      </c>
      <c r="D87" s="48">
        <f>+data!M683</f>
        <v>0</v>
      </c>
      <c r="E87" s="48">
        <f>+data!M684</f>
        <v>226863</v>
      </c>
      <c r="F87" s="48">
        <f>+data!M685</f>
        <v>0</v>
      </c>
      <c r="G87" s="48">
        <f>+data!M686</f>
        <v>426715</v>
      </c>
      <c r="H87" s="48">
        <f>+data!M687</f>
        <v>34336</v>
      </c>
      <c r="I87" s="48">
        <f>+data!M688</f>
        <v>0</v>
      </c>
    </row>
    <row r="88" spans="1:9" ht="20.100000000000001" customHeight="1" x14ac:dyDescent="0.25">
      <c r="A88" s="23">
        <v>19</v>
      </c>
      <c r="B88" s="48" t="s">
        <v>917</v>
      </c>
      <c r="C88" s="14">
        <f>data!Q73</f>
        <v>0</v>
      </c>
      <c r="D88" s="14">
        <f>data!R73</f>
        <v>0</v>
      </c>
      <c r="E88" s="14">
        <f>data!S73</f>
        <v>150373</v>
      </c>
      <c r="F88" s="14">
        <f>data!T73</f>
        <v>0</v>
      </c>
      <c r="G88" s="14">
        <f>data!U73</f>
        <v>159209</v>
      </c>
      <c r="H88" s="14">
        <f>data!V73</f>
        <v>6463</v>
      </c>
      <c r="I88" s="14">
        <f>data!W73</f>
        <v>0</v>
      </c>
    </row>
    <row r="89" spans="1:9" ht="20.100000000000001" customHeight="1" x14ac:dyDescent="0.25">
      <c r="A89" s="23">
        <v>20</v>
      </c>
      <c r="B89" s="48" t="s">
        <v>918</v>
      </c>
      <c r="C89" s="14">
        <f>data!Q74</f>
        <v>0</v>
      </c>
      <c r="D89" s="14">
        <f>data!R74</f>
        <v>0</v>
      </c>
      <c r="E89" s="14">
        <f>data!S74</f>
        <v>482399</v>
      </c>
      <c r="F89" s="14">
        <f>data!T74</f>
        <v>0</v>
      </c>
      <c r="G89" s="14">
        <f>data!U74</f>
        <v>2631763</v>
      </c>
      <c r="H89" s="14">
        <f>data!V74</f>
        <v>215659</v>
      </c>
      <c r="I89" s="14">
        <f>data!W74</f>
        <v>0</v>
      </c>
    </row>
    <row r="90" spans="1:9" ht="20.100000000000001" customHeight="1" x14ac:dyDescent="0.25">
      <c r="A90" s="23">
        <v>21</v>
      </c>
      <c r="B90" s="48" t="s">
        <v>919</v>
      </c>
      <c r="C90" s="14">
        <f>data!Q75</f>
        <v>0</v>
      </c>
      <c r="D90" s="14">
        <f>data!R75</f>
        <v>0</v>
      </c>
      <c r="E90" s="14">
        <f>data!S75</f>
        <v>632772</v>
      </c>
      <c r="F90" s="14">
        <f>data!T75</f>
        <v>0</v>
      </c>
      <c r="G90" s="14">
        <f>data!U75</f>
        <v>2790972</v>
      </c>
      <c r="H90" s="14">
        <f>data!V75</f>
        <v>222122</v>
      </c>
      <c r="I90" s="14">
        <f>data!W75</f>
        <v>0</v>
      </c>
    </row>
    <row r="91" spans="1:9" ht="20.100000000000001" customHeight="1" x14ac:dyDescent="0.25">
      <c r="A91" s="23" t="s">
        <v>920</v>
      </c>
      <c r="B91" s="60"/>
      <c r="C91" s="207"/>
      <c r="D91" s="207"/>
      <c r="E91" s="207"/>
      <c r="F91" s="207"/>
      <c r="G91" s="207"/>
      <c r="H91" s="207"/>
      <c r="I91" s="207"/>
    </row>
    <row r="92" spans="1:9" ht="20.100000000000001" customHeight="1" x14ac:dyDescent="0.25">
      <c r="A92" s="23">
        <v>22</v>
      </c>
      <c r="B92" s="14" t="s">
        <v>921</v>
      </c>
      <c r="C92" s="14">
        <f>data!Q76</f>
        <v>0</v>
      </c>
      <c r="D92" s="14">
        <f>data!R76</f>
        <v>0</v>
      </c>
      <c r="E92" s="14">
        <f>data!S76</f>
        <v>1948</v>
      </c>
      <c r="F92" s="14">
        <f>data!T76</f>
        <v>0</v>
      </c>
      <c r="G92" s="14">
        <f>data!U76</f>
        <v>872</v>
      </c>
      <c r="H92" s="14">
        <f>data!V76</f>
        <v>147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922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923</v>
      </c>
      <c r="C94" s="14">
        <f>data!Q78</f>
        <v>0</v>
      </c>
      <c r="D94" s="14">
        <f>data!R78</f>
        <v>0</v>
      </c>
      <c r="E94" s="14">
        <f>data!S78</f>
        <v>776</v>
      </c>
      <c r="F94" s="14">
        <f>data!T78</f>
        <v>0</v>
      </c>
      <c r="G94" s="14">
        <f>data!U78</f>
        <v>347</v>
      </c>
      <c r="H94" s="14">
        <f>data!V78</f>
        <v>59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924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914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908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934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Cascade Medical Center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910</v>
      </c>
      <c r="C102" s="18" t="s">
        <v>935</v>
      </c>
      <c r="D102" s="18" t="s">
        <v>936</v>
      </c>
      <c r="E102" s="18" t="s">
        <v>936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914</v>
      </c>
      <c r="C104" s="89" t="s">
        <v>224</v>
      </c>
      <c r="D104" s="15" t="s">
        <v>937</v>
      </c>
      <c r="E104" s="15" t="s">
        <v>937</v>
      </c>
      <c r="F104" s="15" t="s">
        <v>937</v>
      </c>
      <c r="G104" s="208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1096</v>
      </c>
      <c r="D105" s="14">
        <f>data!Y59</f>
        <v>3814</v>
      </c>
      <c r="E105" s="14">
        <f>data!Z59</f>
        <v>0</v>
      </c>
      <c r="F105" s="14">
        <f>data!AA59</f>
        <v>0</v>
      </c>
      <c r="G105" s="208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0.86</v>
      </c>
      <c r="D106" s="26">
        <f>data!Y60</f>
        <v>2.99</v>
      </c>
      <c r="E106" s="26">
        <f>data!Z60</f>
        <v>0</v>
      </c>
      <c r="F106" s="26">
        <f>data!AA60</f>
        <v>0</v>
      </c>
      <c r="G106" s="26">
        <f>data!AB60</f>
        <v>1.45</v>
      </c>
      <c r="H106" s="26">
        <f>data!AC60</f>
        <v>0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58739</v>
      </c>
      <c r="D107" s="14">
        <f>data!Y61</f>
        <v>204409</v>
      </c>
      <c r="E107" s="14">
        <f>data!Z61</f>
        <v>0</v>
      </c>
      <c r="F107" s="14">
        <f>data!AA61</f>
        <v>0</v>
      </c>
      <c r="G107" s="14">
        <f>data!AB61</f>
        <v>250095</v>
      </c>
      <c r="H107" s="14">
        <f>data!AC61</f>
        <v>0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13288</v>
      </c>
      <c r="D108" s="14">
        <f>data!Y62</f>
        <v>46241</v>
      </c>
      <c r="E108" s="14">
        <f>data!Z62</f>
        <v>0</v>
      </c>
      <c r="F108" s="14">
        <f>data!AA62</f>
        <v>0</v>
      </c>
      <c r="G108" s="14">
        <f>data!AB62</f>
        <v>56577</v>
      </c>
      <c r="H108" s="14">
        <f>data!AC62</f>
        <v>0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33774</v>
      </c>
      <c r="D109" s="14">
        <f>data!Y63</f>
        <v>117529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2893</v>
      </c>
      <c r="D110" s="14">
        <f>data!Y64</f>
        <v>10064</v>
      </c>
      <c r="E110" s="14">
        <f>data!Z64</f>
        <v>0</v>
      </c>
      <c r="F110" s="14">
        <f>data!AA64</f>
        <v>0</v>
      </c>
      <c r="G110" s="14">
        <f>data!AB64</f>
        <v>470019</v>
      </c>
      <c r="H110" s="14">
        <f>data!AC64</f>
        <v>0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1529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6670</v>
      </c>
      <c r="D112" s="14">
        <f>data!Y66</f>
        <v>23211</v>
      </c>
      <c r="E112" s="14">
        <f>data!Z66</f>
        <v>0</v>
      </c>
      <c r="F112" s="14">
        <f>data!AA66</f>
        <v>0</v>
      </c>
      <c r="G112" s="14">
        <f>data!AB66</f>
        <v>277918</v>
      </c>
      <c r="H112" s="14">
        <f>data!AC66</f>
        <v>0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10664</v>
      </c>
      <c r="D113" s="14">
        <f>data!Y67</f>
        <v>37058</v>
      </c>
      <c r="E113" s="14">
        <f>data!Z67</f>
        <v>0</v>
      </c>
      <c r="F113" s="14">
        <f>data!AA67</f>
        <v>0</v>
      </c>
      <c r="G113" s="14">
        <f>data!AB67</f>
        <v>5634</v>
      </c>
      <c r="H113" s="14">
        <f>data!AC67</f>
        <v>0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976</v>
      </c>
      <c r="E114" s="14">
        <f>data!Z68</f>
        <v>0</v>
      </c>
      <c r="F114" s="14">
        <f>data!AA68</f>
        <v>0</v>
      </c>
      <c r="G114" s="14">
        <f>data!AB68</f>
        <v>9073</v>
      </c>
      <c r="H114" s="14">
        <f>data!AC68</f>
        <v>0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73505</v>
      </c>
      <c r="D115" s="14">
        <f>data!Y69</f>
        <v>48124</v>
      </c>
      <c r="E115" s="14">
        <f>data!Z69</f>
        <v>0</v>
      </c>
      <c r="F115" s="14">
        <f>data!AA69</f>
        <v>0</v>
      </c>
      <c r="G115" s="14">
        <f>data!AB69</f>
        <v>42338</v>
      </c>
      <c r="H115" s="14">
        <f>data!AC69</f>
        <v>0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915</v>
      </c>
      <c r="C117" s="14">
        <f>data!X71</f>
        <v>199533</v>
      </c>
      <c r="D117" s="14">
        <f>data!Y71</f>
        <v>487612</v>
      </c>
      <c r="E117" s="14">
        <f>data!Z71</f>
        <v>0</v>
      </c>
      <c r="F117" s="14">
        <f>data!AA71</f>
        <v>0</v>
      </c>
      <c r="G117" s="14">
        <f>data!AB71</f>
        <v>1113183</v>
      </c>
      <c r="H117" s="14">
        <f>data!AC71</f>
        <v>0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07"/>
      <c r="D118" s="207"/>
      <c r="E118" s="207"/>
      <c r="F118" s="207"/>
      <c r="G118" s="207"/>
      <c r="H118" s="207"/>
      <c r="I118" s="207"/>
    </row>
    <row r="119" spans="1:9" ht="20.100000000000001" customHeight="1" x14ac:dyDescent="0.25">
      <c r="A119" s="23">
        <v>18</v>
      </c>
      <c r="B119" s="14" t="s">
        <v>916</v>
      </c>
      <c r="C119" s="48">
        <f>+data!M689</f>
        <v>132189</v>
      </c>
      <c r="D119" s="48">
        <f>+data!M690</f>
        <v>439150</v>
      </c>
      <c r="E119" s="48">
        <f>+data!M691</f>
        <v>0</v>
      </c>
      <c r="F119" s="48">
        <f>+data!M692</f>
        <v>0</v>
      </c>
      <c r="G119" s="48">
        <f>+data!M693</f>
        <v>259925</v>
      </c>
      <c r="H119" s="48">
        <f>+data!M694</f>
        <v>0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917</v>
      </c>
      <c r="C120" s="14">
        <f>data!X73</f>
        <v>22723</v>
      </c>
      <c r="D120" s="14">
        <f>data!Y73</f>
        <v>79074</v>
      </c>
      <c r="E120" s="14">
        <f>data!Z73</f>
        <v>0</v>
      </c>
      <c r="F120" s="14">
        <f>data!AA73</f>
        <v>0</v>
      </c>
      <c r="G120" s="14">
        <f>data!AB73</f>
        <v>277276</v>
      </c>
      <c r="H120" s="14">
        <f>data!AC73</f>
        <v>0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918</v>
      </c>
      <c r="C121" s="14">
        <f>data!X74</f>
        <v>986307</v>
      </c>
      <c r="D121" s="14">
        <f>data!Y74</f>
        <v>3432277</v>
      </c>
      <c r="E121" s="14">
        <f>data!Z74</f>
        <v>0</v>
      </c>
      <c r="F121" s="14">
        <f>data!AA74</f>
        <v>0</v>
      </c>
      <c r="G121" s="14">
        <f>data!AB74</f>
        <v>1058717</v>
      </c>
      <c r="H121" s="14">
        <f>data!AC74</f>
        <v>0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919</v>
      </c>
      <c r="C122" s="14">
        <f>data!X75</f>
        <v>1009030</v>
      </c>
      <c r="D122" s="14">
        <f>data!Y75</f>
        <v>3511351</v>
      </c>
      <c r="E122" s="14">
        <f>data!Z75</f>
        <v>0</v>
      </c>
      <c r="F122" s="14">
        <f>data!AA75</f>
        <v>0</v>
      </c>
      <c r="G122" s="14">
        <f>data!AB75</f>
        <v>1335993</v>
      </c>
      <c r="H122" s="14">
        <f>data!AC75</f>
        <v>0</v>
      </c>
      <c r="I122" s="14">
        <f>data!AD75</f>
        <v>0</v>
      </c>
    </row>
    <row r="123" spans="1:9" ht="20.100000000000001" customHeight="1" x14ac:dyDescent="0.25">
      <c r="A123" s="23" t="s">
        <v>920</v>
      </c>
      <c r="B123" s="60"/>
      <c r="C123" s="207"/>
      <c r="D123" s="207"/>
      <c r="E123" s="207"/>
      <c r="F123" s="207"/>
      <c r="G123" s="207"/>
      <c r="H123" s="207"/>
      <c r="I123" s="207"/>
    </row>
    <row r="124" spans="1:9" ht="20.100000000000001" customHeight="1" x14ac:dyDescent="0.25">
      <c r="A124" s="23">
        <v>22</v>
      </c>
      <c r="B124" s="14" t="s">
        <v>921</v>
      </c>
      <c r="C124" s="14">
        <f>data!X76</f>
        <v>282</v>
      </c>
      <c r="D124" s="14">
        <f>data!Y76</f>
        <v>980</v>
      </c>
      <c r="E124" s="14">
        <f>data!Z76</f>
        <v>0</v>
      </c>
      <c r="F124" s="14">
        <f>data!AA76</f>
        <v>0</v>
      </c>
      <c r="G124" s="14">
        <f>data!AB76</f>
        <v>149</v>
      </c>
      <c r="H124" s="14">
        <f>data!AC76</f>
        <v>0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922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923</v>
      </c>
      <c r="C126" s="14">
        <f>data!X78</f>
        <v>112</v>
      </c>
      <c r="D126" s="14">
        <f>data!Y78</f>
        <v>391</v>
      </c>
      <c r="E126" s="14">
        <f>data!Z78</f>
        <v>0</v>
      </c>
      <c r="F126" s="14">
        <f>data!AA78</f>
        <v>0</v>
      </c>
      <c r="G126" s="14">
        <f>data!AB78</f>
        <v>59</v>
      </c>
      <c r="H126" s="14">
        <f>data!AC78</f>
        <v>0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924</v>
      </c>
      <c r="C127" s="14">
        <f>data!X79</f>
        <v>308</v>
      </c>
      <c r="D127" s="14">
        <f>data!Y79</f>
        <v>1071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908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938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Cascade Medical Center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910</v>
      </c>
      <c r="C134" s="18" t="s">
        <v>96</v>
      </c>
      <c r="D134" s="18" t="s">
        <v>97</v>
      </c>
      <c r="E134" s="18" t="s">
        <v>118</v>
      </c>
      <c r="F134" s="25"/>
      <c r="G134" s="18" t="s">
        <v>939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914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940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21188</v>
      </c>
      <c r="D137" s="14">
        <f>data!AF59</f>
        <v>0</v>
      </c>
      <c r="E137" s="14">
        <f>data!AG59</f>
        <v>3403</v>
      </c>
      <c r="F137" s="14">
        <f>data!AH59</f>
        <v>719</v>
      </c>
      <c r="G137" s="14">
        <f>data!AI59</f>
        <v>191</v>
      </c>
      <c r="H137" s="14">
        <f>data!AJ59</f>
        <v>15891</v>
      </c>
      <c r="I137" s="14">
        <f>data!AK59</f>
        <v>5833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9.32</v>
      </c>
      <c r="D138" s="26">
        <f>data!AF60</f>
        <v>0</v>
      </c>
      <c r="E138" s="26">
        <f>data!AG60</f>
        <v>6.78</v>
      </c>
      <c r="F138" s="26">
        <f>data!AH60</f>
        <v>17.77</v>
      </c>
      <c r="G138" s="26">
        <f>data!AI60</f>
        <v>1</v>
      </c>
      <c r="H138" s="26">
        <f>data!AJ60</f>
        <v>25.94</v>
      </c>
      <c r="I138" s="26">
        <f>data!AK60</f>
        <v>1.52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620847</v>
      </c>
      <c r="D139" s="14">
        <f>data!AF61</f>
        <v>0</v>
      </c>
      <c r="E139" s="14">
        <f>data!AG61</f>
        <v>1047854</v>
      </c>
      <c r="F139" s="14">
        <f>data!AH61</f>
        <v>951400</v>
      </c>
      <c r="G139" s="14">
        <f>data!AI61</f>
        <v>78492</v>
      </c>
      <c r="H139" s="14">
        <f>data!AJ61</f>
        <v>2778828</v>
      </c>
      <c r="I139" s="14">
        <f>data!AK61</f>
        <v>143674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140448</v>
      </c>
      <c r="D140" s="14">
        <f>data!AF62</f>
        <v>0</v>
      </c>
      <c r="E140" s="14">
        <f>data!AG62</f>
        <v>237046</v>
      </c>
      <c r="F140" s="14">
        <f>data!AH62</f>
        <v>215226</v>
      </c>
      <c r="G140" s="14">
        <f>data!AI62</f>
        <v>17756</v>
      </c>
      <c r="H140" s="14">
        <f>data!AJ62</f>
        <v>628628</v>
      </c>
      <c r="I140" s="14">
        <f>data!AK62</f>
        <v>32502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81410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11765</v>
      </c>
      <c r="D142" s="14">
        <f>data!AF64</f>
        <v>0</v>
      </c>
      <c r="E142" s="14">
        <f>data!AG64</f>
        <v>132073</v>
      </c>
      <c r="F142" s="14">
        <f>data!AH64</f>
        <v>91603</v>
      </c>
      <c r="G142" s="14">
        <f>data!AI64</f>
        <v>38811</v>
      </c>
      <c r="H142" s="14">
        <f>data!AJ64</f>
        <v>92551</v>
      </c>
      <c r="I142" s="14">
        <f>data!AK64</f>
        <v>1067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278</v>
      </c>
      <c r="F143" s="14">
        <f>data!AH65</f>
        <v>18046</v>
      </c>
      <c r="G143" s="14">
        <f>data!AI65</f>
        <v>667</v>
      </c>
      <c r="H143" s="14">
        <f>data!AJ65</f>
        <v>5494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14144</v>
      </c>
      <c r="D144" s="14">
        <f>data!AF66</f>
        <v>0</v>
      </c>
      <c r="E144" s="14">
        <f>data!AG66</f>
        <v>486531</v>
      </c>
      <c r="F144" s="14">
        <f>data!AH66</f>
        <v>157153</v>
      </c>
      <c r="G144" s="14">
        <f>data!AI66</f>
        <v>0</v>
      </c>
      <c r="H144" s="14">
        <f>data!AJ66</f>
        <v>9589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83456</v>
      </c>
      <c r="D145" s="14">
        <f>data!AF67</f>
        <v>0</v>
      </c>
      <c r="E145" s="14">
        <f>data!AG67</f>
        <v>83305</v>
      </c>
      <c r="F145" s="14">
        <f>data!AH67</f>
        <v>32369</v>
      </c>
      <c r="G145" s="14">
        <f>data!AI67</f>
        <v>19777</v>
      </c>
      <c r="H145" s="14">
        <f>data!AJ67</f>
        <v>171866</v>
      </c>
      <c r="I145" s="14">
        <f>data!AK67</f>
        <v>6050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3730</v>
      </c>
      <c r="F146" s="14">
        <f>data!AH68</f>
        <v>14879</v>
      </c>
      <c r="G146" s="14">
        <f>data!AI68</f>
        <v>0</v>
      </c>
      <c r="H146" s="14">
        <f>data!AJ68</f>
        <v>4712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15012</v>
      </c>
      <c r="D147" s="14">
        <f>data!AF69</f>
        <v>0</v>
      </c>
      <c r="E147" s="14">
        <f>data!AG69</f>
        <v>2577</v>
      </c>
      <c r="F147" s="14">
        <f>data!AH69</f>
        <v>78266</v>
      </c>
      <c r="G147" s="14">
        <f>data!AI69</f>
        <v>8390</v>
      </c>
      <c r="H147" s="14">
        <f>data!AJ69</f>
        <v>80176</v>
      </c>
      <c r="I147" s="14">
        <f>data!AK69</f>
        <v>135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915</v>
      </c>
      <c r="C149" s="14">
        <f>data!AE71</f>
        <v>885672</v>
      </c>
      <c r="D149" s="14">
        <f>data!AF71</f>
        <v>0</v>
      </c>
      <c r="E149" s="14">
        <f>data!AG71</f>
        <v>2074804</v>
      </c>
      <c r="F149" s="14">
        <f>data!AH71</f>
        <v>1558942</v>
      </c>
      <c r="G149" s="14">
        <f>data!AI71</f>
        <v>163893</v>
      </c>
      <c r="H149" s="14">
        <f>data!AJ71</f>
        <v>3771844</v>
      </c>
      <c r="I149" s="14">
        <f>data!AK71</f>
        <v>183428</v>
      </c>
    </row>
    <row r="150" spans="1:9" ht="20.100000000000001" customHeight="1" x14ac:dyDescent="0.25">
      <c r="A150" s="23">
        <v>17</v>
      </c>
      <c r="B150" s="14" t="s">
        <v>244</v>
      </c>
      <c r="C150" s="207"/>
      <c r="D150" s="207"/>
      <c r="E150" s="207"/>
      <c r="F150" s="207"/>
      <c r="G150" s="207"/>
      <c r="H150" s="207"/>
      <c r="I150" s="207"/>
    </row>
    <row r="151" spans="1:9" ht="20.100000000000001" customHeight="1" x14ac:dyDescent="0.25">
      <c r="A151" s="23">
        <v>18</v>
      </c>
      <c r="B151" s="14" t="s">
        <v>916</v>
      </c>
      <c r="C151" s="48">
        <f>+data!M696</f>
        <v>453967</v>
      </c>
      <c r="D151" s="48">
        <f>+data!M697</f>
        <v>0</v>
      </c>
      <c r="E151" s="48">
        <f>+data!M698</f>
        <v>1025422</v>
      </c>
      <c r="F151" s="48">
        <f>+data!M699</f>
        <v>372272</v>
      </c>
      <c r="G151" s="48">
        <f>+data!M700</f>
        <v>122642</v>
      </c>
      <c r="H151" s="48">
        <f>+data!M701</f>
        <v>1289046</v>
      </c>
      <c r="I151" s="48">
        <f>+data!M702</f>
        <v>82843</v>
      </c>
    </row>
    <row r="152" spans="1:9" ht="20.100000000000001" customHeight="1" x14ac:dyDescent="0.25">
      <c r="A152" s="23">
        <v>19</v>
      </c>
      <c r="B152" s="48" t="s">
        <v>917</v>
      </c>
      <c r="C152" s="14">
        <f>data!AE73</f>
        <v>317300</v>
      </c>
      <c r="D152" s="14">
        <f>data!AF73</f>
        <v>0</v>
      </c>
      <c r="E152" s="14">
        <f>data!AG73</f>
        <v>370</v>
      </c>
      <c r="F152" s="14">
        <f>data!AH73</f>
        <v>3040</v>
      </c>
      <c r="G152" s="14">
        <f>data!AI73</f>
        <v>0</v>
      </c>
      <c r="H152" s="14">
        <f>data!AJ73</f>
        <v>7961</v>
      </c>
      <c r="I152" s="14">
        <f>data!AK73</f>
        <v>338267</v>
      </c>
    </row>
    <row r="153" spans="1:9" ht="20.100000000000001" customHeight="1" x14ac:dyDescent="0.25">
      <c r="A153" s="23">
        <v>20</v>
      </c>
      <c r="B153" s="48" t="s">
        <v>918</v>
      </c>
      <c r="C153" s="14">
        <f>data!AE74</f>
        <v>1552797</v>
      </c>
      <c r="D153" s="14">
        <f>data!AF74</f>
        <v>0</v>
      </c>
      <c r="E153" s="14">
        <f>data!AG74</f>
        <v>5766532</v>
      </c>
      <c r="F153" s="14">
        <f>data!AH74</f>
        <v>1392880</v>
      </c>
      <c r="G153" s="14">
        <f>data!AI74</f>
        <v>555000</v>
      </c>
      <c r="H153" s="14">
        <f>data!AJ74</f>
        <v>3218331</v>
      </c>
      <c r="I153" s="14">
        <f>data!AK74</f>
        <v>222371</v>
      </c>
    </row>
    <row r="154" spans="1:9" ht="20.100000000000001" customHeight="1" x14ac:dyDescent="0.25">
      <c r="A154" s="23">
        <v>21</v>
      </c>
      <c r="B154" s="48" t="s">
        <v>919</v>
      </c>
      <c r="C154" s="14">
        <f>data!AE75</f>
        <v>1870097</v>
      </c>
      <c r="D154" s="14">
        <f>data!AF75</f>
        <v>0</v>
      </c>
      <c r="E154" s="14">
        <f>data!AG75</f>
        <v>5766902</v>
      </c>
      <c r="F154" s="14">
        <f>data!AH75</f>
        <v>1395920</v>
      </c>
      <c r="G154" s="14">
        <f>data!AI75</f>
        <v>555000</v>
      </c>
      <c r="H154" s="14">
        <f>data!AJ75</f>
        <v>3226292</v>
      </c>
      <c r="I154" s="14">
        <f>data!AK75</f>
        <v>560638</v>
      </c>
    </row>
    <row r="155" spans="1:9" ht="20.100000000000001" customHeight="1" x14ac:dyDescent="0.25">
      <c r="A155" s="23" t="s">
        <v>920</v>
      </c>
      <c r="B155" s="60"/>
      <c r="C155" s="207"/>
      <c r="D155" s="207"/>
      <c r="E155" s="207"/>
      <c r="F155" s="207"/>
      <c r="G155" s="207"/>
      <c r="H155" s="207"/>
      <c r="I155" s="207"/>
    </row>
    <row r="156" spans="1:9" ht="20.100000000000001" customHeight="1" x14ac:dyDescent="0.25">
      <c r="A156" s="23">
        <v>22</v>
      </c>
      <c r="B156" s="14" t="s">
        <v>921</v>
      </c>
      <c r="C156" s="14">
        <f>data!AE76</f>
        <v>2207</v>
      </c>
      <c r="D156" s="14">
        <f>data!AF76</f>
        <v>0</v>
      </c>
      <c r="E156" s="14">
        <f>data!AG76</f>
        <v>2203</v>
      </c>
      <c r="F156" s="14">
        <f>data!AH76</f>
        <v>856</v>
      </c>
      <c r="G156" s="14">
        <f>data!AI76</f>
        <v>523</v>
      </c>
      <c r="H156" s="14">
        <f>data!AJ76</f>
        <v>4545</v>
      </c>
      <c r="I156" s="14">
        <f>data!AK76</f>
        <v>160</v>
      </c>
    </row>
    <row r="157" spans="1:9" ht="20.100000000000001" customHeight="1" x14ac:dyDescent="0.25">
      <c r="A157" s="23">
        <v>23</v>
      </c>
      <c r="B157" s="14" t="s">
        <v>922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923</v>
      </c>
      <c r="C158" s="14">
        <f>data!AE78</f>
        <v>879</v>
      </c>
      <c r="D158" s="14">
        <f>data!AF78</f>
        <v>0</v>
      </c>
      <c r="E158" s="14">
        <f>data!AG78</f>
        <v>897</v>
      </c>
      <c r="F158" s="14">
        <f>data!AH78</f>
        <v>0</v>
      </c>
      <c r="G158" s="14">
        <f>data!AI78</f>
        <v>208</v>
      </c>
      <c r="H158" s="14">
        <f>data!AJ78</f>
        <v>1811</v>
      </c>
      <c r="I158" s="14">
        <f>data!AK78</f>
        <v>64</v>
      </c>
    </row>
    <row r="159" spans="1:9" ht="20.100000000000001" customHeight="1" x14ac:dyDescent="0.25">
      <c r="A159" s="23">
        <v>25</v>
      </c>
      <c r="B159" s="14" t="s">
        <v>924</v>
      </c>
      <c r="C159" s="14">
        <f>data!AE79</f>
        <v>9594</v>
      </c>
      <c r="D159" s="14">
        <f>data!AF79</f>
        <v>0</v>
      </c>
      <c r="E159" s="14">
        <f>data!AG79</f>
        <v>27014</v>
      </c>
      <c r="F159" s="14">
        <f>data!AH79</f>
        <v>517</v>
      </c>
      <c r="G159" s="14">
        <f>data!AI79</f>
        <v>2425</v>
      </c>
      <c r="H159" s="14">
        <f>data!AJ79</f>
        <v>2396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4.8499999999999996</v>
      </c>
      <c r="F160" s="26">
        <f>data!AH80</f>
        <v>0</v>
      </c>
      <c r="G160" s="26">
        <f>data!AI80</f>
        <v>0.64</v>
      </c>
      <c r="H160" s="26">
        <f>data!AJ80</f>
        <v>13.27</v>
      </c>
      <c r="I160" s="26">
        <f>data!AK80</f>
        <v>0</v>
      </c>
    </row>
    <row r="161" spans="1:9" ht="20.100000000000001" customHeight="1" x14ac:dyDescent="0.25">
      <c r="A161" s="4" t="s">
        <v>908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941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Cascade Medical Center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910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942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943</v>
      </c>
      <c r="F167" s="18" t="s">
        <v>182</v>
      </c>
      <c r="G167" s="18" t="s">
        <v>121</v>
      </c>
      <c r="H167" s="88" t="s">
        <v>944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914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822</v>
      </c>
      <c r="D169" s="14">
        <f>data!AM59</f>
        <v>0</v>
      </c>
      <c r="E169" s="14">
        <f>data!AN59</f>
        <v>0</v>
      </c>
      <c r="F169" s="14">
        <f>data!AO59</f>
        <v>528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0.48</v>
      </c>
      <c r="D170" s="26">
        <f>data!AM60</f>
        <v>0</v>
      </c>
      <c r="E170" s="26">
        <f>data!AN60</f>
        <v>0</v>
      </c>
      <c r="F170" s="26">
        <f>data!AO60</f>
        <v>0.17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50750</v>
      </c>
      <c r="D171" s="14">
        <f>data!AM61</f>
        <v>0</v>
      </c>
      <c r="E171" s="14">
        <f>data!AN61</f>
        <v>0</v>
      </c>
      <c r="F171" s="14">
        <f>data!AO61</f>
        <v>15375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11481</v>
      </c>
      <c r="D172" s="14">
        <f>data!AM62</f>
        <v>0</v>
      </c>
      <c r="E172" s="14">
        <f>data!AN62</f>
        <v>0</v>
      </c>
      <c r="F172" s="14">
        <f>data!AO62</f>
        <v>3478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4297</v>
      </c>
      <c r="D174" s="14">
        <f>data!AM64</f>
        <v>0</v>
      </c>
      <c r="E174" s="14">
        <f>data!AN64</f>
        <v>0</v>
      </c>
      <c r="F174" s="14">
        <f>data!AO64</f>
        <v>534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6876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9983</v>
      </c>
      <c r="D177" s="14">
        <f>data!AM67</f>
        <v>0</v>
      </c>
      <c r="E177" s="14">
        <f>data!AN67</f>
        <v>0</v>
      </c>
      <c r="F177" s="14">
        <f>data!AO67</f>
        <v>1929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23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246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915</v>
      </c>
      <c r="C181" s="14">
        <f>data!AL71</f>
        <v>76511</v>
      </c>
      <c r="D181" s="14">
        <f>data!AM71</f>
        <v>0</v>
      </c>
      <c r="E181" s="14">
        <f>data!AN71</f>
        <v>0</v>
      </c>
      <c r="F181" s="14">
        <f>data!AO71</f>
        <v>28461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07"/>
      <c r="D182" s="207"/>
      <c r="E182" s="207"/>
      <c r="F182" s="207"/>
      <c r="G182" s="207"/>
      <c r="H182" s="207"/>
      <c r="I182" s="207"/>
    </row>
    <row r="183" spans="1:9" ht="20.100000000000001" customHeight="1" x14ac:dyDescent="0.25">
      <c r="A183" s="23">
        <v>18</v>
      </c>
      <c r="B183" s="14" t="s">
        <v>916</v>
      </c>
      <c r="C183" s="48">
        <f>+data!M703</f>
        <v>50133</v>
      </c>
      <c r="D183" s="48">
        <f>+data!M704</f>
        <v>0</v>
      </c>
      <c r="E183" s="48">
        <f>+data!M705</f>
        <v>0</v>
      </c>
      <c r="F183" s="48">
        <f>+data!M706</f>
        <v>22967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917</v>
      </c>
      <c r="C184" s="14">
        <f>data!AL73</f>
        <v>126817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918</v>
      </c>
      <c r="C185" s="14">
        <f>data!AL74</f>
        <v>117839</v>
      </c>
      <c r="D185" s="14">
        <f>data!AM74</f>
        <v>0</v>
      </c>
      <c r="E185" s="14">
        <f>data!AN74</f>
        <v>0</v>
      </c>
      <c r="F185" s="14">
        <f>data!AO74</f>
        <v>56804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919</v>
      </c>
      <c r="C186" s="14">
        <f>data!AL75</f>
        <v>244656</v>
      </c>
      <c r="D186" s="14">
        <f>data!AM75</f>
        <v>0</v>
      </c>
      <c r="E186" s="14">
        <f>data!AN75</f>
        <v>0</v>
      </c>
      <c r="F186" s="14">
        <f>data!AO75</f>
        <v>56804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920</v>
      </c>
      <c r="B187" s="60"/>
      <c r="C187" s="207"/>
      <c r="D187" s="207"/>
      <c r="E187" s="207"/>
      <c r="F187" s="207"/>
      <c r="G187" s="207"/>
      <c r="H187" s="207"/>
      <c r="I187" s="207"/>
    </row>
    <row r="188" spans="1:9" ht="20.100000000000001" customHeight="1" x14ac:dyDescent="0.25">
      <c r="A188" s="23">
        <v>22</v>
      </c>
      <c r="B188" s="14" t="s">
        <v>921</v>
      </c>
      <c r="C188" s="14">
        <f>data!AL76</f>
        <v>264</v>
      </c>
      <c r="D188" s="14">
        <f>data!AM76</f>
        <v>0</v>
      </c>
      <c r="E188" s="14">
        <f>data!AN76</f>
        <v>0</v>
      </c>
      <c r="F188" s="14">
        <f>data!AO76</f>
        <v>51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922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64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923</v>
      </c>
      <c r="C190" s="14">
        <f>data!AL78</f>
        <v>105</v>
      </c>
      <c r="D190" s="14">
        <f>data!AM78</f>
        <v>0</v>
      </c>
      <c r="E190" s="14">
        <f>data!AN78</f>
        <v>0</v>
      </c>
      <c r="F190" s="14">
        <f>data!AO78</f>
        <v>20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924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376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0.19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908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945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Cascade Medical Center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910</v>
      </c>
      <c r="C198" s="25"/>
      <c r="D198" s="18" t="s">
        <v>130</v>
      </c>
      <c r="E198" s="18" t="s">
        <v>131</v>
      </c>
      <c r="F198" s="18" t="s">
        <v>132</v>
      </c>
      <c r="G198" s="18" t="s">
        <v>946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947</v>
      </c>
      <c r="E199" s="18" t="s">
        <v>948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914</v>
      </c>
      <c r="C200" s="15" t="s">
        <v>226</v>
      </c>
      <c r="D200" s="15" t="s">
        <v>947</v>
      </c>
      <c r="E200" s="15" t="s">
        <v>228</v>
      </c>
      <c r="F200" s="208"/>
      <c r="G200" s="208"/>
      <c r="H200" s="208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08"/>
      <c r="G201" s="208"/>
      <c r="H201" s="208"/>
      <c r="I201" s="14">
        <f>data!AY59</f>
        <v>4355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4.8600000000000003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192744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43603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75949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2295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49196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515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915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364302</v>
      </c>
    </row>
    <row r="214" spans="1:9" ht="20.100000000000001" customHeight="1" x14ac:dyDescent="0.25">
      <c r="A214" s="23">
        <v>17</v>
      </c>
      <c r="B214" s="14" t="s">
        <v>244</v>
      </c>
      <c r="C214" s="207"/>
      <c r="D214" s="207"/>
      <c r="E214" s="207"/>
      <c r="F214" s="207"/>
      <c r="G214" s="207"/>
      <c r="H214" s="207"/>
      <c r="I214" s="207"/>
    </row>
    <row r="215" spans="1:9" ht="20.100000000000001" customHeight="1" x14ac:dyDescent="0.25">
      <c r="A215" s="23">
        <v>18</v>
      </c>
      <c r="B215" s="14" t="s">
        <v>916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0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917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09" t="str">
        <f>IF(data!AW73&gt;0,data!AW73,"")</f>
        <v>x</v>
      </c>
      <c r="H216" s="209" t="str">
        <f>IF(data!AX73&gt;0,data!AX73,"")</f>
        <v>x</v>
      </c>
      <c r="I216" s="209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918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09" t="str">
        <f>IF(data!AW74&gt;0,data!AW74,"")</f>
        <v>x</v>
      </c>
      <c r="H217" s="209" t="str">
        <f>IF(data!AX74&gt;0,data!AX74,"")</f>
        <v>x</v>
      </c>
      <c r="I217" s="209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919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09" t="str">
        <f>IF(data!AW75&gt;0,data!AW75,"")</f>
        <v>x</v>
      </c>
      <c r="H218" s="209" t="str">
        <f>IF(data!AX75&gt;0,data!AX75,"")</f>
        <v>x</v>
      </c>
      <c r="I218" s="209" t="str">
        <f>IF(data!AY75&gt;0,data!AY75,"")</f>
        <v>x</v>
      </c>
    </row>
    <row r="219" spans="1:9" ht="20.100000000000001" customHeight="1" x14ac:dyDescent="0.25">
      <c r="A219" s="23" t="s">
        <v>920</v>
      </c>
      <c r="B219" s="60"/>
      <c r="C219" s="207"/>
      <c r="D219" s="207"/>
      <c r="E219" s="207"/>
      <c r="F219" s="207"/>
      <c r="G219" s="207"/>
      <c r="H219" s="207"/>
      <c r="I219" s="207"/>
    </row>
    <row r="220" spans="1:9" ht="20.100000000000001" customHeight="1" x14ac:dyDescent="0.25">
      <c r="A220" s="23">
        <v>22</v>
      </c>
      <c r="B220" s="14" t="s">
        <v>921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1301</v>
      </c>
    </row>
    <row r="221" spans="1:9" ht="20.100000000000001" customHeight="1" x14ac:dyDescent="0.25">
      <c r="A221" s="23">
        <v>23</v>
      </c>
      <c r="B221" s="14" t="s">
        <v>922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09" t="str">
        <f>IF(data!AX77&gt;0,data!AX77,"")</f>
        <v>x</v>
      </c>
      <c r="I221" s="209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923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09" t="str">
        <f>IF(data!AX78&gt;0,data!AX78,"")</f>
        <v>x</v>
      </c>
      <c r="I222" s="209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924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09" t="str">
        <f>IF(data!AX79&gt;0,data!AX79,"")</f>
        <v>x</v>
      </c>
      <c r="I223" s="209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09" t="str">
        <f>IF(data!AW80&gt;0,data!AW80,"")</f>
        <v>x</v>
      </c>
      <c r="H224" s="209" t="str">
        <f>IF(data!AX80&gt;0,data!AX80,"")</f>
        <v>x</v>
      </c>
      <c r="I224" s="209" t="str">
        <f>IF(data!AY80&gt;0,data!AY80,"")</f>
        <v>x</v>
      </c>
    </row>
    <row r="225" spans="1:9" ht="20.100000000000001" customHeight="1" x14ac:dyDescent="0.25">
      <c r="A225" s="4" t="s">
        <v>908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949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Cascade Medical Center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910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950</v>
      </c>
      <c r="F231" s="18" t="s">
        <v>951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914</v>
      </c>
      <c r="C232" s="15" t="s">
        <v>952</v>
      </c>
      <c r="D232" s="15" t="s">
        <v>953</v>
      </c>
      <c r="E232" s="208"/>
      <c r="F232" s="208"/>
      <c r="G232" s="208"/>
      <c r="H232" s="15" t="s">
        <v>232</v>
      </c>
      <c r="I232" s="208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08"/>
      <c r="F233" s="208"/>
      <c r="G233" s="208"/>
      <c r="H233" s="14">
        <f>data!BE59</f>
        <v>35420</v>
      </c>
      <c r="I233" s="208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1</v>
      </c>
      <c r="E234" s="26">
        <f>data!BB60</f>
        <v>0</v>
      </c>
      <c r="F234" s="26">
        <f>data!BC60</f>
        <v>0</v>
      </c>
      <c r="G234" s="26">
        <f>data!BD60</f>
        <v>0.82</v>
      </c>
      <c r="H234" s="26">
        <f>data!BE60</f>
        <v>3.55</v>
      </c>
      <c r="I234" s="26">
        <f>data!BF60</f>
        <v>4.43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39549</v>
      </c>
      <c r="E235" s="14">
        <f>data!BB61</f>
        <v>0</v>
      </c>
      <c r="F235" s="14">
        <f>data!BC61</f>
        <v>0</v>
      </c>
      <c r="G235" s="14">
        <f>data!BD61</f>
        <v>35205</v>
      </c>
      <c r="H235" s="14">
        <f>data!BE61</f>
        <v>220025</v>
      </c>
      <c r="I235" s="14">
        <f>data!BF61</f>
        <v>143348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8947</v>
      </c>
      <c r="E236" s="14">
        <f>data!BB62</f>
        <v>0</v>
      </c>
      <c r="F236" s="14">
        <f>data!BC62</f>
        <v>0</v>
      </c>
      <c r="G236" s="14">
        <f>data!BD62</f>
        <v>7964</v>
      </c>
      <c r="H236" s="14">
        <f>data!BE62</f>
        <v>49774</v>
      </c>
      <c r="I236" s="14">
        <f>data!BF62</f>
        <v>32428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10021</v>
      </c>
      <c r="E238" s="14">
        <f>data!BB64</f>
        <v>0</v>
      </c>
      <c r="F238" s="14">
        <f>data!BC64</f>
        <v>0</v>
      </c>
      <c r="G238" s="14">
        <f>data!BD64</f>
        <v>656</v>
      </c>
      <c r="H238" s="14">
        <f>data!BE64</f>
        <v>40525</v>
      </c>
      <c r="I238" s="14">
        <f>data!BF64</f>
        <v>23386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161725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39780</v>
      </c>
      <c r="I240" s="14">
        <f>data!BF66</f>
        <v>0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16449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309056</v>
      </c>
      <c r="I241" s="14">
        <f>data!BF67</f>
        <v>10664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0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447</v>
      </c>
      <c r="E243" s="14">
        <f>data!BB69</f>
        <v>0</v>
      </c>
      <c r="F243" s="14">
        <f>data!BC69</f>
        <v>0</v>
      </c>
      <c r="G243" s="14">
        <f>data!BD69</f>
        <v>15</v>
      </c>
      <c r="H243" s="14">
        <f>data!BE69</f>
        <v>67085</v>
      </c>
      <c r="I243" s="14">
        <f>data!BF69</f>
        <v>0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915</v>
      </c>
      <c r="C245" s="14">
        <f>data!AZ71</f>
        <v>0</v>
      </c>
      <c r="D245" s="14">
        <f>data!BA71</f>
        <v>75413</v>
      </c>
      <c r="E245" s="14">
        <f>data!BB71</f>
        <v>0</v>
      </c>
      <c r="F245" s="14">
        <f>data!BC71</f>
        <v>0</v>
      </c>
      <c r="G245" s="14">
        <f>data!BD71</f>
        <v>43840</v>
      </c>
      <c r="H245" s="14">
        <f>data!BE71</f>
        <v>887970</v>
      </c>
      <c r="I245" s="14">
        <f>data!BF71</f>
        <v>209826</v>
      </c>
    </row>
    <row r="246" spans="1:9" ht="20.100000000000001" customHeight="1" x14ac:dyDescent="0.25">
      <c r="A246" s="23">
        <v>17</v>
      </c>
      <c r="B246" s="14" t="s">
        <v>244</v>
      </c>
      <c r="C246" s="207"/>
      <c r="D246" s="207"/>
      <c r="E246" s="207"/>
      <c r="F246" s="207"/>
      <c r="G246" s="207"/>
      <c r="H246" s="207"/>
      <c r="I246" s="207"/>
    </row>
    <row r="247" spans="1:9" ht="20.100000000000001" customHeight="1" x14ac:dyDescent="0.25">
      <c r="A247" s="23">
        <v>18</v>
      </c>
      <c r="B247" s="14" t="s">
        <v>916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917</v>
      </c>
      <c r="C248" s="209" t="str">
        <f>IF(data!AZ73&gt;0,data!AZ73,"")</f>
        <v>x</v>
      </c>
      <c r="D248" s="209" t="str">
        <f>IF(data!BA73&gt;0,data!BA73,"")</f>
        <v>x</v>
      </c>
      <c r="E248" s="209" t="str">
        <f>IF(data!BB73&gt;0,data!BB73,"")</f>
        <v>x</v>
      </c>
      <c r="F248" s="209" t="str">
        <f>IF(data!BC73&gt;0,data!BC73,"")</f>
        <v>x</v>
      </c>
      <c r="G248" s="209" t="str">
        <f>IF(data!BD73&gt;0,data!BD73,"")</f>
        <v>x</v>
      </c>
      <c r="H248" s="209" t="str">
        <f>IF(data!BE73&gt;0,data!BE73,"")</f>
        <v>x</v>
      </c>
      <c r="I248" s="209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918</v>
      </c>
      <c r="C249" s="209" t="str">
        <f>IF(data!AZ74&gt;0,data!AZ74,"")</f>
        <v>x</v>
      </c>
      <c r="D249" s="209" t="str">
        <f>IF(data!BA74&gt;0,data!BA74,"")</f>
        <v>x</v>
      </c>
      <c r="E249" s="209" t="str">
        <f>IF(data!BB74&gt;0,data!BB74,"")</f>
        <v>x</v>
      </c>
      <c r="F249" s="209" t="str">
        <f>IF(data!BC74&gt;0,data!BC74,"")</f>
        <v>x</v>
      </c>
      <c r="G249" s="209" t="str">
        <f>IF(data!BD74&gt;0,data!BD74,"")</f>
        <v>x</v>
      </c>
      <c r="H249" s="209" t="str">
        <f>IF(data!BE74&gt;0,data!BE74,"")</f>
        <v>x</v>
      </c>
      <c r="I249" s="209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919</v>
      </c>
      <c r="C250" s="209" t="str">
        <f>IF(data!AZ75&gt;0,data!AZ75,"")</f>
        <v>x</v>
      </c>
      <c r="D250" s="209" t="str">
        <f>IF(data!BA75&gt;0,data!BA75,"")</f>
        <v>x</v>
      </c>
      <c r="E250" s="209" t="str">
        <f>IF(data!BB75&gt;0,data!BB75,"")</f>
        <v>x</v>
      </c>
      <c r="F250" s="209" t="str">
        <f>IF(data!BC75&gt;0,data!BC75,"")</f>
        <v>x</v>
      </c>
      <c r="G250" s="209" t="str">
        <f>IF(data!BD75&gt;0,data!BD75,"")</f>
        <v>x</v>
      </c>
      <c r="H250" s="209" t="str">
        <f>IF(data!BE75&gt;0,data!BE75,"")</f>
        <v>x</v>
      </c>
      <c r="I250" s="209" t="str">
        <f>IF(data!BF75&gt;0,data!BF75,"")</f>
        <v>x</v>
      </c>
    </row>
    <row r="251" spans="1:9" ht="20.100000000000001" customHeight="1" x14ac:dyDescent="0.25">
      <c r="A251" s="23" t="s">
        <v>920</v>
      </c>
      <c r="B251" s="60"/>
      <c r="C251" s="207"/>
      <c r="D251" s="207"/>
      <c r="E251" s="207"/>
      <c r="F251" s="207"/>
      <c r="G251" s="207"/>
      <c r="H251" s="207"/>
      <c r="I251" s="207"/>
    </row>
    <row r="252" spans="1:9" ht="20.100000000000001" customHeight="1" x14ac:dyDescent="0.25">
      <c r="A252" s="23">
        <v>22</v>
      </c>
      <c r="B252" s="14" t="s">
        <v>921</v>
      </c>
      <c r="C252" s="85">
        <f>data!AZ76</f>
        <v>0</v>
      </c>
      <c r="D252" s="85">
        <f>data!BA76</f>
        <v>435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8173</v>
      </c>
      <c r="I252" s="85">
        <f>data!BF76</f>
        <v>282</v>
      </c>
    </row>
    <row r="253" spans="1:9" ht="20.100000000000001" customHeight="1" x14ac:dyDescent="0.25">
      <c r="A253" s="23">
        <v>23</v>
      </c>
      <c r="B253" s="14" t="s">
        <v>922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09" t="str">
        <f>IF(data!BD77&gt;0,data!BD77,"")</f>
        <v>x</v>
      </c>
      <c r="H253" s="209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923</v>
      </c>
      <c r="C254" s="209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09" t="str">
        <f>IF(data!BD78&gt;0,data!BD78,"")</f>
        <v>x</v>
      </c>
      <c r="H254" s="209" t="str">
        <f>IF(data!BE78&gt;0,data!BE78,"")</f>
        <v>x</v>
      </c>
      <c r="I254" s="209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924</v>
      </c>
      <c r="C255" s="209" t="str">
        <f>IF(data!AZ79&gt;0,data!AZ79,"")</f>
        <v>x</v>
      </c>
      <c r="D255" s="209" t="str">
        <f>IF(data!BA79&gt;0,data!BA79,"")</f>
        <v>x</v>
      </c>
      <c r="E255" s="85">
        <f>data!BB79</f>
        <v>0</v>
      </c>
      <c r="F255" s="85">
        <f>data!BC79</f>
        <v>0</v>
      </c>
      <c r="G255" s="209" t="str">
        <f>IF(data!BD79&gt;0,data!BD79,"")</f>
        <v>x</v>
      </c>
      <c r="H255" s="209" t="str">
        <f>IF(data!BE79&gt;0,data!BE79,"")</f>
        <v>x</v>
      </c>
      <c r="I255" s="209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09" t="str">
        <f>IF(data!AZ80&gt;0,data!AZ80,"")</f>
        <v>x</v>
      </c>
      <c r="D256" s="209" t="str">
        <f>IF(data!BA80&gt;0,data!BA80,"")</f>
        <v>x</v>
      </c>
      <c r="E256" s="209" t="str">
        <f>IF(data!BB80&gt;0,data!BB80,"")</f>
        <v>x</v>
      </c>
      <c r="F256" s="209" t="str">
        <f>IF(data!BC80&gt;0,data!BC80,"")</f>
        <v>x</v>
      </c>
      <c r="G256" s="209" t="str">
        <f>IF(data!BD80&gt;0,data!BD80,"")</f>
        <v>x</v>
      </c>
      <c r="H256" s="209" t="str">
        <f>IF(data!BE80&gt;0,data!BE80,"")</f>
        <v>x</v>
      </c>
      <c r="I256" s="209" t="str">
        <f>IF(data!BF80&gt;0,data!BF80,"")</f>
        <v>x</v>
      </c>
    </row>
    <row r="257" spans="1:9" ht="20.100000000000001" customHeight="1" x14ac:dyDescent="0.25">
      <c r="A257" s="4" t="s">
        <v>908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954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Cascade Medical Center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910</v>
      </c>
      <c r="C262" s="18" t="s">
        <v>955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956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957</v>
      </c>
    </row>
    <row r="264" spans="1:9" ht="20.100000000000001" customHeight="1" x14ac:dyDescent="0.25">
      <c r="A264" s="23">
        <v>3</v>
      </c>
      <c r="B264" s="14" t="s">
        <v>914</v>
      </c>
      <c r="C264" s="208"/>
      <c r="D264" s="208"/>
      <c r="E264" s="208"/>
      <c r="F264" s="208"/>
      <c r="G264" s="208"/>
      <c r="H264" s="208"/>
      <c r="I264" s="208"/>
    </row>
    <row r="265" spans="1:9" ht="20.100000000000001" customHeight="1" x14ac:dyDescent="0.25">
      <c r="A265" s="23">
        <v>4</v>
      </c>
      <c r="B265" s="14" t="s">
        <v>233</v>
      </c>
      <c r="C265" s="208"/>
      <c r="D265" s="208"/>
      <c r="E265" s="208"/>
      <c r="F265" s="208"/>
      <c r="G265" s="208"/>
      <c r="H265" s="208"/>
      <c r="I265" s="208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2.02</v>
      </c>
      <c r="E266" s="26">
        <f>data!BI60</f>
        <v>0</v>
      </c>
      <c r="F266" s="26">
        <f>data!BJ60</f>
        <v>2.0299999999999998</v>
      </c>
      <c r="G266" s="26">
        <f>data!BK60</f>
        <v>5.2</v>
      </c>
      <c r="H266" s="26">
        <f>data!BL60</f>
        <v>5.71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138932</v>
      </c>
      <c r="E267" s="14">
        <f>data!BI61</f>
        <v>0</v>
      </c>
      <c r="F267" s="14">
        <f>data!BJ61</f>
        <v>130537</v>
      </c>
      <c r="G267" s="14">
        <f>data!BK61</f>
        <v>244745</v>
      </c>
      <c r="H267" s="14">
        <f>data!BL61</f>
        <v>210372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31429</v>
      </c>
      <c r="E268" s="14">
        <f>data!BI62</f>
        <v>0</v>
      </c>
      <c r="F268" s="14">
        <f>data!BJ62</f>
        <v>29530</v>
      </c>
      <c r="G268" s="14">
        <f>data!BK62</f>
        <v>55366</v>
      </c>
      <c r="H268" s="14">
        <f>data!BL62</f>
        <v>47590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68024</v>
      </c>
      <c r="E270" s="14">
        <f>data!BI64</f>
        <v>0</v>
      </c>
      <c r="F270" s="14">
        <f>data!BJ64</f>
        <v>1914</v>
      </c>
      <c r="G270" s="14">
        <f>data!BK64</f>
        <v>5148</v>
      </c>
      <c r="H270" s="14">
        <f>data!BL64</f>
        <v>7753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2432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51702</v>
      </c>
      <c r="E272" s="14">
        <f>data!BI66</f>
        <v>0</v>
      </c>
      <c r="F272" s="14">
        <f>data!BJ66</f>
        <v>68011</v>
      </c>
      <c r="G272" s="14">
        <f>data!BK66</f>
        <v>27937</v>
      </c>
      <c r="H272" s="14">
        <f>data!BL66</f>
        <v>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1504</v>
      </c>
      <c r="G274" s="14">
        <f>data!BK68</f>
        <v>7285</v>
      </c>
      <c r="H274" s="14">
        <f>data!BL68</f>
        <v>10682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368802</v>
      </c>
      <c r="E275" s="14">
        <f>data!BI69</f>
        <v>0</v>
      </c>
      <c r="F275" s="14">
        <f>data!BJ69</f>
        <v>1170</v>
      </c>
      <c r="G275" s="14">
        <f>data!BK69</f>
        <v>75434</v>
      </c>
      <c r="H275" s="14">
        <f>data!BL69</f>
        <v>596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915</v>
      </c>
      <c r="C277" s="14">
        <f>data!BG71</f>
        <v>0</v>
      </c>
      <c r="D277" s="14">
        <f>data!BH71</f>
        <v>661321</v>
      </c>
      <c r="E277" s="14">
        <f>data!BI71</f>
        <v>0</v>
      </c>
      <c r="F277" s="14">
        <f>data!BJ71</f>
        <v>232666</v>
      </c>
      <c r="G277" s="14">
        <f>data!BK71</f>
        <v>415915</v>
      </c>
      <c r="H277" s="14">
        <f>data!BL71</f>
        <v>276993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07"/>
      <c r="D278" s="207"/>
      <c r="E278" s="207"/>
      <c r="F278" s="207"/>
      <c r="G278" s="207"/>
      <c r="H278" s="207"/>
      <c r="I278" s="207"/>
    </row>
    <row r="279" spans="1:9" ht="20.100000000000001" customHeight="1" x14ac:dyDescent="0.25">
      <c r="A279" s="23">
        <v>18</v>
      </c>
      <c r="B279" s="14" t="s">
        <v>916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917</v>
      </c>
      <c r="C280" s="209" t="str">
        <f>IF(data!BG73&gt;0,data!BG73,"")</f>
        <v>x</v>
      </c>
      <c r="D280" s="209" t="str">
        <f>IF(data!BH73&gt;0,data!BH73,"")</f>
        <v>x</v>
      </c>
      <c r="E280" s="209" t="str">
        <f>IF(data!BI73&gt;0,data!BI73,"")</f>
        <v>x</v>
      </c>
      <c r="F280" s="209" t="str">
        <f>IF(data!BJ73&gt;0,data!BJ73,"")</f>
        <v>x</v>
      </c>
      <c r="G280" s="209" t="str">
        <f>IF(data!BK73&gt;0,data!BK73,"")</f>
        <v>x</v>
      </c>
      <c r="H280" s="209" t="str">
        <f>IF(data!BL73&gt;0,data!BL73,"")</f>
        <v>x</v>
      </c>
      <c r="I280" s="209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918</v>
      </c>
      <c r="C281" s="209" t="str">
        <f>IF(data!BG74&gt;0,data!BG74,"")</f>
        <v>x</v>
      </c>
      <c r="D281" s="209" t="str">
        <f>IF(data!BH74&gt;0,data!BH74,"")</f>
        <v>x</v>
      </c>
      <c r="E281" s="209" t="str">
        <f>IF(data!BI74&gt;0,data!BI74,"")</f>
        <v>x</v>
      </c>
      <c r="F281" s="209" t="str">
        <f>IF(data!BJ74&gt;0,data!BJ74,"")</f>
        <v>x</v>
      </c>
      <c r="G281" s="209" t="str">
        <f>IF(data!BK74&gt;0,data!BK74,"")</f>
        <v>x</v>
      </c>
      <c r="H281" s="209" t="str">
        <f>IF(data!BL74&gt;0,data!BL74,"")</f>
        <v>x</v>
      </c>
      <c r="I281" s="209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919</v>
      </c>
      <c r="C282" s="209" t="str">
        <f>IF(data!BG75&gt;0,data!BG75,"")</f>
        <v>x</v>
      </c>
      <c r="D282" s="209" t="str">
        <f>IF(data!BH75&gt;0,data!BH75,"")</f>
        <v>x</v>
      </c>
      <c r="E282" s="209" t="str">
        <f>IF(data!BI75&gt;0,data!BI75,"")</f>
        <v>x</v>
      </c>
      <c r="F282" s="209" t="str">
        <f>IF(data!BJ75&gt;0,data!BJ75,"")</f>
        <v>x</v>
      </c>
      <c r="G282" s="209" t="str">
        <f>IF(data!BK75&gt;0,data!BK75,"")</f>
        <v>x</v>
      </c>
      <c r="H282" s="209" t="str">
        <f>IF(data!BL75&gt;0,data!BL75,"")</f>
        <v>x</v>
      </c>
      <c r="I282" s="209" t="str">
        <f>IF(data!BM75&gt;0,data!BM75,"")</f>
        <v>x</v>
      </c>
    </row>
    <row r="283" spans="1:9" ht="20.100000000000001" customHeight="1" x14ac:dyDescent="0.25">
      <c r="A283" s="23" t="s">
        <v>920</v>
      </c>
      <c r="B283" s="60"/>
      <c r="C283" s="211"/>
      <c r="D283" s="211"/>
      <c r="E283" s="211"/>
      <c r="F283" s="211"/>
      <c r="G283" s="211"/>
      <c r="H283" s="211"/>
      <c r="I283" s="211"/>
    </row>
    <row r="284" spans="1:9" ht="20.100000000000001" customHeight="1" x14ac:dyDescent="0.25">
      <c r="A284" s="23">
        <v>22</v>
      </c>
      <c r="B284" s="14" t="s">
        <v>921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922</v>
      </c>
      <c r="C285" s="209" t="str">
        <f>IF(data!BG77&gt;0,data!BG77,"")</f>
        <v>x</v>
      </c>
      <c r="D285" s="85">
        <f>data!BH77</f>
        <v>0</v>
      </c>
      <c r="E285" s="85">
        <f>data!BI77</f>
        <v>0</v>
      </c>
      <c r="F285" s="209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923</v>
      </c>
      <c r="C286" s="209" t="str">
        <f>IF(data!BG78&gt;0,data!BG78,"")</f>
        <v>x</v>
      </c>
      <c r="D286" s="85">
        <f>data!BH78</f>
        <v>0</v>
      </c>
      <c r="E286" s="85">
        <f>data!BI78</f>
        <v>0</v>
      </c>
      <c r="F286" s="209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924</v>
      </c>
      <c r="C287" s="209" t="str">
        <f>IF(data!BG79&gt;0,data!BG79,"")</f>
        <v>x</v>
      </c>
      <c r="D287" s="85">
        <f>data!BH79</f>
        <v>0</v>
      </c>
      <c r="E287" s="85">
        <f>data!BI79</f>
        <v>0</v>
      </c>
      <c r="F287" s="209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09" t="str">
        <f>IF(data!BG80&gt;0,data!BG80,"")</f>
        <v>x</v>
      </c>
      <c r="D288" s="209" t="str">
        <f>IF(data!BH80&gt;0,data!BH80,"")</f>
        <v>x</v>
      </c>
      <c r="E288" s="209" t="str">
        <f>IF(data!BI80&gt;0,data!BI80,"")</f>
        <v>x</v>
      </c>
      <c r="F288" s="209" t="str">
        <f>IF(data!BJ80&gt;0,data!BJ80,"")</f>
        <v>x</v>
      </c>
      <c r="G288" s="209" t="str">
        <f>IF(data!BK80&gt;0,data!BK80,"")</f>
        <v>x</v>
      </c>
      <c r="H288" s="209" t="str">
        <f>IF(data!BL80&gt;0,data!BL80,"")</f>
        <v>x</v>
      </c>
      <c r="I288" s="209" t="str">
        <f>IF(data!BM80&gt;0,data!BM80,"")</f>
        <v>x</v>
      </c>
    </row>
    <row r="289" spans="1:9" ht="20.100000000000001" customHeight="1" x14ac:dyDescent="0.25">
      <c r="A289" s="4" t="s">
        <v>908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958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Cascade Medical Center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910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959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914</v>
      </c>
      <c r="C296" s="208"/>
      <c r="D296" s="208"/>
      <c r="E296" s="208"/>
      <c r="F296" s="208"/>
      <c r="G296" s="208"/>
      <c r="H296" s="208"/>
      <c r="I296" s="208"/>
    </row>
    <row r="297" spans="1:9" ht="20.100000000000001" customHeight="1" x14ac:dyDescent="0.25">
      <c r="A297" s="23">
        <v>4</v>
      </c>
      <c r="B297" s="14" t="s">
        <v>233</v>
      </c>
      <c r="C297" s="208"/>
      <c r="D297" s="208"/>
      <c r="E297" s="208"/>
      <c r="F297" s="208"/>
      <c r="G297" s="208"/>
      <c r="H297" s="208"/>
      <c r="I297" s="208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4.8499999999999996</v>
      </c>
      <c r="D298" s="26">
        <f>data!BO60</f>
        <v>0</v>
      </c>
      <c r="E298" s="26">
        <f>data!BP60</f>
        <v>0.61</v>
      </c>
      <c r="F298" s="26">
        <f>data!BQ60</f>
        <v>0</v>
      </c>
      <c r="G298" s="26">
        <f>data!BR60</f>
        <v>1.84</v>
      </c>
      <c r="H298" s="26">
        <f>data!BS60</f>
        <v>0.7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679729</v>
      </c>
      <c r="D299" s="14">
        <f>data!BO61</f>
        <v>0</v>
      </c>
      <c r="E299" s="14">
        <f>data!BP61</f>
        <v>39864</v>
      </c>
      <c r="F299" s="14">
        <f>data!BQ61</f>
        <v>0</v>
      </c>
      <c r="G299" s="14">
        <f>data!BR61</f>
        <v>123720</v>
      </c>
      <c r="H299" s="14">
        <f>data!BS61</f>
        <v>30235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153769</v>
      </c>
      <c r="D300" s="14">
        <f>data!BO62</f>
        <v>0</v>
      </c>
      <c r="E300" s="14">
        <f>data!BP62</f>
        <v>9018</v>
      </c>
      <c r="F300" s="14">
        <f>data!BQ62</f>
        <v>0</v>
      </c>
      <c r="G300" s="14">
        <f>data!BR62</f>
        <v>27988</v>
      </c>
      <c r="H300" s="14">
        <f>data!BS62</f>
        <v>6840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0</v>
      </c>
      <c r="D301" s="14">
        <f>data!BO63</f>
        <v>0</v>
      </c>
      <c r="E301" s="14">
        <f>data!BP63</f>
        <v>424</v>
      </c>
      <c r="F301" s="14">
        <f>data!BQ63</f>
        <v>0</v>
      </c>
      <c r="G301" s="14">
        <f>data!BR63</f>
        <v>0</v>
      </c>
      <c r="H301" s="14">
        <f>data!BS63</f>
        <v>24587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9810</v>
      </c>
      <c r="D302" s="14">
        <f>data!BO64</f>
        <v>0</v>
      </c>
      <c r="E302" s="14">
        <f>data!BP64</f>
        <v>2195</v>
      </c>
      <c r="F302" s="14">
        <f>data!BQ64</f>
        <v>0</v>
      </c>
      <c r="G302" s="14">
        <f>data!BR64</f>
        <v>3017</v>
      </c>
      <c r="H302" s="14">
        <f>data!BS64</f>
        <v>1754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1984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29819</v>
      </c>
      <c r="D304" s="14">
        <f>data!BO66</f>
        <v>0</v>
      </c>
      <c r="E304" s="14">
        <f>data!BP66</f>
        <v>21913</v>
      </c>
      <c r="F304" s="14">
        <f>data!BQ66</f>
        <v>0</v>
      </c>
      <c r="G304" s="14">
        <f>data!BR66</f>
        <v>40260</v>
      </c>
      <c r="H304" s="14">
        <f>data!BS66</f>
        <v>16778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204953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4273</v>
      </c>
      <c r="H305" s="14">
        <f>data!BS67</f>
        <v>3139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132060</v>
      </c>
      <c r="D307" s="14">
        <f>data!BO69</f>
        <v>0</v>
      </c>
      <c r="E307" s="14">
        <f>data!BP69</f>
        <v>9327</v>
      </c>
      <c r="F307" s="14">
        <f>data!BQ69</f>
        <v>0</v>
      </c>
      <c r="G307" s="14">
        <f>data!BR69</f>
        <v>13451</v>
      </c>
      <c r="H307" s="14">
        <f>data!BS69</f>
        <v>16697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915</v>
      </c>
      <c r="C309" s="14">
        <f>data!BN71</f>
        <v>1212124</v>
      </c>
      <c r="D309" s="14">
        <f>data!BO71</f>
        <v>0</v>
      </c>
      <c r="E309" s="14">
        <f>data!BP71</f>
        <v>82741</v>
      </c>
      <c r="F309" s="14">
        <f>data!BQ71</f>
        <v>0</v>
      </c>
      <c r="G309" s="14">
        <f>data!BR71</f>
        <v>212709</v>
      </c>
      <c r="H309" s="14">
        <f>data!BS71</f>
        <v>100030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07"/>
      <c r="D310" s="207"/>
      <c r="E310" s="207"/>
      <c r="F310" s="207"/>
      <c r="G310" s="207"/>
      <c r="H310" s="207"/>
      <c r="I310" s="207"/>
    </row>
    <row r="311" spans="1:9" ht="20.100000000000001" customHeight="1" x14ac:dyDescent="0.25">
      <c r="A311" s="23">
        <v>18</v>
      </c>
      <c r="B311" s="14" t="s">
        <v>916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917</v>
      </c>
      <c r="C312" s="209" t="str">
        <f>IF(data!BN73&gt;0,data!BN73,"")</f>
        <v>x</v>
      </c>
      <c r="D312" s="209" t="str">
        <f>IF(data!BO73&gt;0,data!BO73,"")</f>
        <v>x</v>
      </c>
      <c r="E312" s="209" t="str">
        <f>IF(data!BP73&gt;0,data!BP73,"")</f>
        <v>x</v>
      </c>
      <c r="F312" s="209" t="str">
        <f>IF(data!BQ73&gt;0,data!BQ73,"")</f>
        <v>x</v>
      </c>
      <c r="G312" s="209" t="str">
        <f>IF(data!BR73&gt;0,data!BR73,"")</f>
        <v>x</v>
      </c>
      <c r="H312" s="209" t="str">
        <f>IF(data!BS73&gt;0,data!BS73,"")</f>
        <v>x</v>
      </c>
      <c r="I312" s="209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918</v>
      </c>
      <c r="C313" s="209" t="str">
        <f>IF(data!BN74&gt;0,data!BN74,"")</f>
        <v>x</v>
      </c>
      <c r="D313" s="209" t="str">
        <f>IF(data!BO74&gt;0,data!BO74,"")</f>
        <v>x</v>
      </c>
      <c r="E313" s="209" t="str">
        <f>IF(data!BP74&gt;0,data!BP74,"")</f>
        <v>x</v>
      </c>
      <c r="F313" s="209" t="str">
        <f>IF(data!BQ74&gt;0,data!BQ74,"")</f>
        <v>x</v>
      </c>
      <c r="G313" s="209" t="str">
        <f>IF(data!BR74&gt;0,data!BR74,"")</f>
        <v>x</v>
      </c>
      <c r="H313" s="209" t="str">
        <f>IF(data!BS74&gt;0,data!BS74,"")</f>
        <v>x</v>
      </c>
      <c r="I313" s="209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919</v>
      </c>
      <c r="C314" s="209" t="str">
        <f>IF(data!BN75&gt;0,data!BN75,"")</f>
        <v>x</v>
      </c>
      <c r="D314" s="209" t="str">
        <f>IF(data!BO75&gt;0,data!BO75,"")</f>
        <v>x</v>
      </c>
      <c r="E314" s="209" t="str">
        <f>IF(data!BP75&gt;0,data!BP75,"")</f>
        <v>x</v>
      </c>
      <c r="F314" s="209" t="str">
        <f>IF(data!BQ75&gt;0,data!BQ75,"")</f>
        <v>x</v>
      </c>
      <c r="G314" s="209" t="str">
        <f>IF(data!BR75&gt;0,data!BR75,"")</f>
        <v>x</v>
      </c>
      <c r="H314" s="209" t="str">
        <f>IF(data!BS75&gt;0,data!BS75,"")</f>
        <v>x</v>
      </c>
      <c r="I314" s="209" t="str">
        <f>IF(data!BT75&gt;0,data!BT75,"")</f>
        <v>x</v>
      </c>
    </row>
    <row r="315" spans="1:9" ht="20.100000000000001" customHeight="1" x14ac:dyDescent="0.25">
      <c r="A315" s="23" t="s">
        <v>920</v>
      </c>
      <c r="B315" s="60"/>
      <c r="C315" s="207"/>
      <c r="D315" s="207"/>
      <c r="E315" s="207"/>
      <c r="F315" s="207"/>
      <c r="G315" s="207"/>
      <c r="H315" s="207"/>
      <c r="I315" s="207"/>
    </row>
    <row r="316" spans="1:9" ht="20.100000000000001" customHeight="1" x14ac:dyDescent="0.25">
      <c r="A316" s="23">
        <v>22</v>
      </c>
      <c r="B316" s="14" t="s">
        <v>921</v>
      </c>
      <c r="C316" s="85">
        <f>data!BN76</f>
        <v>5420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113</v>
      </c>
      <c r="H316" s="85">
        <f>data!BS76</f>
        <v>83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922</v>
      </c>
      <c r="C317" s="209" t="str">
        <f>IF(data!BN77&gt;0,data!BN77,"")</f>
        <v>x</v>
      </c>
      <c r="D317" s="209" t="str">
        <f>IF(data!BO77&gt;0,data!BO77,"")</f>
        <v>x</v>
      </c>
      <c r="E317" s="209" t="str">
        <f>IF(data!BP77&gt;0,data!BP77,"")</f>
        <v>x</v>
      </c>
      <c r="F317" s="209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923</v>
      </c>
      <c r="C318" s="209" t="str">
        <f>IF(data!BN78&gt;0,data!BN78,"")</f>
        <v>x</v>
      </c>
      <c r="D318" s="209" t="str">
        <f>IF(data!BO78&gt;0,data!BO78,"")</f>
        <v>x</v>
      </c>
      <c r="E318" s="209" t="str">
        <f>IF(data!BP78&gt;0,data!BP78,"")</f>
        <v>x</v>
      </c>
      <c r="F318" s="209" t="str">
        <f>IF(data!BQ78&gt;0,data!BQ78,"")</f>
        <v>x</v>
      </c>
      <c r="G318" s="209" t="str">
        <f>IF(data!BR78&gt;0,data!BR78,"")</f>
        <v>x</v>
      </c>
      <c r="H318" s="85">
        <f>data!BS78</f>
        <v>33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924</v>
      </c>
      <c r="C319" s="209" t="str">
        <f>IF(data!BN79&gt;0,data!BN79,"")</f>
        <v>x</v>
      </c>
      <c r="D319" s="209" t="str">
        <f>IF(data!BO79&gt;0,data!BO79,"")</f>
        <v>x</v>
      </c>
      <c r="E319" s="209" t="str">
        <f>IF(data!BP79&gt;0,data!BP79,"")</f>
        <v>x</v>
      </c>
      <c r="F319" s="209" t="str">
        <f>IF(data!BQ79&gt;0,data!BQ79,"")</f>
        <v>x</v>
      </c>
      <c r="G319" s="209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2" t="str">
        <f>IF(data!BN80&gt;0,data!BN80,"")</f>
        <v>x</v>
      </c>
      <c r="D320" s="212" t="str">
        <f>IF(data!BO80&gt;0,data!BO80,"")</f>
        <v>x</v>
      </c>
      <c r="E320" s="212" t="str">
        <f>IF(data!BP80&gt;0,data!BP80,"")</f>
        <v>x</v>
      </c>
      <c r="F320" s="212" t="str">
        <f>IF(data!BQ80&gt;0,data!BQ80,"")</f>
        <v>x</v>
      </c>
      <c r="G320" s="212" t="str">
        <f>IF(data!BR80&gt;0,data!BR80,"")</f>
        <v>x</v>
      </c>
      <c r="H320" s="212" t="str">
        <f>IF(data!BS80&gt;0,data!BS80,"")</f>
        <v>x</v>
      </c>
      <c r="I320" s="212" t="str">
        <f>IF(data!BT80&gt;0,data!BT80,"")</f>
        <v>x</v>
      </c>
    </row>
    <row r="321" spans="1:9" ht="20.100000000000001" customHeight="1" x14ac:dyDescent="0.25">
      <c r="A321" s="4" t="s">
        <v>908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960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Cascade Medical Center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910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959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914</v>
      </c>
      <c r="C328" s="208"/>
      <c r="D328" s="208"/>
      <c r="E328" s="208"/>
      <c r="F328" s="208"/>
      <c r="G328" s="208"/>
      <c r="H328" s="208"/>
      <c r="I328" s="208"/>
    </row>
    <row r="329" spans="1:9" ht="20.100000000000001" customHeight="1" x14ac:dyDescent="0.25">
      <c r="A329" s="23">
        <v>4</v>
      </c>
      <c r="B329" s="14" t="s">
        <v>233</v>
      </c>
      <c r="C329" s="208"/>
      <c r="D329" s="208"/>
      <c r="E329" s="208"/>
      <c r="F329" s="208"/>
      <c r="G329" s="208"/>
      <c r="H329" s="208"/>
      <c r="I329" s="208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5.07</v>
      </c>
      <c r="E330" s="26">
        <f>data!BW60</f>
        <v>0</v>
      </c>
      <c r="F330" s="26">
        <f>data!BX60</f>
        <v>1.99</v>
      </c>
      <c r="G330" s="26">
        <f>data!BY60</f>
        <v>3.86</v>
      </c>
      <c r="H330" s="26">
        <f>data!BZ60</f>
        <v>0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229754</v>
      </c>
      <c r="E331" s="86">
        <f>data!BW61</f>
        <v>0</v>
      </c>
      <c r="F331" s="86">
        <f>data!BX61</f>
        <v>129690</v>
      </c>
      <c r="G331" s="86">
        <f>data!BY61</f>
        <v>336158</v>
      </c>
      <c r="H331" s="86">
        <f>data!BZ61</f>
        <v>0</v>
      </c>
      <c r="I331" s="86">
        <f>data!CA61</f>
        <v>31639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51975</v>
      </c>
      <c r="E332" s="86">
        <f>data!BW62</f>
        <v>0</v>
      </c>
      <c r="F332" s="86">
        <f>data!BX62</f>
        <v>29339</v>
      </c>
      <c r="G332" s="86">
        <f>data!BY62</f>
        <v>76046</v>
      </c>
      <c r="H332" s="86">
        <f>data!BZ62</f>
        <v>0</v>
      </c>
      <c r="I332" s="86">
        <f>data!CA62</f>
        <v>7157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6597</v>
      </c>
      <c r="E334" s="86">
        <f>data!BW64</f>
        <v>0</v>
      </c>
      <c r="F334" s="86">
        <f>data!BX64</f>
        <v>3848</v>
      </c>
      <c r="G334" s="86">
        <f>data!BY64</f>
        <v>1381</v>
      </c>
      <c r="H334" s="86">
        <f>data!BZ64</f>
        <v>0</v>
      </c>
      <c r="I334" s="86">
        <f>data!CA64</f>
        <v>820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1164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21390</v>
      </c>
      <c r="E336" s="86">
        <f>data!BW66</f>
        <v>0</v>
      </c>
      <c r="F336" s="86">
        <f>data!BX66</f>
        <v>0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34676</v>
      </c>
      <c r="E337" s="86">
        <f>data!BW67</f>
        <v>0</v>
      </c>
      <c r="F337" s="86">
        <f>data!BX67</f>
        <v>0</v>
      </c>
      <c r="G337" s="86">
        <f>data!BY67</f>
        <v>5256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1911</v>
      </c>
      <c r="E338" s="86">
        <f>data!BW68</f>
        <v>0</v>
      </c>
      <c r="F338" s="86">
        <f>data!BX68</f>
        <v>303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2969</v>
      </c>
      <c r="E339" s="86">
        <f>data!BW69</f>
        <v>0</v>
      </c>
      <c r="F339" s="86">
        <f>data!BX69</f>
        <v>6042</v>
      </c>
      <c r="G339" s="86">
        <f>data!BY69</f>
        <v>6953</v>
      </c>
      <c r="H339" s="86">
        <f>data!BZ69</f>
        <v>0</v>
      </c>
      <c r="I339" s="86">
        <f>data!CA69</f>
        <v>6025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915</v>
      </c>
      <c r="C341" s="14">
        <f>data!BU71</f>
        <v>0</v>
      </c>
      <c r="D341" s="14">
        <f>data!BV71</f>
        <v>349272</v>
      </c>
      <c r="E341" s="14">
        <f>data!BW71</f>
        <v>0</v>
      </c>
      <c r="F341" s="14">
        <f>data!BX71</f>
        <v>170386</v>
      </c>
      <c r="G341" s="14">
        <f>data!BY71</f>
        <v>425794</v>
      </c>
      <c r="H341" s="14">
        <f>data!BZ71</f>
        <v>0</v>
      </c>
      <c r="I341" s="14">
        <f>data!CA71</f>
        <v>45641</v>
      </c>
    </row>
    <row r="342" spans="1:9" ht="20.100000000000001" customHeight="1" x14ac:dyDescent="0.25">
      <c r="A342" s="23">
        <v>17</v>
      </c>
      <c r="B342" s="14" t="s">
        <v>244</v>
      </c>
      <c r="C342" s="207"/>
      <c r="D342" s="207"/>
      <c r="E342" s="207"/>
      <c r="F342" s="207"/>
      <c r="G342" s="207"/>
      <c r="H342" s="207"/>
      <c r="I342" s="207"/>
    </row>
    <row r="343" spans="1:9" ht="20.100000000000001" customHeight="1" x14ac:dyDescent="0.25">
      <c r="A343" s="23">
        <v>18</v>
      </c>
      <c r="B343" s="14" t="s">
        <v>916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917</v>
      </c>
      <c r="C344" s="209" t="str">
        <f>IF(data!BU73&gt;0,data!BU73,"")</f>
        <v>x</v>
      </c>
      <c r="D344" s="209" t="str">
        <f>IF(data!BV73&gt;0,data!BV73,"")</f>
        <v>x</v>
      </c>
      <c r="E344" s="209" t="str">
        <f>IF(data!BW73&gt;0,data!BW73,"")</f>
        <v>x</v>
      </c>
      <c r="F344" s="209" t="str">
        <f>IF(data!BX73&gt;0,data!BX73,"")</f>
        <v>x</v>
      </c>
      <c r="G344" s="209" t="str">
        <f>IF(data!BY73&gt;0,data!BY73,"")</f>
        <v>x</v>
      </c>
      <c r="H344" s="209" t="str">
        <f>IF(data!BZ73&gt;0,data!BZ73,"")</f>
        <v>x</v>
      </c>
      <c r="I344" s="209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918</v>
      </c>
      <c r="C345" s="209" t="str">
        <f>IF(data!BU74&gt;0,data!BU74,"")</f>
        <v>x</v>
      </c>
      <c r="D345" s="209" t="str">
        <f>IF(data!BV74&gt;0,data!BV74,"")</f>
        <v>x</v>
      </c>
      <c r="E345" s="209" t="str">
        <f>IF(data!BW74&gt;0,data!BW74,"")</f>
        <v>x</v>
      </c>
      <c r="F345" s="209" t="str">
        <f>IF(data!BX74&gt;0,data!BX74,"")</f>
        <v>x</v>
      </c>
      <c r="G345" s="209" t="str">
        <f>IF(data!BY74&gt;0,data!BY74,"")</f>
        <v>x</v>
      </c>
      <c r="H345" s="209" t="str">
        <f>IF(data!BZ74&gt;0,data!BZ74,"")</f>
        <v>x</v>
      </c>
      <c r="I345" s="209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919</v>
      </c>
      <c r="C346" s="209" t="str">
        <f>IF(data!BU75&gt;0,data!BU75,"")</f>
        <v>x</v>
      </c>
      <c r="D346" s="209" t="str">
        <f>IF(data!BV75&gt;0,data!BV75,"")</f>
        <v>x</v>
      </c>
      <c r="E346" s="209" t="str">
        <f>IF(data!BW75&gt;0,data!BW75,"")</f>
        <v>x</v>
      </c>
      <c r="F346" s="209" t="str">
        <f>IF(data!BX75&gt;0,data!BX75,"")</f>
        <v>x</v>
      </c>
      <c r="G346" s="209" t="str">
        <f>IF(data!BY75&gt;0,data!BY75,"")</f>
        <v>x</v>
      </c>
      <c r="H346" s="209" t="str">
        <f>IF(data!BZ75&gt;0,data!BZ75,"")</f>
        <v>x</v>
      </c>
      <c r="I346" s="209" t="str">
        <f>IF(data!CA75&gt;0,data!CA75,"")</f>
        <v>x</v>
      </c>
    </row>
    <row r="347" spans="1:9" ht="20.100000000000001" customHeight="1" x14ac:dyDescent="0.25">
      <c r="A347" s="23" t="s">
        <v>920</v>
      </c>
      <c r="B347" s="60"/>
      <c r="C347" s="207"/>
      <c r="D347" s="207"/>
      <c r="E347" s="207"/>
      <c r="F347" s="207"/>
      <c r="G347" s="207"/>
      <c r="H347" s="207"/>
      <c r="I347" s="207"/>
    </row>
    <row r="348" spans="1:9" ht="20.100000000000001" customHeight="1" x14ac:dyDescent="0.25">
      <c r="A348" s="23">
        <v>22</v>
      </c>
      <c r="B348" s="14" t="s">
        <v>921</v>
      </c>
      <c r="C348" s="85">
        <f>data!BU76</f>
        <v>0</v>
      </c>
      <c r="D348" s="85">
        <f>data!BV76</f>
        <v>917</v>
      </c>
      <c r="E348" s="85">
        <f>data!BW76</f>
        <v>0</v>
      </c>
      <c r="F348" s="85">
        <f>data!BX76</f>
        <v>0</v>
      </c>
      <c r="G348" s="85">
        <f>data!BY76</f>
        <v>139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922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923</v>
      </c>
      <c r="C350" s="85">
        <f>data!BU78</f>
        <v>0</v>
      </c>
      <c r="D350" s="85">
        <f>data!BV78</f>
        <v>365</v>
      </c>
      <c r="E350" s="85">
        <f>data!BW78</f>
        <v>0</v>
      </c>
      <c r="F350" s="85">
        <f>data!BX78</f>
        <v>0</v>
      </c>
      <c r="G350" s="85">
        <f>data!BY78</f>
        <v>37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924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2" t="str">
        <f>IF(data!BU80&gt;0,data!BU80,"")</f>
        <v/>
      </c>
      <c r="D352" s="212" t="str">
        <f>IF(data!BV80&gt;0,data!BV80,"")</f>
        <v/>
      </c>
      <c r="E352" s="212" t="str">
        <f>IF(data!BW80&gt;0,data!BW80,"")</f>
        <v/>
      </c>
      <c r="F352" s="212" t="str">
        <f>IF(data!BX80&gt;0,data!BX80,"")</f>
        <v/>
      </c>
      <c r="G352" s="212" t="str">
        <f>IF(data!BY80&gt;0,data!BY80,"")</f>
        <v/>
      </c>
      <c r="H352" s="212" t="str">
        <f>IF(data!BZ80&gt;0,data!BZ80,"")</f>
        <v/>
      </c>
      <c r="I352" s="212" t="str">
        <f>IF(data!CA80&gt;0,data!CA80,"")</f>
        <v/>
      </c>
    </row>
    <row r="353" spans="1:9" ht="20.100000000000001" customHeight="1" x14ac:dyDescent="0.25">
      <c r="A353" s="4" t="s">
        <v>908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961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Cascade Medical Center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910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962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914</v>
      </c>
      <c r="C360" s="208"/>
      <c r="D360" s="208"/>
      <c r="E360" s="208"/>
      <c r="F360" s="208"/>
      <c r="G360" s="208"/>
      <c r="H360" s="208"/>
      <c r="I360" s="208"/>
    </row>
    <row r="361" spans="1:9" ht="20.100000000000001" customHeight="1" x14ac:dyDescent="0.25">
      <c r="A361" s="23">
        <v>4</v>
      </c>
      <c r="B361" s="14" t="s">
        <v>233</v>
      </c>
      <c r="C361" s="208"/>
      <c r="D361" s="208"/>
      <c r="E361" s="208"/>
      <c r="F361" s="208"/>
      <c r="G361" s="208"/>
      <c r="H361" s="208"/>
      <c r="I361" s="208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3"/>
      <c r="F362" s="207"/>
      <c r="G362" s="207"/>
      <c r="H362" s="207"/>
      <c r="I362" s="87">
        <f>data!CE60</f>
        <v>136.99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4"/>
      <c r="F363" s="215"/>
      <c r="G363" s="215"/>
      <c r="H363" s="215"/>
      <c r="I363" s="86">
        <f>data!CE61</f>
        <v>10595518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4"/>
      <c r="F364" s="215"/>
      <c r="G364" s="215"/>
      <c r="H364" s="215"/>
      <c r="I364" s="86">
        <f>data!CE62</f>
        <v>2396921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4"/>
      <c r="F365" s="215"/>
      <c r="G365" s="215"/>
      <c r="H365" s="215"/>
      <c r="I365" s="86">
        <f>data!CE63</f>
        <v>257724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4"/>
      <c r="F366" s="215"/>
      <c r="G366" s="215"/>
      <c r="H366" s="215"/>
      <c r="I366" s="86">
        <f>data!CE64</f>
        <v>1433597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4"/>
      <c r="F367" s="215"/>
      <c r="G367" s="215"/>
      <c r="H367" s="215"/>
      <c r="I367" s="86">
        <f>data!CE65</f>
        <v>193319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4"/>
      <c r="F368" s="215"/>
      <c r="G368" s="215"/>
      <c r="H368" s="215"/>
      <c r="I368" s="86">
        <f>data!CE66</f>
        <v>1928300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4"/>
      <c r="F369" s="215"/>
      <c r="G369" s="215"/>
      <c r="H369" s="215"/>
      <c r="I369" s="86">
        <f>data!CE67</f>
        <v>1339382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4"/>
      <c r="F370" s="215"/>
      <c r="G370" s="215"/>
      <c r="H370" s="215"/>
      <c r="I370" s="86">
        <f>data!CE68</f>
        <v>72562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466</v>
      </c>
      <c r="E371" s="86">
        <f>data!CD69</f>
        <v>785407</v>
      </c>
      <c r="F371" s="215"/>
      <c r="G371" s="215"/>
      <c r="H371" s="215"/>
      <c r="I371" s="86">
        <f>data!CE69</f>
        <v>1950559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3">
        <f>data!CD70</f>
        <v>152929</v>
      </c>
      <c r="F372" s="216"/>
      <c r="G372" s="216"/>
      <c r="H372" s="216"/>
      <c r="I372" s="14">
        <f>-data!CE70</f>
        <v>-152929</v>
      </c>
    </row>
    <row r="373" spans="1:9" ht="20.100000000000001" customHeight="1" x14ac:dyDescent="0.25">
      <c r="A373" s="23">
        <v>16</v>
      </c>
      <c r="B373" s="48" t="s">
        <v>915</v>
      </c>
      <c r="C373" s="86">
        <f>data!CB71</f>
        <v>0</v>
      </c>
      <c r="D373" s="86">
        <f>data!CC71</f>
        <v>466</v>
      </c>
      <c r="E373" s="86">
        <f>data!CD71</f>
        <v>632478</v>
      </c>
      <c r="F373" s="215"/>
      <c r="G373" s="215"/>
      <c r="H373" s="215"/>
      <c r="I373" s="14">
        <f>data!CE71</f>
        <v>20014953</v>
      </c>
    </row>
    <row r="374" spans="1:9" ht="20.100000000000001" customHeight="1" x14ac:dyDescent="0.25">
      <c r="A374" s="23">
        <v>17</v>
      </c>
      <c r="B374" s="14" t="s">
        <v>244</v>
      </c>
      <c r="C374" s="215"/>
      <c r="D374" s="215"/>
      <c r="E374" s="215"/>
      <c r="F374" s="215"/>
      <c r="G374" s="215"/>
      <c r="H374" s="215"/>
      <c r="I374" s="14">
        <f>-data!CE72</f>
        <v>-2279686</v>
      </c>
    </row>
    <row r="375" spans="1:9" ht="20.100000000000001" customHeight="1" x14ac:dyDescent="0.25">
      <c r="A375" s="23">
        <v>18</v>
      </c>
      <c r="B375" s="14" t="s">
        <v>916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917</v>
      </c>
      <c r="C376" s="209" t="str">
        <f>IF(data!CB73&gt;0,data!CB73,"")</f>
        <v>x</v>
      </c>
      <c r="D376" s="209" t="str">
        <f>IF(data!CC73&gt;0,data!CC73,"")</f>
        <v>x</v>
      </c>
      <c r="E376" s="210"/>
      <c r="F376" s="207"/>
      <c r="G376" s="207"/>
      <c r="H376" s="207"/>
      <c r="I376" s="85">
        <f>data!CE73</f>
        <v>4430605</v>
      </c>
    </row>
    <row r="377" spans="1:9" ht="20.100000000000001" customHeight="1" x14ac:dyDescent="0.25">
      <c r="A377" s="23">
        <v>20</v>
      </c>
      <c r="B377" s="48" t="s">
        <v>918</v>
      </c>
      <c r="C377" s="209" t="str">
        <f>IF(data!CB74&gt;0,data!CB74,"")</f>
        <v>x</v>
      </c>
      <c r="D377" s="209" t="str">
        <f>IF(data!CC74&gt;0,data!CC74,"")</f>
        <v>x</v>
      </c>
      <c r="E377" s="210"/>
      <c r="F377" s="207"/>
      <c r="G377" s="207"/>
      <c r="H377" s="207"/>
      <c r="I377" s="85">
        <f>data!CE74</f>
        <v>21689676</v>
      </c>
    </row>
    <row r="378" spans="1:9" ht="20.100000000000001" customHeight="1" x14ac:dyDescent="0.25">
      <c r="A378" s="23">
        <v>21</v>
      </c>
      <c r="B378" s="48" t="s">
        <v>919</v>
      </c>
      <c r="C378" s="209" t="str">
        <f>IF(data!CB75&gt;0,data!CB75,"")</f>
        <v>x</v>
      </c>
      <c r="D378" s="209" t="str">
        <f>IF(data!CC75&gt;0,data!CC75,"")</f>
        <v>x</v>
      </c>
      <c r="E378" s="210"/>
      <c r="F378" s="207"/>
      <c r="G378" s="207"/>
      <c r="H378" s="207"/>
      <c r="I378" s="85">
        <f>data!CE75</f>
        <v>26120281</v>
      </c>
    </row>
    <row r="379" spans="1:9" ht="20.100000000000001" customHeight="1" x14ac:dyDescent="0.25">
      <c r="A379" s="23" t="s">
        <v>920</v>
      </c>
      <c r="B379" s="60"/>
      <c r="C379" s="207"/>
      <c r="D379" s="207"/>
      <c r="E379" s="207"/>
      <c r="F379" s="207"/>
      <c r="G379" s="207"/>
      <c r="H379" s="207"/>
      <c r="I379" s="207"/>
    </row>
    <row r="380" spans="1:9" ht="20.100000000000001" customHeight="1" x14ac:dyDescent="0.25">
      <c r="A380" s="23">
        <v>22</v>
      </c>
      <c r="B380" s="14" t="s">
        <v>921</v>
      </c>
      <c r="C380" s="85">
        <f>data!CB76</f>
        <v>0</v>
      </c>
      <c r="D380" s="85">
        <f>data!CC76</f>
        <v>0</v>
      </c>
      <c r="E380" s="210"/>
      <c r="F380" s="207"/>
      <c r="G380" s="207"/>
      <c r="H380" s="207"/>
      <c r="I380" s="14">
        <f>data!CE76</f>
        <v>35420</v>
      </c>
    </row>
    <row r="381" spans="1:9" ht="20.100000000000001" customHeight="1" x14ac:dyDescent="0.25">
      <c r="A381" s="23">
        <v>23</v>
      </c>
      <c r="B381" s="14" t="s">
        <v>922</v>
      </c>
      <c r="C381" s="14" t="str">
        <f>IF(data!CB77&gt;0,data!CB77,"")</f>
        <v/>
      </c>
      <c r="D381" s="209" t="str">
        <f>IF(data!CC77&gt;0,data!CC77,"")</f>
        <v>x</v>
      </c>
      <c r="E381" s="210"/>
      <c r="F381" s="207"/>
      <c r="G381" s="207"/>
      <c r="H381" s="207"/>
      <c r="I381" s="14">
        <f>data!CE77</f>
        <v>4355</v>
      </c>
    </row>
    <row r="382" spans="1:9" ht="20.100000000000001" customHeight="1" x14ac:dyDescent="0.25">
      <c r="A382" s="23">
        <v>24</v>
      </c>
      <c r="B382" s="14" t="s">
        <v>923</v>
      </c>
      <c r="C382" s="14" t="str">
        <f>IF(data!CB78&gt;0,data!CB78,"")</f>
        <v/>
      </c>
      <c r="D382" s="209" t="str">
        <f>IF(data!CC78&gt;0,data!CC78,"")</f>
        <v>x</v>
      </c>
      <c r="E382" s="210"/>
      <c r="F382" s="207"/>
      <c r="G382" s="207"/>
      <c r="H382" s="207"/>
      <c r="I382" s="14">
        <f>data!CE78</f>
        <v>7506</v>
      </c>
    </row>
    <row r="383" spans="1:9" ht="20.100000000000001" customHeight="1" x14ac:dyDescent="0.25">
      <c r="A383" s="23">
        <v>25</v>
      </c>
      <c r="B383" s="14" t="s">
        <v>924</v>
      </c>
      <c r="C383" s="14" t="str">
        <f>IF(data!CB79&gt;0,data!CB79,"")</f>
        <v/>
      </c>
      <c r="D383" s="209" t="str">
        <f>IF(data!CC79&gt;0,data!CC79,"")</f>
        <v>x</v>
      </c>
      <c r="E383" s="210"/>
      <c r="F383" s="207"/>
      <c r="G383" s="207"/>
      <c r="H383" s="207"/>
      <c r="I383" s="14">
        <f>data!CE79</f>
        <v>69528</v>
      </c>
    </row>
    <row r="384" spans="1:9" ht="20.100000000000001" customHeight="1" x14ac:dyDescent="0.25">
      <c r="A384" s="23">
        <v>26</v>
      </c>
      <c r="B384" s="14" t="s">
        <v>252</v>
      </c>
      <c r="C384" s="209" t="str">
        <f>IF(data!CB80&gt;0,data!CB80,"")</f>
        <v/>
      </c>
      <c r="D384" s="209" t="str">
        <f>IF(data!CC80&gt;0,data!CC80,"")</f>
        <v>x</v>
      </c>
      <c r="E384" s="213"/>
      <c r="F384" s="207"/>
      <c r="G384" s="207"/>
      <c r="H384" s="207"/>
      <c r="I384" s="84">
        <f>data!CE80</f>
        <v>31.68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horizontalDpi="300" verticalDpi="300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Cascade Medical Center Year End Report</dc:title>
  <dc:subject>2017 Cascade Medical Center Year End Report</dc:subject>
  <dc:creator>Washington State Dept of Health - HSQA - Community Health Systems</dc:creator>
  <cp:keywords>hospital financial reports</cp:keywords>
  <cp:lastModifiedBy>Huyck, Randall  (DOH)</cp:lastModifiedBy>
  <cp:lastPrinted>2019-06-21T19:24:04Z</cp:lastPrinted>
  <dcterms:created xsi:type="dcterms:W3CDTF">1999-06-02T22:01:56Z</dcterms:created>
  <dcterms:modified xsi:type="dcterms:W3CDTF">2020-09-14T21:02:12Z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VERS">
    <vt:lpwstr>1.0</vt:lpwstr>
  </property>
  <property fmtid="{D5CDD505-2E9C-101B-9397-08002B2CF9AE}" pid="3" name="PPC_Template_Client_Name">
    <vt:lpwstr>Cascade Medical Center</vt:lpwstr>
  </property>
  <property fmtid="{D5CDD505-2E9C-101B-9397-08002B2CF9AE}" pid="4" name="PPC_Template_Engagement_Date">
    <vt:lpwstr>12/31/2017</vt:lpwstr>
  </property>
  <property fmtid="{D5CDD505-2E9C-101B-9397-08002B2CF9AE}" pid="5" name="DeleteTemporaryFile">
    <vt:lpwstr/>
  </property>
  <property fmtid="{D5CDD505-2E9C-101B-9397-08002B2CF9AE}" pid="6" name="GFRDocument">
    <vt:lpwstr>1</vt:lpwstr>
  </property>
  <property fmtid="{D5CDD505-2E9C-101B-9397-08002B2CF9AE}" pid="7" name="WebDocument">
    <vt:lpwstr>True</vt:lpwstr>
  </property>
</Properties>
</file>