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196" i="1" l="1"/>
  <c r="D210" i="1"/>
  <c r="C210" i="1"/>
  <c r="O817" i="10" l="1"/>
  <c r="M817" i="10"/>
  <c r="L817" i="10"/>
  <c r="K817" i="10"/>
  <c r="J817" i="10"/>
  <c r="I817" i="10"/>
  <c r="H817" i="10"/>
  <c r="G817" i="10"/>
  <c r="F817" i="10"/>
  <c r="E817" i="10"/>
  <c r="D817" i="10"/>
  <c r="V815" i="10"/>
  <c r="X813" i="10"/>
  <c r="X815" i="10" s="1"/>
  <c r="W813" i="10"/>
  <c r="W815" i="10" s="1"/>
  <c r="V813" i="10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Q815" i="10" s="1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F815" i="10" s="1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K815" i="10" s="1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J612" i="10"/>
  <c r="B575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B446" i="10"/>
  <c r="C445" i="10"/>
  <c r="C444" i="10"/>
  <c r="B444" i="10"/>
  <c r="B440" i="10"/>
  <c r="C439" i="10"/>
  <c r="B439" i="10"/>
  <c r="C438" i="10"/>
  <c r="B438" i="10"/>
  <c r="B437" i="10"/>
  <c r="B436" i="10"/>
  <c r="B435" i="10"/>
  <c r="D434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8" i="10"/>
  <c r="D373" i="10" s="1"/>
  <c r="D391" i="10" s="1"/>
  <c r="D393" i="10" s="1"/>
  <c r="D396" i="10" s="1"/>
  <c r="D367" i="10"/>
  <c r="C448" i="10" s="1"/>
  <c r="D361" i="10"/>
  <c r="N817" i="10" s="1"/>
  <c r="D330" i="10"/>
  <c r="D329" i="10"/>
  <c r="D328" i="10"/>
  <c r="D319" i="10"/>
  <c r="D339" i="10" s="1"/>
  <c r="C482" i="10" s="1"/>
  <c r="D314" i="10"/>
  <c r="D290" i="10"/>
  <c r="D283" i="10"/>
  <c r="D277" i="10"/>
  <c r="D275" i="10"/>
  <c r="B476" i="10" s="1"/>
  <c r="D265" i="10"/>
  <c r="D260" i="10"/>
  <c r="D292" i="10" s="1"/>
  <c r="D341" i="10" s="1"/>
  <c r="C481" i="10" s="1"/>
  <c r="D240" i="10"/>
  <c r="B447" i="10" s="1"/>
  <c r="D236" i="10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177" i="10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D463" i="10" s="1"/>
  <c r="E140" i="10"/>
  <c r="E139" i="10"/>
  <c r="C415" i="10" s="1"/>
  <c r="E138" i="10"/>
  <c r="C414" i="10" s="1"/>
  <c r="E127" i="10"/>
  <c r="CE80" i="10"/>
  <c r="CE79" i="10"/>
  <c r="S816" i="10" s="1"/>
  <c r="CE78" i="10"/>
  <c r="R816" i="10" s="1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CE73" i="10"/>
  <c r="CD71" i="10"/>
  <c r="C575" i="10" s="1"/>
  <c r="CE70" i="10"/>
  <c r="CE69" i="10"/>
  <c r="CE68" i="10"/>
  <c r="CE66" i="10"/>
  <c r="CE65" i="10"/>
  <c r="H816" i="10" s="1"/>
  <c r="CE64" i="10"/>
  <c r="F612" i="10" s="1"/>
  <c r="CE63" i="10"/>
  <c r="F816" i="10" s="1"/>
  <c r="CA62" i="10"/>
  <c r="BW62" i="10"/>
  <c r="BS62" i="10"/>
  <c r="BO62" i="10"/>
  <c r="BK62" i="10"/>
  <c r="BG62" i="10"/>
  <c r="BC62" i="10"/>
  <c r="AY62" i="10"/>
  <c r="AU62" i="10"/>
  <c r="AQ62" i="10"/>
  <c r="AM62" i="10"/>
  <c r="AI62" i="10"/>
  <c r="AE62" i="10"/>
  <c r="AA62" i="10"/>
  <c r="W62" i="10"/>
  <c r="S62" i="10"/>
  <c r="E750" i="10" s="1"/>
  <c r="O62" i="10"/>
  <c r="E746" i="10" s="1"/>
  <c r="K62" i="10"/>
  <c r="E742" i="10" s="1"/>
  <c r="G62" i="10"/>
  <c r="E738" i="10" s="1"/>
  <c r="C62" i="10"/>
  <c r="E734" i="10" s="1"/>
  <c r="CE61" i="10"/>
  <c r="BZ48" i="10" s="1"/>
  <c r="BZ62" i="10" s="1"/>
  <c r="CE60" i="10"/>
  <c r="B53" i="10"/>
  <c r="CE51" i="10"/>
  <c r="B49" i="10"/>
  <c r="CC48" i="10"/>
  <c r="CC62" i="10" s="1"/>
  <c r="CB48" i="10"/>
  <c r="CB62" i="10" s="1"/>
  <c r="CA48" i="10"/>
  <c r="BY48" i="10"/>
  <c r="BY62" i="10" s="1"/>
  <c r="BX48" i="10"/>
  <c r="BX62" i="10" s="1"/>
  <c r="BW48" i="10"/>
  <c r="BU48" i="10"/>
  <c r="BU62" i="10" s="1"/>
  <c r="BT48" i="10"/>
  <c r="BT62" i="10" s="1"/>
  <c r="BS48" i="10"/>
  <c r="BQ48" i="10"/>
  <c r="BQ62" i="10" s="1"/>
  <c r="BP48" i="10"/>
  <c r="BP62" i="10" s="1"/>
  <c r="BO48" i="10"/>
  <c r="BM48" i="10"/>
  <c r="BM62" i="10" s="1"/>
  <c r="BL48" i="10"/>
  <c r="BL62" i="10" s="1"/>
  <c r="BK48" i="10"/>
  <c r="BI48" i="10"/>
  <c r="BI62" i="10" s="1"/>
  <c r="BH48" i="10"/>
  <c r="BH62" i="10" s="1"/>
  <c r="BG48" i="10"/>
  <c r="BE48" i="10"/>
  <c r="BE62" i="10" s="1"/>
  <c r="BD48" i="10"/>
  <c r="BD62" i="10" s="1"/>
  <c r="BC48" i="10"/>
  <c r="BA48" i="10"/>
  <c r="BA62" i="10" s="1"/>
  <c r="AZ48" i="10"/>
  <c r="AZ62" i="10" s="1"/>
  <c r="AY48" i="10"/>
  <c r="AW48" i="10"/>
  <c r="AW62" i="10" s="1"/>
  <c r="AV48" i="10"/>
  <c r="AV62" i="10" s="1"/>
  <c r="AU48" i="10"/>
  <c r="AS48" i="10"/>
  <c r="AS62" i="10" s="1"/>
  <c r="AR48" i="10"/>
  <c r="AR62" i="10" s="1"/>
  <c r="AQ48" i="10"/>
  <c r="AO48" i="10"/>
  <c r="AO62" i="10" s="1"/>
  <c r="AN48" i="10"/>
  <c r="AN62" i="10" s="1"/>
  <c r="AM48" i="10"/>
  <c r="AK48" i="10"/>
  <c r="AK62" i="10" s="1"/>
  <c r="AJ48" i="10"/>
  <c r="AJ62" i="10" s="1"/>
  <c r="AI48" i="10"/>
  <c r="AH48" i="10"/>
  <c r="AH62" i="10" s="1"/>
  <c r="AG48" i="10"/>
  <c r="AG62" i="10" s="1"/>
  <c r="AF48" i="10"/>
  <c r="AF62" i="10" s="1"/>
  <c r="AE48" i="10"/>
  <c r="AD48" i="10"/>
  <c r="AD62" i="10" s="1"/>
  <c r="AC48" i="10"/>
  <c r="AC62" i="10" s="1"/>
  <c r="AB48" i="10"/>
  <c r="AB62" i="10" s="1"/>
  <c r="AA48" i="10"/>
  <c r="Z48" i="10"/>
  <c r="Z62" i="10" s="1"/>
  <c r="Y48" i="10"/>
  <c r="Y62" i="10" s="1"/>
  <c r="X48" i="10"/>
  <c r="X62" i="10" s="1"/>
  <c r="W48" i="10"/>
  <c r="V48" i="10"/>
  <c r="V62" i="10" s="1"/>
  <c r="U48" i="10"/>
  <c r="U62" i="10" s="1"/>
  <c r="T48" i="10"/>
  <c r="T62" i="10" s="1"/>
  <c r="S48" i="10"/>
  <c r="R48" i="10"/>
  <c r="R62" i="10" s="1"/>
  <c r="Q48" i="10"/>
  <c r="Q62" i="10" s="1"/>
  <c r="P48" i="10"/>
  <c r="P62" i="10" s="1"/>
  <c r="O48" i="10"/>
  <c r="N48" i="10"/>
  <c r="N62" i="10" s="1"/>
  <c r="M48" i="10"/>
  <c r="M62" i="10" s="1"/>
  <c r="L48" i="10"/>
  <c r="L62" i="10" s="1"/>
  <c r="K48" i="10"/>
  <c r="J48" i="10"/>
  <c r="J62" i="10" s="1"/>
  <c r="I48" i="10"/>
  <c r="I62" i="10" s="1"/>
  <c r="H48" i="10"/>
  <c r="H62" i="10" s="1"/>
  <c r="G48" i="10"/>
  <c r="F48" i="10"/>
  <c r="F62" i="10" s="1"/>
  <c r="E48" i="10"/>
  <c r="E62" i="10" s="1"/>
  <c r="D48" i="10"/>
  <c r="D62" i="10" s="1"/>
  <c r="C48" i="10"/>
  <c r="CE47" i="10"/>
  <c r="E771" i="10" l="1"/>
  <c r="E776" i="10"/>
  <c r="E787" i="10"/>
  <c r="E792" i="10"/>
  <c r="E803" i="10"/>
  <c r="E808" i="10"/>
  <c r="E809" i="10"/>
  <c r="E736" i="10"/>
  <c r="E748" i="10"/>
  <c r="E756" i="10"/>
  <c r="E764" i="10"/>
  <c r="E768" i="10"/>
  <c r="E779" i="10"/>
  <c r="E784" i="10"/>
  <c r="E795" i="10"/>
  <c r="E800" i="10"/>
  <c r="E811" i="10"/>
  <c r="E737" i="10"/>
  <c r="E745" i="10"/>
  <c r="E749" i="10"/>
  <c r="E757" i="10"/>
  <c r="E761" i="10"/>
  <c r="E765" i="10"/>
  <c r="E780" i="10"/>
  <c r="E791" i="10"/>
  <c r="E796" i="10"/>
  <c r="E812" i="10"/>
  <c r="E735" i="10"/>
  <c r="E739" i="10"/>
  <c r="E743" i="10"/>
  <c r="E747" i="10"/>
  <c r="E751" i="10"/>
  <c r="E755" i="10"/>
  <c r="E759" i="10"/>
  <c r="E763" i="10"/>
  <c r="E767" i="10"/>
  <c r="E772" i="10"/>
  <c r="E783" i="10"/>
  <c r="E788" i="10"/>
  <c r="E799" i="10"/>
  <c r="E804" i="10"/>
  <c r="E740" i="10"/>
  <c r="E744" i="10"/>
  <c r="E752" i="10"/>
  <c r="E760" i="10"/>
  <c r="E741" i="10"/>
  <c r="E753" i="10"/>
  <c r="E775" i="10"/>
  <c r="E807" i="10"/>
  <c r="E762" i="10"/>
  <c r="E770" i="10"/>
  <c r="E774" i="10"/>
  <c r="E778" i="10"/>
  <c r="E790" i="10"/>
  <c r="E798" i="10"/>
  <c r="E806" i="10"/>
  <c r="O816" i="10"/>
  <c r="C463" i="10"/>
  <c r="L816" i="10"/>
  <c r="C440" i="10"/>
  <c r="AL48" i="10"/>
  <c r="AL62" i="10" s="1"/>
  <c r="AP48" i="10"/>
  <c r="AP62" i="10" s="1"/>
  <c r="AT48" i="10"/>
  <c r="AT62" i="10" s="1"/>
  <c r="AX48" i="10"/>
  <c r="AX62" i="10" s="1"/>
  <c r="BB48" i="10"/>
  <c r="BB62" i="10" s="1"/>
  <c r="BF48" i="10"/>
  <c r="BF62" i="10" s="1"/>
  <c r="BJ48" i="10"/>
  <c r="BJ62" i="10" s="1"/>
  <c r="BN48" i="10"/>
  <c r="BN62" i="10" s="1"/>
  <c r="BR48" i="10"/>
  <c r="BR62" i="10" s="1"/>
  <c r="BV48" i="10"/>
  <c r="BV62" i="10" s="1"/>
  <c r="BI730" i="10"/>
  <c r="C816" i="10"/>
  <c r="H612" i="10"/>
  <c r="M816" i="10"/>
  <c r="C458" i="10"/>
  <c r="N734" i="10"/>
  <c r="N815" i="10" s="1"/>
  <c r="CE75" i="10"/>
  <c r="D464" i="10"/>
  <c r="E217" i="10"/>
  <c r="C478" i="10" s="1"/>
  <c r="E754" i="10"/>
  <c r="E766" i="10"/>
  <c r="E782" i="10"/>
  <c r="E794" i="10"/>
  <c r="E802" i="10"/>
  <c r="E810" i="10"/>
  <c r="K816" i="10"/>
  <c r="C434" i="10"/>
  <c r="T816" i="10"/>
  <c r="L612" i="10"/>
  <c r="G816" i="10"/>
  <c r="C430" i="10"/>
  <c r="D465" i="10"/>
  <c r="C427" i="10"/>
  <c r="D816" i="10"/>
  <c r="I816" i="10"/>
  <c r="C432" i="10"/>
  <c r="D438" i="10"/>
  <c r="C473" i="10"/>
  <c r="C431" i="10"/>
  <c r="E758" i="10"/>
  <c r="E786" i="10"/>
  <c r="P816" i="10"/>
  <c r="D612" i="10"/>
  <c r="C429" i="10"/>
  <c r="E204" i="10"/>
  <c r="C476" i="10" s="1"/>
  <c r="D435" i="10"/>
  <c r="D242" i="10"/>
  <c r="B448" i="10" s="1"/>
  <c r="B465" i="10"/>
  <c r="I612" i="10"/>
  <c r="G612" i="10"/>
  <c r="H815" i="10"/>
  <c r="M815" i="10"/>
  <c r="D815" i="10"/>
  <c r="G815" i="10"/>
  <c r="R815" i="10"/>
  <c r="I815" i="10"/>
  <c r="O815" i="10"/>
  <c r="S815" i="10"/>
  <c r="C815" i="10"/>
  <c r="L815" i="10"/>
  <c r="P815" i="10"/>
  <c r="T815" i="10"/>
  <c r="E773" i="10" l="1"/>
  <c r="CE48" i="10"/>
  <c r="CE62" i="10"/>
  <c r="E801" i="10"/>
  <c r="E785" i="10"/>
  <c r="E769" i="10"/>
  <c r="E815" i="10" s="1"/>
  <c r="N816" i="10"/>
  <c r="K612" i="10"/>
  <c r="C465" i="10"/>
  <c r="E789" i="10"/>
  <c r="E797" i="10"/>
  <c r="E781" i="10"/>
  <c r="E805" i="10"/>
  <c r="E793" i="10"/>
  <c r="E777" i="10"/>
  <c r="E816" i="10" l="1"/>
  <c r="C428" i="10"/>
  <c r="CF730" i="10" l="1"/>
  <c r="CF79" i="10"/>
  <c r="CF77" i="10"/>
  <c r="CF76" i="10"/>
  <c r="BV52" i="10" l="1"/>
  <c r="BV67" i="10" s="1"/>
  <c r="BF52" i="10"/>
  <c r="BF67" i="10" s="1"/>
  <c r="AP52" i="10"/>
  <c r="AP67" i="10" s="1"/>
  <c r="AD52" i="10"/>
  <c r="AD67" i="10" s="1"/>
  <c r="N52" i="10"/>
  <c r="N67" i="10" s="1"/>
  <c r="BN52" i="10"/>
  <c r="BN67" i="10" s="1"/>
  <c r="AX52" i="10"/>
  <c r="AX67" i="10" s="1"/>
  <c r="AL52" i="10"/>
  <c r="AL67" i="10" s="1"/>
  <c r="Z52" i="10"/>
  <c r="Z67" i="10" s="1"/>
  <c r="R52" i="10"/>
  <c r="R67" i="10" s="1"/>
  <c r="F52" i="10"/>
  <c r="F67" i="10" s="1"/>
  <c r="BZ52" i="10"/>
  <c r="BZ67" i="10" s="1"/>
  <c r="BR52" i="10"/>
  <c r="BR67" i="10" s="1"/>
  <c r="BJ52" i="10"/>
  <c r="BJ67" i="10" s="1"/>
  <c r="BB52" i="10"/>
  <c r="BB67" i="10" s="1"/>
  <c r="AT52" i="10"/>
  <c r="AT67" i="10" s="1"/>
  <c r="AH52" i="10"/>
  <c r="AH67" i="10" s="1"/>
  <c r="V52" i="10"/>
  <c r="V67" i="10" s="1"/>
  <c r="J52" i="10"/>
  <c r="J67" i="10" s="1"/>
  <c r="O52" i="10"/>
  <c r="O67" i="10" s="1"/>
  <c r="AU52" i="10"/>
  <c r="AU67" i="10" s="1"/>
  <c r="D52" i="10"/>
  <c r="D67" i="10" s="1"/>
  <c r="T52" i="10"/>
  <c r="T67" i="10" s="1"/>
  <c r="AJ52" i="10"/>
  <c r="AJ67" i="10" s="1"/>
  <c r="AZ52" i="10"/>
  <c r="AZ67" i="10" s="1"/>
  <c r="BP52" i="10"/>
  <c r="BP67" i="10" s="1"/>
  <c r="K52" i="10"/>
  <c r="K67" i="10" s="1"/>
  <c r="AQ52" i="10"/>
  <c r="AQ67" i="10" s="1"/>
  <c r="BW52" i="10"/>
  <c r="BW67" i="10" s="1"/>
  <c r="Q52" i="10"/>
  <c r="Q67" i="10" s="1"/>
  <c r="AG52" i="10"/>
  <c r="AG67" i="10" s="1"/>
  <c r="AW52" i="10"/>
  <c r="AW67" i="10" s="1"/>
  <c r="BM52" i="10"/>
  <c r="BM67" i="10" s="1"/>
  <c r="C52" i="10"/>
  <c r="BO52" i="10"/>
  <c r="BO67" i="10" s="1"/>
  <c r="AC52" i="10"/>
  <c r="AC67" i="10" s="1"/>
  <c r="BY52" i="10"/>
  <c r="BY67" i="10" s="1"/>
  <c r="W52" i="10"/>
  <c r="W67" i="10" s="1"/>
  <c r="BC52" i="10"/>
  <c r="BC67" i="10" s="1"/>
  <c r="H52" i="10"/>
  <c r="H67" i="10" s="1"/>
  <c r="X52" i="10"/>
  <c r="X67" i="10" s="1"/>
  <c r="AN52" i="10"/>
  <c r="AN67" i="10" s="1"/>
  <c r="BD52" i="10"/>
  <c r="BD67" i="10" s="1"/>
  <c r="BT52" i="10"/>
  <c r="BT67" i="10" s="1"/>
  <c r="S52" i="10"/>
  <c r="S67" i="10" s="1"/>
  <c r="AY52" i="10"/>
  <c r="AY67" i="10" s="1"/>
  <c r="CA52" i="10"/>
  <c r="CA67" i="10" s="1"/>
  <c r="E52" i="10"/>
  <c r="E67" i="10" s="1"/>
  <c r="U52" i="10"/>
  <c r="U67" i="10" s="1"/>
  <c r="AK52" i="10"/>
  <c r="AK67" i="10" s="1"/>
  <c r="BA52" i="10"/>
  <c r="BA67" i="10" s="1"/>
  <c r="BQ52" i="10"/>
  <c r="BQ67" i="10" s="1"/>
  <c r="AM52" i="10"/>
  <c r="AM67" i="10" s="1"/>
  <c r="CB52" i="10"/>
  <c r="CB67" i="10" s="1"/>
  <c r="AS52" i="10"/>
  <c r="AS67" i="10" s="1"/>
  <c r="CC52" i="10"/>
  <c r="CC67" i="10" s="1"/>
  <c r="AE52" i="10"/>
  <c r="AE67" i="10" s="1"/>
  <c r="BK52" i="10"/>
  <c r="BK67" i="10" s="1"/>
  <c r="L52" i="10"/>
  <c r="L67" i="10" s="1"/>
  <c r="AB52" i="10"/>
  <c r="AB67" i="10" s="1"/>
  <c r="AR52" i="10"/>
  <c r="AR67" i="10" s="1"/>
  <c r="BH52" i="10"/>
  <c r="BH67" i="10" s="1"/>
  <c r="BX52" i="10"/>
  <c r="BX67" i="10" s="1"/>
  <c r="AA52" i="10"/>
  <c r="AA67" i="10" s="1"/>
  <c r="BG52" i="10"/>
  <c r="BG67" i="10" s="1"/>
  <c r="I52" i="10"/>
  <c r="I67" i="10" s="1"/>
  <c r="Y52" i="10"/>
  <c r="Y67" i="10" s="1"/>
  <c r="AO52" i="10"/>
  <c r="AO67" i="10" s="1"/>
  <c r="BE52" i="10"/>
  <c r="BE67" i="10" s="1"/>
  <c r="BU52" i="10"/>
  <c r="BU67" i="10" s="1"/>
  <c r="G52" i="10"/>
  <c r="G67" i="10" s="1"/>
  <c r="BS52" i="10"/>
  <c r="BS67" i="10" s="1"/>
  <c r="P52" i="10"/>
  <c r="P67" i="10" s="1"/>
  <c r="AF52" i="10"/>
  <c r="AF67" i="10" s="1"/>
  <c r="AV52" i="10"/>
  <c r="AV67" i="10" s="1"/>
  <c r="BL52" i="10"/>
  <c r="BL67" i="10" s="1"/>
  <c r="AI52" i="10"/>
  <c r="AI67" i="10" s="1"/>
  <c r="M52" i="10"/>
  <c r="M67" i="10" s="1"/>
  <c r="BI52" i="10"/>
  <c r="BI67" i="10" s="1"/>
  <c r="J747" i="10" l="1"/>
  <c r="P71" i="10"/>
  <c r="J790" i="10"/>
  <c r="BG71" i="10"/>
  <c r="J775" i="10"/>
  <c r="AR71" i="10"/>
  <c r="J752" i="10"/>
  <c r="U71" i="10"/>
  <c r="J755" i="10"/>
  <c r="X71" i="10"/>
  <c r="J796" i="10"/>
  <c r="BM71" i="10"/>
  <c r="J806" i="10"/>
  <c r="BW71" i="10"/>
  <c r="J778" i="10"/>
  <c r="AU71" i="10"/>
  <c r="J801" i="10"/>
  <c r="BR71" i="10"/>
  <c r="J805" i="10"/>
  <c r="BV71" i="10"/>
  <c r="J802" i="10"/>
  <c r="BS71" i="10"/>
  <c r="J772" i="10"/>
  <c r="AO71" i="10"/>
  <c r="J759" i="10"/>
  <c r="AB71" i="10"/>
  <c r="J736" i="10"/>
  <c r="E71" i="10"/>
  <c r="J739" i="10"/>
  <c r="H71" i="10"/>
  <c r="J780" i="10"/>
  <c r="AW71" i="10"/>
  <c r="J767" i="10"/>
  <c r="AJ71" i="10"/>
  <c r="J746" i="10"/>
  <c r="O71" i="10"/>
  <c r="J809" i="10"/>
  <c r="BZ71" i="10"/>
  <c r="J769" i="10"/>
  <c r="AL71" i="10"/>
  <c r="J761" i="10"/>
  <c r="AD71" i="10"/>
  <c r="J792" i="10"/>
  <c r="BI71" i="10"/>
  <c r="J779" i="10"/>
  <c r="AV71" i="10"/>
  <c r="J738" i="10"/>
  <c r="G71" i="10"/>
  <c r="J756" i="10"/>
  <c r="Y71" i="10"/>
  <c r="J807" i="10"/>
  <c r="BX71" i="10"/>
  <c r="J743" i="10"/>
  <c r="L71" i="10"/>
  <c r="J776" i="10"/>
  <c r="AS71" i="10"/>
  <c r="J784" i="10"/>
  <c r="BA71" i="10"/>
  <c r="J810" i="10"/>
  <c r="CA71" i="10"/>
  <c r="J787" i="10"/>
  <c r="BD71" i="10"/>
  <c r="J786" i="10"/>
  <c r="BC71" i="10"/>
  <c r="J798" i="10"/>
  <c r="BO71" i="10"/>
  <c r="J764" i="10"/>
  <c r="AG71" i="10"/>
  <c r="J742" i="10"/>
  <c r="K71" i="10"/>
  <c r="J751" i="10"/>
  <c r="T71" i="10"/>
  <c r="J741" i="10"/>
  <c r="J71" i="10"/>
  <c r="J785" i="10"/>
  <c r="BB71" i="10"/>
  <c r="J737" i="10"/>
  <c r="F71" i="10"/>
  <c r="J781" i="10"/>
  <c r="AX71" i="10"/>
  <c r="J773" i="10"/>
  <c r="AP71" i="10"/>
  <c r="J766" i="10"/>
  <c r="AI71" i="10"/>
  <c r="J788" i="10"/>
  <c r="BE71" i="10"/>
  <c r="J762" i="10"/>
  <c r="AE71" i="10"/>
  <c r="J770" i="10"/>
  <c r="AM71" i="10"/>
  <c r="J750" i="10"/>
  <c r="S71" i="10"/>
  <c r="J808" i="10"/>
  <c r="BY71" i="10"/>
  <c r="J783" i="10"/>
  <c r="AZ71" i="10"/>
  <c r="J765" i="10"/>
  <c r="AH71" i="10"/>
  <c r="J757" i="10"/>
  <c r="Z71" i="10"/>
  <c r="J745" i="10"/>
  <c r="N71" i="10"/>
  <c r="J795" i="10"/>
  <c r="BL71" i="10"/>
  <c r="J758" i="10"/>
  <c r="AA71" i="10"/>
  <c r="J812" i="10"/>
  <c r="CC71" i="10"/>
  <c r="J800" i="10"/>
  <c r="BQ71" i="10"/>
  <c r="J803" i="10"/>
  <c r="BT71" i="10"/>
  <c r="J760" i="10"/>
  <c r="AC71" i="10"/>
  <c r="J774" i="10"/>
  <c r="AQ71" i="10"/>
  <c r="J777" i="10"/>
  <c r="AT71" i="10"/>
  <c r="J744" i="10"/>
  <c r="M71" i="10"/>
  <c r="J763" i="10"/>
  <c r="AF71" i="10"/>
  <c r="J804" i="10"/>
  <c r="BU71" i="10"/>
  <c r="J740" i="10"/>
  <c r="I71" i="10"/>
  <c r="J791" i="10"/>
  <c r="BH71" i="10"/>
  <c r="J794" i="10"/>
  <c r="BK71" i="10"/>
  <c r="J811" i="10"/>
  <c r="CB71" i="10"/>
  <c r="J768" i="10"/>
  <c r="AK71" i="10"/>
  <c r="J782" i="10"/>
  <c r="AY71" i="10"/>
  <c r="J771" i="10"/>
  <c r="AN71" i="10"/>
  <c r="J754" i="10"/>
  <c r="W71" i="10"/>
  <c r="C67" i="10"/>
  <c r="CE52" i="10"/>
  <c r="J748" i="10"/>
  <c r="Q71" i="10"/>
  <c r="J799" i="10"/>
  <c r="BP71" i="10"/>
  <c r="J735" i="10"/>
  <c r="D71" i="10"/>
  <c r="J753" i="10"/>
  <c r="V71" i="10"/>
  <c r="J793" i="10"/>
  <c r="BJ71" i="10"/>
  <c r="J749" i="10"/>
  <c r="R71" i="10"/>
  <c r="J797" i="10"/>
  <c r="BN71" i="10"/>
  <c r="J789" i="10"/>
  <c r="BF71" i="10"/>
  <c r="J734" i="10" l="1"/>
  <c r="J815" i="10" s="1"/>
  <c r="CE67" i="10"/>
  <c r="C71" i="10"/>
  <c r="C559" i="10"/>
  <c r="C619" i="10"/>
  <c r="B559" i="10"/>
  <c r="C669" i="10"/>
  <c r="C497" i="10"/>
  <c r="G497" i="10" s="1"/>
  <c r="B497" i="10"/>
  <c r="C688" i="10"/>
  <c r="B516" i="10"/>
  <c r="C516" i="10"/>
  <c r="G516" i="10" s="1"/>
  <c r="C573" i="10"/>
  <c r="C622" i="10"/>
  <c r="B573" i="10"/>
  <c r="C641" i="10"/>
  <c r="C566" i="10"/>
  <c r="B566" i="10"/>
  <c r="C708" i="10"/>
  <c r="B536" i="10"/>
  <c r="C536" i="10"/>
  <c r="G536" i="10" s="1"/>
  <c r="C574" i="10"/>
  <c r="C620" i="10"/>
  <c r="B574" i="10"/>
  <c r="C519" i="10"/>
  <c r="G519" i="10" s="1"/>
  <c r="C691" i="10"/>
  <c r="B519" i="10"/>
  <c r="C684" i="10"/>
  <c r="B512" i="10"/>
  <c r="C512" i="10"/>
  <c r="G512" i="10" s="1"/>
  <c r="C700" i="10"/>
  <c r="B528" i="10"/>
  <c r="C528" i="10"/>
  <c r="G528" i="10" s="1"/>
  <c r="C632" i="10"/>
  <c r="B547" i="10"/>
  <c r="C547" i="10"/>
  <c r="C698" i="10"/>
  <c r="B526" i="10"/>
  <c r="C526" i="10"/>
  <c r="G526" i="10" s="1"/>
  <c r="B548" i="10"/>
  <c r="C633" i="10"/>
  <c r="C548" i="10"/>
  <c r="C710" i="10"/>
  <c r="B538" i="10"/>
  <c r="C538" i="10"/>
  <c r="G538" i="10" s="1"/>
  <c r="C672" i="10"/>
  <c r="B500" i="10"/>
  <c r="C500" i="10"/>
  <c r="G500" i="10" s="1"/>
  <c r="C703" i="10"/>
  <c r="C531" i="10"/>
  <c r="G531" i="10" s="1"/>
  <c r="B531" i="10"/>
  <c r="C680" i="10"/>
  <c r="B508" i="10"/>
  <c r="C508" i="10"/>
  <c r="G508" i="10" s="1"/>
  <c r="C631" i="10"/>
  <c r="C542" i="10"/>
  <c r="B542" i="10"/>
  <c r="C670" i="10"/>
  <c r="B498" i="10"/>
  <c r="C498" i="10"/>
  <c r="G498" i="10" s="1"/>
  <c r="C706" i="10"/>
  <c r="B534" i="10"/>
  <c r="C534" i="10"/>
  <c r="G534" i="10" s="1"/>
  <c r="C712" i="10"/>
  <c r="B540" i="10"/>
  <c r="C540" i="10"/>
  <c r="G540" i="10" s="1"/>
  <c r="C638" i="10"/>
  <c r="C558" i="10"/>
  <c r="B558" i="10"/>
  <c r="C686" i="10"/>
  <c r="B514" i="10"/>
  <c r="C514" i="10"/>
  <c r="G514" i="10" s="1"/>
  <c r="C552" i="10"/>
  <c r="C618" i="10"/>
  <c r="B552" i="10"/>
  <c r="C555" i="10"/>
  <c r="B555" i="10"/>
  <c r="C617" i="10"/>
  <c r="C682" i="10"/>
  <c r="B510" i="10"/>
  <c r="C510" i="10"/>
  <c r="G510" i="10" s="1"/>
  <c r="C625" i="10"/>
  <c r="C544" i="10"/>
  <c r="G544" i="10" s="1"/>
  <c r="B544" i="10"/>
  <c r="C553" i="10"/>
  <c r="C636" i="10"/>
  <c r="B553" i="10"/>
  <c r="C678" i="10"/>
  <c r="B506" i="10"/>
  <c r="C506" i="10"/>
  <c r="G506" i="10" s="1"/>
  <c r="C640" i="10"/>
  <c r="C565" i="10"/>
  <c r="B565" i="10"/>
  <c r="C557" i="10"/>
  <c r="C637" i="10"/>
  <c r="B557" i="10"/>
  <c r="B545" i="10"/>
  <c r="C628" i="10"/>
  <c r="C545" i="10"/>
  <c r="G545" i="10" s="1"/>
  <c r="B524" i="10"/>
  <c r="C524" i="10"/>
  <c r="G524" i="10" s="1"/>
  <c r="C696" i="10"/>
  <c r="C543" i="10"/>
  <c r="C616" i="10"/>
  <c r="B543" i="10"/>
  <c r="C513" i="10"/>
  <c r="G513" i="10" s="1"/>
  <c r="C685" i="10"/>
  <c r="B513" i="10"/>
  <c r="C647" i="10"/>
  <c r="C572" i="10"/>
  <c r="B572" i="10"/>
  <c r="C644" i="10"/>
  <c r="C569" i="10"/>
  <c r="B569" i="10"/>
  <c r="C634" i="10"/>
  <c r="C554" i="10"/>
  <c r="B554" i="10"/>
  <c r="C642" i="10"/>
  <c r="C567" i="10"/>
  <c r="B567" i="10"/>
  <c r="C551" i="10"/>
  <c r="C629" i="10"/>
  <c r="B551" i="10"/>
  <c r="C511" i="10"/>
  <c r="G511" i="10" s="1"/>
  <c r="C683" i="10"/>
  <c r="B511" i="10"/>
  <c r="C687" i="10"/>
  <c r="C515" i="10"/>
  <c r="G515" i="10" s="1"/>
  <c r="B515" i="10"/>
  <c r="C561" i="10"/>
  <c r="C621" i="10"/>
  <c r="B561" i="10"/>
  <c r="C705" i="10"/>
  <c r="C533" i="10"/>
  <c r="G533" i="10" s="1"/>
  <c r="B533" i="10"/>
  <c r="C702" i="10"/>
  <c r="B530" i="10"/>
  <c r="C530" i="10"/>
  <c r="G530" i="10" s="1"/>
  <c r="C635" i="10"/>
  <c r="C556" i="10"/>
  <c r="B556" i="10"/>
  <c r="C674" i="10"/>
  <c r="B502" i="10"/>
  <c r="C502" i="10"/>
  <c r="G502" i="10" s="1"/>
  <c r="C697" i="10"/>
  <c r="C525" i="10"/>
  <c r="G525" i="10" s="1"/>
  <c r="B525" i="10"/>
  <c r="C711" i="10"/>
  <c r="C539" i="10"/>
  <c r="G539" i="10" s="1"/>
  <c r="B539" i="10"/>
  <c r="C694" i="10"/>
  <c r="B522" i="10"/>
  <c r="C522" i="10"/>
  <c r="G522" i="10" s="1"/>
  <c r="C562" i="10"/>
  <c r="B562" i="10"/>
  <c r="C623" i="10"/>
  <c r="C692" i="10"/>
  <c r="B520" i="10"/>
  <c r="C520" i="10"/>
  <c r="G520" i="10" s="1"/>
  <c r="C679" i="10"/>
  <c r="C507" i="10"/>
  <c r="G507" i="10" s="1"/>
  <c r="B507" i="10"/>
  <c r="C699" i="10"/>
  <c r="C527" i="10"/>
  <c r="G527" i="10" s="1"/>
  <c r="B527" i="10"/>
  <c r="C645" i="10"/>
  <c r="C570" i="10"/>
  <c r="B570" i="10"/>
  <c r="C704" i="10"/>
  <c r="B532" i="10"/>
  <c r="C532" i="10"/>
  <c r="G532" i="10" s="1"/>
  <c r="B550" i="10"/>
  <c r="C614" i="10"/>
  <c r="C550" i="10"/>
  <c r="G550" i="10" s="1"/>
  <c r="C707" i="10"/>
  <c r="C535" i="10"/>
  <c r="G535" i="10" s="1"/>
  <c r="B535" i="10"/>
  <c r="C671" i="10"/>
  <c r="C499" i="10"/>
  <c r="G499" i="10" s="1"/>
  <c r="B499" i="10"/>
  <c r="C675" i="10"/>
  <c r="C503" i="10"/>
  <c r="G503" i="10" s="1"/>
  <c r="B503" i="10"/>
  <c r="C676" i="10"/>
  <c r="B504" i="10"/>
  <c r="C504" i="10"/>
  <c r="G504" i="10" s="1"/>
  <c r="C627" i="10"/>
  <c r="C560" i="10"/>
  <c r="B560" i="10"/>
  <c r="C624" i="10"/>
  <c r="B549" i="10"/>
  <c r="C549" i="10"/>
  <c r="C546" i="10"/>
  <c r="G546" i="10" s="1"/>
  <c r="C630" i="10"/>
  <c r="B546" i="10"/>
  <c r="C677" i="10"/>
  <c r="C505" i="10"/>
  <c r="G505" i="10" s="1"/>
  <c r="B505" i="10"/>
  <c r="C690" i="10"/>
  <c r="B518" i="10"/>
  <c r="C518" i="10"/>
  <c r="G518" i="10" s="1"/>
  <c r="C713" i="10"/>
  <c r="C541" i="10"/>
  <c r="B541" i="10"/>
  <c r="C695" i="10"/>
  <c r="C523" i="10"/>
  <c r="G523" i="10" s="1"/>
  <c r="B523" i="10"/>
  <c r="C646" i="10"/>
  <c r="C571" i="10"/>
  <c r="B571" i="10"/>
  <c r="C701" i="10"/>
  <c r="C529" i="10"/>
  <c r="G529" i="10" s="1"/>
  <c r="B529" i="10"/>
  <c r="C673" i="10"/>
  <c r="C501" i="10"/>
  <c r="G501" i="10" s="1"/>
  <c r="B501" i="10"/>
  <c r="C693" i="10"/>
  <c r="C521" i="10"/>
  <c r="G521" i="10" s="1"/>
  <c r="B521" i="10"/>
  <c r="C639" i="10"/>
  <c r="C564" i="10"/>
  <c r="B564" i="10"/>
  <c r="C563" i="10"/>
  <c r="C626" i="10"/>
  <c r="B563" i="10"/>
  <c r="C643" i="10"/>
  <c r="C568" i="10"/>
  <c r="B568" i="10"/>
  <c r="C689" i="10"/>
  <c r="C517" i="10"/>
  <c r="G517" i="10" s="1"/>
  <c r="B517" i="10"/>
  <c r="C709" i="10"/>
  <c r="C537" i="10"/>
  <c r="G537" i="10" s="1"/>
  <c r="B537" i="10"/>
  <c r="C509" i="10"/>
  <c r="G509" i="10" s="1"/>
  <c r="C681" i="10"/>
  <c r="B509" i="10"/>
  <c r="F509" i="10" l="1"/>
  <c r="H509" i="10"/>
  <c r="H504" i="10"/>
  <c r="F504" i="10"/>
  <c r="F535" i="10"/>
  <c r="H535" i="10"/>
  <c r="C648" i="10"/>
  <c r="M716" i="10" s="1"/>
  <c r="Y816" i="10" s="1"/>
  <c r="D615" i="10"/>
  <c r="F527" i="10"/>
  <c r="H527" i="10"/>
  <c r="H530" i="10"/>
  <c r="F530" i="10"/>
  <c r="H515" i="10"/>
  <c r="F515" i="10"/>
  <c r="F545" i="10"/>
  <c r="H545" i="10"/>
  <c r="F540" i="10"/>
  <c r="H540" i="10"/>
  <c r="F508" i="10"/>
  <c r="H508" i="10" s="1"/>
  <c r="F512" i="10"/>
  <c r="H512" i="10"/>
  <c r="F497" i="10"/>
  <c r="H497" i="10"/>
  <c r="F518" i="10"/>
  <c r="H518" i="10"/>
  <c r="H499" i="10"/>
  <c r="F499" i="10"/>
  <c r="F550" i="10"/>
  <c r="H550" i="10" s="1"/>
  <c r="H522" i="10"/>
  <c r="F522" i="10"/>
  <c r="F513" i="10"/>
  <c r="H513" i="10"/>
  <c r="F524" i="10"/>
  <c r="H524" i="10"/>
  <c r="F544" i="10"/>
  <c r="H544" i="10"/>
  <c r="F510" i="10"/>
  <c r="H510" i="10"/>
  <c r="H538" i="10"/>
  <c r="F538" i="10"/>
  <c r="F528" i="10"/>
  <c r="H528" i="10"/>
  <c r="F536" i="10"/>
  <c r="H536" i="10"/>
  <c r="F517" i="10"/>
  <c r="H517" i="10"/>
  <c r="H521" i="10"/>
  <c r="F521" i="10"/>
  <c r="F523" i="10"/>
  <c r="H523" i="10"/>
  <c r="H546" i="10"/>
  <c r="F546" i="10"/>
  <c r="H503" i="10"/>
  <c r="F503" i="10"/>
  <c r="H525" i="10"/>
  <c r="F525" i="10"/>
  <c r="F502" i="10"/>
  <c r="H502" i="10"/>
  <c r="H533" i="10"/>
  <c r="F533" i="10"/>
  <c r="F514" i="10"/>
  <c r="H514" i="10"/>
  <c r="F498" i="10"/>
  <c r="H498" i="10"/>
  <c r="F531" i="10"/>
  <c r="H531" i="10"/>
  <c r="F500" i="10"/>
  <c r="H500" i="10" s="1"/>
  <c r="H519" i="10"/>
  <c r="F519" i="10"/>
  <c r="H516" i="10"/>
  <c r="F516" i="10"/>
  <c r="C668" i="10"/>
  <c r="C715" i="10" s="1"/>
  <c r="B496" i="10"/>
  <c r="C496" i="10"/>
  <c r="G496" i="10" s="1"/>
  <c r="H529" i="10"/>
  <c r="F529" i="10"/>
  <c r="F506" i="10"/>
  <c r="H506" i="10"/>
  <c r="F501" i="10"/>
  <c r="H501" i="10" s="1"/>
  <c r="H537" i="10"/>
  <c r="F537" i="10"/>
  <c r="F505" i="10"/>
  <c r="H505" i="10"/>
  <c r="F532" i="10"/>
  <c r="H532" i="10"/>
  <c r="H507" i="10"/>
  <c r="F507" i="10"/>
  <c r="H520" i="10"/>
  <c r="F520" i="10"/>
  <c r="F539" i="10"/>
  <c r="H539" i="10"/>
  <c r="H511" i="10"/>
  <c r="F511" i="10"/>
  <c r="H534" i="10"/>
  <c r="F534" i="10"/>
  <c r="H526" i="10"/>
  <c r="F526" i="10"/>
  <c r="J816" i="10"/>
  <c r="C433" i="10"/>
  <c r="C441" i="10" s="1"/>
  <c r="CE71" i="10"/>
  <c r="C716" i="10" s="1"/>
  <c r="H496" i="10" l="1"/>
  <c r="F496" i="10"/>
  <c r="D713" i="10"/>
  <c r="D712" i="10"/>
  <c r="D708" i="10"/>
  <c r="D704" i="10"/>
  <c r="D700" i="10"/>
  <c r="D696" i="10"/>
  <c r="D699" i="10"/>
  <c r="D698" i="10"/>
  <c r="D697" i="10"/>
  <c r="D693" i="10"/>
  <c r="D689" i="10"/>
  <c r="D685" i="10"/>
  <c r="D681" i="10"/>
  <c r="D677" i="10"/>
  <c r="D673" i="10"/>
  <c r="D669" i="10"/>
  <c r="D716" i="10"/>
  <c r="D707" i="10"/>
  <c r="D706" i="10"/>
  <c r="D705" i="10"/>
  <c r="D691" i="10"/>
  <c r="D687" i="10"/>
  <c r="D683" i="10"/>
  <c r="D679" i="10"/>
  <c r="D675" i="10"/>
  <c r="D671" i="10"/>
  <c r="D644" i="10"/>
  <c r="D643" i="10"/>
  <c r="D642" i="10"/>
  <c r="D641" i="10"/>
  <c r="D640" i="10"/>
  <c r="D639" i="10"/>
  <c r="D638" i="10"/>
  <c r="D703" i="10"/>
  <c r="D702" i="10"/>
  <c r="D701" i="10"/>
  <c r="D692" i="10"/>
  <c r="D684" i="10"/>
  <c r="D676" i="10"/>
  <c r="D668" i="10"/>
  <c r="D710" i="10"/>
  <c r="D674" i="10"/>
  <c r="D672" i="10"/>
  <c r="D670" i="10"/>
  <c r="D711" i="10"/>
  <c r="D694" i="10"/>
  <c r="D637" i="10"/>
  <c r="D636" i="10"/>
  <c r="D635" i="10"/>
  <c r="D634" i="10"/>
  <c r="D633" i="10"/>
  <c r="D632" i="10"/>
  <c r="D690" i="10"/>
  <c r="D688" i="10"/>
  <c r="D686" i="10"/>
  <c r="D647" i="10"/>
  <c r="D629" i="10"/>
  <c r="D626" i="10"/>
  <c r="D623" i="10"/>
  <c r="D621" i="10"/>
  <c r="D619" i="10"/>
  <c r="D617" i="10"/>
  <c r="D695" i="10"/>
  <c r="D646" i="10"/>
  <c r="D628" i="10"/>
  <c r="D622" i="10"/>
  <c r="D620" i="10"/>
  <c r="D618" i="10"/>
  <c r="D616" i="10"/>
  <c r="D627" i="10"/>
  <c r="D709" i="10"/>
  <c r="D682" i="10"/>
  <c r="D680" i="10"/>
  <c r="D645" i="10"/>
  <c r="D631" i="10"/>
  <c r="D630" i="10"/>
  <c r="D624" i="10"/>
  <c r="D678" i="10"/>
  <c r="D625" i="10"/>
  <c r="E612" i="10" l="1"/>
  <c r="D715" i="10"/>
  <c r="E623" i="10"/>
  <c r="E709" i="10" l="1"/>
  <c r="E705" i="10"/>
  <c r="E701" i="10"/>
  <c r="E697" i="10"/>
  <c r="E712" i="10"/>
  <c r="E711" i="10"/>
  <c r="E710" i="10"/>
  <c r="E696" i="10"/>
  <c r="E695" i="10"/>
  <c r="E694" i="10"/>
  <c r="E690" i="10"/>
  <c r="E686" i="10"/>
  <c r="E682" i="10"/>
  <c r="E678" i="10"/>
  <c r="E674" i="10"/>
  <c r="E670" i="10"/>
  <c r="E713" i="10"/>
  <c r="E704" i="10"/>
  <c r="E703" i="10"/>
  <c r="E702" i="10"/>
  <c r="E692" i="10"/>
  <c r="E688" i="10"/>
  <c r="E684" i="10"/>
  <c r="E680" i="10"/>
  <c r="E676" i="10"/>
  <c r="E672" i="10"/>
  <c r="E668" i="10"/>
  <c r="E700" i="10"/>
  <c r="E699" i="10"/>
  <c r="E698" i="10"/>
  <c r="E689" i="10"/>
  <c r="E681" i="10"/>
  <c r="E673" i="10"/>
  <c r="E646" i="10"/>
  <c r="E706" i="10"/>
  <c r="E671" i="10"/>
  <c r="E669" i="10"/>
  <c r="E643" i="10"/>
  <c r="E642" i="10"/>
  <c r="E637" i="10"/>
  <c r="E636" i="10"/>
  <c r="E635" i="10"/>
  <c r="E634" i="10"/>
  <c r="E633" i="10"/>
  <c r="E632" i="10"/>
  <c r="E707" i="10"/>
  <c r="E693" i="10"/>
  <c r="E691" i="10"/>
  <c r="E647" i="10"/>
  <c r="E641" i="10"/>
  <c r="E640" i="10"/>
  <c r="E638" i="10"/>
  <c r="E716" i="10"/>
  <c r="E645" i="10"/>
  <c r="E631" i="10"/>
  <c r="E630" i="10"/>
  <c r="E625" i="10"/>
  <c r="E624" i="10"/>
  <c r="E708" i="10"/>
  <c r="E687" i="10"/>
  <c r="E685" i="10"/>
  <c r="E683" i="10"/>
  <c r="E627" i="10"/>
  <c r="E679" i="10"/>
  <c r="E677" i="10"/>
  <c r="E675" i="10"/>
  <c r="E644" i="10"/>
  <c r="E639" i="10"/>
  <c r="E629" i="10"/>
  <c r="E626" i="10"/>
  <c r="E628" i="10"/>
  <c r="E715" i="10" l="1"/>
  <c r="F624" i="10"/>
  <c r="F716" i="10" l="1"/>
  <c r="F710" i="10"/>
  <c r="F706" i="10"/>
  <c r="F702" i="10"/>
  <c r="F698" i="10"/>
  <c r="F694" i="10"/>
  <c r="F709" i="10"/>
  <c r="F708" i="10"/>
  <c r="F707" i="10"/>
  <c r="F691" i="10"/>
  <c r="F687" i="10"/>
  <c r="F683" i="10"/>
  <c r="F679" i="10"/>
  <c r="F675" i="10"/>
  <c r="F671" i="10"/>
  <c r="F701" i="10"/>
  <c r="F700" i="10"/>
  <c r="F699" i="10"/>
  <c r="F693" i="10"/>
  <c r="F689" i="10"/>
  <c r="F685" i="10"/>
  <c r="F681" i="10"/>
  <c r="F677" i="10"/>
  <c r="F673" i="10"/>
  <c r="F669" i="10"/>
  <c r="F697" i="10"/>
  <c r="F696" i="10"/>
  <c r="F695" i="10"/>
  <c r="F686" i="10"/>
  <c r="F678" i="10"/>
  <c r="F670" i="10"/>
  <c r="F644" i="10"/>
  <c r="F642" i="10"/>
  <c r="F640" i="10"/>
  <c r="F711" i="10"/>
  <c r="F668" i="10"/>
  <c r="F647" i="10"/>
  <c r="F641" i="10"/>
  <c r="F638" i="10"/>
  <c r="F712" i="10"/>
  <c r="F703" i="10"/>
  <c r="F692" i="10"/>
  <c r="F690" i="10"/>
  <c r="F688" i="10"/>
  <c r="F646" i="10"/>
  <c r="F645" i="10"/>
  <c r="F704" i="10"/>
  <c r="F684" i="10"/>
  <c r="F682" i="10"/>
  <c r="F680" i="10"/>
  <c r="F628" i="10"/>
  <c r="F639" i="10"/>
  <c r="F629" i="10"/>
  <c r="F626" i="10"/>
  <c r="F713" i="10"/>
  <c r="F705" i="10"/>
  <c r="F631" i="10"/>
  <c r="F630" i="10"/>
  <c r="F625" i="10"/>
  <c r="F674" i="10"/>
  <c r="F635" i="10"/>
  <c r="F672" i="10"/>
  <c r="F634" i="10"/>
  <c r="F643" i="10"/>
  <c r="F637" i="10"/>
  <c r="F633" i="10"/>
  <c r="F676" i="10"/>
  <c r="F636" i="10"/>
  <c r="F632" i="10"/>
  <c r="F627" i="10"/>
  <c r="F715" i="10" l="1"/>
  <c r="G625" i="10"/>
  <c r="B575" i="1"/>
  <c r="A493" i="1"/>
  <c r="A412" i="1"/>
  <c r="F493" i="1"/>
  <c r="D493" i="1"/>
  <c r="B493" i="1"/>
  <c r="G712" i="10" l="1"/>
  <c r="G711" i="10"/>
  <c r="G707" i="10"/>
  <c r="G703" i="10"/>
  <c r="G699" i="10"/>
  <c r="G695" i="10"/>
  <c r="G716" i="10"/>
  <c r="G713" i="10"/>
  <c r="G706" i="10"/>
  <c r="G705" i="10"/>
  <c r="G704" i="10"/>
  <c r="G692" i="10"/>
  <c r="G688" i="10"/>
  <c r="G684" i="10"/>
  <c r="G680" i="10"/>
  <c r="G676" i="10"/>
  <c r="G672" i="10"/>
  <c r="G668" i="10"/>
  <c r="G698" i="10"/>
  <c r="G697" i="10"/>
  <c r="G696" i="10"/>
  <c r="G690" i="10"/>
  <c r="G686" i="10"/>
  <c r="G682" i="10"/>
  <c r="G678" i="10"/>
  <c r="G674" i="10"/>
  <c r="G670" i="10"/>
  <c r="G647" i="10"/>
  <c r="G646" i="10"/>
  <c r="G645" i="10"/>
  <c r="G694" i="10"/>
  <c r="G691" i="10"/>
  <c r="G683" i="10"/>
  <c r="G675" i="10"/>
  <c r="G702" i="10"/>
  <c r="G693" i="10"/>
  <c r="G640" i="10"/>
  <c r="G708" i="10"/>
  <c r="G689" i="10"/>
  <c r="G687" i="10"/>
  <c r="G685" i="10"/>
  <c r="G639" i="10"/>
  <c r="G709" i="10"/>
  <c r="G643" i="10"/>
  <c r="G637" i="10"/>
  <c r="G636" i="10"/>
  <c r="G635" i="10"/>
  <c r="G634" i="10"/>
  <c r="G633" i="10"/>
  <c r="G632" i="10"/>
  <c r="G627" i="10"/>
  <c r="G700" i="10"/>
  <c r="G681" i="10"/>
  <c r="G679" i="10"/>
  <c r="G677" i="10"/>
  <c r="G644" i="10"/>
  <c r="G631" i="10"/>
  <c r="G630" i="10"/>
  <c r="G710" i="10"/>
  <c r="G673" i="10"/>
  <c r="G671" i="10"/>
  <c r="G669" i="10"/>
  <c r="G642" i="10"/>
  <c r="G628" i="10"/>
  <c r="G629" i="10"/>
  <c r="G626" i="10"/>
  <c r="G715" i="10" s="1"/>
  <c r="G638" i="10"/>
  <c r="G641" i="10"/>
  <c r="G701" i="10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 s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E154" i="9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D236" i="1"/>
  <c r="D240" i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E197" i="1"/>
  <c r="C470" i="1" s="1"/>
  <c r="E198" i="1"/>
  <c r="E199" i="1"/>
  <c r="C472" i="1" s="1"/>
  <c r="E200" i="1"/>
  <c r="E201" i="1"/>
  <c r="F13" i="6" s="1"/>
  <c r="E202" i="1"/>
  <c r="C474" i="1" s="1"/>
  <c r="E203" i="1"/>
  <c r="C475" i="1" s="1"/>
  <c r="D204" i="1"/>
  <c r="B204" i="1"/>
  <c r="C16" i="6" s="1"/>
  <c r="D190" i="1"/>
  <c r="D437" i="1" s="1"/>
  <c r="D186" i="1"/>
  <c r="D181" i="1"/>
  <c r="D435" i="1" s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E127" i="1"/>
  <c r="G34" i="3" s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D463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C440" i="1"/>
  <c r="C429" i="1"/>
  <c r="C431" i="1"/>
  <c r="C432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D330" i="1"/>
  <c r="C86" i="8" s="1"/>
  <c r="D436" i="1"/>
  <c r="C34" i="5"/>
  <c r="F12" i="6"/>
  <c r="C469" i="1"/>
  <c r="F8" i="6"/>
  <c r="I377" i="9"/>
  <c r="G122" i="9"/>
  <c r="F90" i="9"/>
  <c r="C218" i="9"/>
  <c r="D366" i="9"/>
  <c r="CE64" i="1"/>
  <c r="F612" i="1" s="1"/>
  <c r="D368" i="9"/>
  <c r="C276" i="9"/>
  <c r="CE70" i="1"/>
  <c r="C458" i="1" s="1"/>
  <c r="CE76" i="1"/>
  <c r="E52" i="1" s="1"/>
  <c r="E67" i="1" s="1"/>
  <c r="CE77" i="1"/>
  <c r="I29" i="9"/>
  <c r="C95" i="9"/>
  <c r="CE79" i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O48" i="1"/>
  <c r="O62" i="1" s="1"/>
  <c r="CD71" i="1"/>
  <c r="C575" i="1" s="1"/>
  <c r="BM48" i="1"/>
  <c r="BM62" i="1" s="1"/>
  <c r="S48" i="1"/>
  <c r="S62" i="1" s="1"/>
  <c r="C615" i="1"/>
  <c r="E372" i="9"/>
  <c r="BD48" i="1"/>
  <c r="BD62" i="1" s="1"/>
  <c r="R48" i="1"/>
  <c r="R62" i="1" s="1"/>
  <c r="J612" i="1"/>
  <c r="C141" i="8"/>
  <c r="D612" i="1"/>
  <c r="CF76" i="1"/>
  <c r="BS52" i="1" s="1"/>
  <c r="BS67" i="1" s="1"/>
  <c r="G612" i="1"/>
  <c r="I380" i="9" l="1"/>
  <c r="D428" i="1"/>
  <c r="O52" i="1"/>
  <c r="O67" i="1" s="1"/>
  <c r="F28" i="4"/>
  <c r="C448" i="1"/>
  <c r="D368" i="1"/>
  <c r="C120" i="8" s="1"/>
  <c r="B465" i="1"/>
  <c r="B476" i="1"/>
  <c r="C33" i="8"/>
  <c r="D5" i="7"/>
  <c r="D32" i="6"/>
  <c r="F11" i="6"/>
  <c r="F15" i="6"/>
  <c r="B10" i="4"/>
  <c r="I52" i="1"/>
  <c r="I67" i="1" s="1"/>
  <c r="I17" i="9" s="1"/>
  <c r="AN52" i="1"/>
  <c r="AN67" i="1" s="1"/>
  <c r="N52" i="1"/>
  <c r="N67" i="1" s="1"/>
  <c r="AS52" i="1"/>
  <c r="AS67" i="1" s="1"/>
  <c r="C209" i="9" s="1"/>
  <c r="V52" i="1"/>
  <c r="V67" i="1" s="1"/>
  <c r="E58" i="9"/>
  <c r="I372" i="9"/>
  <c r="C434" i="1"/>
  <c r="F48" i="1"/>
  <c r="F62" i="1" s="1"/>
  <c r="F12" i="9" s="1"/>
  <c r="AX48" i="1"/>
  <c r="AX62" i="1" s="1"/>
  <c r="AO48" i="1"/>
  <c r="AO62" i="1" s="1"/>
  <c r="H48" i="1"/>
  <c r="H62" i="1" s="1"/>
  <c r="AH48" i="1"/>
  <c r="AH62" i="1" s="1"/>
  <c r="BN48" i="1"/>
  <c r="BN62" i="1" s="1"/>
  <c r="BG48" i="1"/>
  <c r="BG62" i="1" s="1"/>
  <c r="C268" i="9" s="1"/>
  <c r="AK48" i="1"/>
  <c r="AK62" i="1" s="1"/>
  <c r="M48" i="1"/>
  <c r="M62" i="1" s="1"/>
  <c r="F44" i="9" s="1"/>
  <c r="I362" i="9"/>
  <c r="AN48" i="1"/>
  <c r="AN62" i="1" s="1"/>
  <c r="AN71" i="1" s="1"/>
  <c r="C705" i="1" s="1"/>
  <c r="BT48" i="1"/>
  <c r="BT62" i="1" s="1"/>
  <c r="CC48" i="1"/>
  <c r="CC62" i="1" s="1"/>
  <c r="BZ48" i="1"/>
  <c r="BZ62" i="1" s="1"/>
  <c r="V48" i="1"/>
  <c r="V62" i="1" s="1"/>
  <c r="AP48" i="1"/>
  <c r="AP62" i="1" s="1"/>
  <c r="G172" i="9" s="1"/>
  <c r="BF48" i="1"/>
  <c r="BF62" i="1" s="1"/>
  <c r="I236" i="9" s="1"/>
  <c r="BV48" i="1"/>
  <c r="BV62" i="1" s="1"/>
  <c r="D332" i="9" s="1"/>
  <c r="CB48" i="1"/>
  <c r="CB62" i="1" s="1"/>
  <c r="C364" i="9" s="1"/>
  <c r="AA48" i="1"/>
  <c r="AA62" i="1" s="1"/>
  <c r="F108" i="9" s="1"/>
  <c r="I48" i="1"/>
  <c r="I62" i="1" s="1"/>
  <c r="BU48" i="1"/>
  <c r="BU62" i="1" s="1"/>
  <c r="C332" i="9" s="1"/>
  <c r="BS48" i="1"/>
  <c r="BS62" i="1" s="1"/>
  <c r="L48" i="1"/>
  <c r="L62" i="1" s="1"/>
  <c r="AS48" i="1"/>
  <c r="AS62" i="1" s="1"/>
  <c r="AF48" i="1"/>
  <c r="AF62" i="1" s="1"/>
  <c r="AV48" i="1"/>
  <c r="AV62" i="1" s="1"/>
  <c r="BL48" i="1"/>
  <c r="BL62" i="1" s="1"/>
  <c r="CA48" i="1"/>
  <c r="CA62" i="1" s="1"/>
  <c r="C48" i="1"/>
  <c r="C62" i="1" s="1"/>
  <c r="C12" i="9" s="1"/>
  <c r="AY48" i="1"/>
  <c r="AY62" i="1" s="1"/>
  <c r="AG48" i="1"/>
  <c r="AG62" i="1" s="1"/>
  <c r="I140" i="9"/>
  <c r="AM48" i="1"/>
  <c r="AM62" i="1" s="1"/>
  <c r="G48" i="1"/>
  <c r="G62" i="1" s="1"/>
  <c r="G12" i="9" s="1"/>
  <c r="X48" i="1"/>
  <c r="X62" i="1" s="1"/>
  <c r="C108" i="9" s="1"/>
  <c r="J48" i="1"/>
  <c r="J62" i="1" s="1"/>
  <c r="Z48" i="1"/>
  <c r="Z62" i="1" s="1"/>
  <c r="AJ48" i="1"/>
  <c r="AJ62" i="1" s="1"/>
  <c r="H140" i="9" s="1"/>
  <c r="AR48" i="1"/>
  <c r="AR62" i="1" s="1"/>
  <c r="I172" i="9" s="1"/>
  <c r="AZ48" i="1"/>
  <c r="AZ62" i="1" s="1"/>
  <c r="BH48" i="1"/>
  <c r="BH62" i="1" s="1"/>
  <c r="BP48" i="1"/>
  <c r="BP62" i="1" s="1"/>
  <c r="E300" i="9" s="1"/>
  <c r="BX48" i="1"/>
  <c r="BX62" i="1" s="1"/>
  <c r="F332" i="9" s="1"/>
  <c r="H12" i="9"/>
  <c r="AI48" i="1"/>
  <c r="AI62" i="1" s="1"/>
  <c r="BO48" i="1"/>
  <c r="BO62" i="1" s="1"/>
  <c r="D300" i="9" s="1"/>
  <c r="Q48" i="1"/>
  <c r="Q62" i="1" s="1"/>
  <c r="C76" i="9" s="1"/>
  <c r="AW48" i="1"/>
  <c r="AW62" i="1" s="1"/>
  <c r="E48" i="1"/>
  <c r="E62" i="1" s="1"/>
  <c r="BA48" i="1"/>
  <c r="BA62" i="1" s="1"/>
  <c r="D236" i="9" s="1"/>
  <c r="C427" i="1"/>
  <c r="BC48" i="1"/>
  <c r="BC62" i="1" s="1"/>
  <c r="F236" i="9" s="1"/>
  <c r="AU48" i="1"/>
  <c r="AU62" i="1" s="1"/>
  <c r="P48" i="1"/>
  <c r="P62" i="1" s="1"/>
  <c r="I363" i="9"/>
  <c r="W48" i="1"/>
  <c r="W62" i="1" s="1"/>
  <c r="BS71" i="1"/>
  <c r="C639" i="1" s="1"/>
  <c r="N48" i="1"/>
  <c r="N62" i="1" s="1"/>
  <c r="AD48" i="1"/>
  <c r="AD62" i="1" s="1"/>
  <c r="AL48" i="1"/>
  <c r="AL62" i="1" s="1"/>
  <c r="C172" i="9" s="1"/>
  <c r="AT48" i="1"/>
  <c r="AT62" i="1" s="1"/>
  <c r="BB48" i="1"/>
  <c r="BB62" i="1" s="1"/>
  <c r="E236" i="9" s="1"/>
  <c r="BJ48" i="1"/>
  <c r="BJ62" i="1" s="1"/>
  <c r="BR48" i="1"/>
  <c r="BR62" i="1" s="1"/>
  <c r="BY48" i="1"/>
  <c r="BY62" i="1" s="1"/>
  <c r="K48" i="1"/>
  <c r="K62" i="1" s="1"/>
  <c r="AQ48" i="1"/>
  <c r="AQ62" i="1" s="1"/>
  <c r="BW48" i="1"/>
  <c r="BW62" i="1" s="1"/>
  <c r="Y48" i="1"/>
  <c r="Y62" i="1" s="1"/>
  <c r="D108" i="9" s="1"/>
  <c r="BE48" i="1"/>
  <c r="BE62" i="1" s="1"/>
  <c r="H236" i="9" s="1"/>
  <c r="U48" i="1"/>
  <c r="U62" i="1" s="1"/>
  <c r="BQ48" i="1"/>
  <c r="BQ62" i="1" s="1"/>
  <c r="F300" i="9" s="1"/>
  <c r="BI48" i="1"/>
  <c r="BI62" i="1" s="1"/>
  <c r="AE48" i="1"/>
  <c r="AE62" i="1" s="1"/>
  <c r="AC48" i="1"/>
  <c r="AC62" i="1" s="1"/>
  <c r="H108" i="9" s="1"/>
  <c r="D48" i="1"/>
  <c r="D62" i="1" s="1"/>
  <c r="T48" i="1"/>
  <c r="T62" i="1" s="1"/>
  <c r="F76" i="9" s="1"/>
  <c r="G76" i="9"/>
  <c r="H628" i="10"/>
  <c r="C473" i="1"/>
  <c r="F9" i="6"/>
  <c r="C27" i="5"/>
  <c r="G10" i="4"/>
  <c r="CF77" i="1"/>
  <c r="I381" i="9"/>
  <c r="I612" i="1"/>
  <c r="BU52" i="1"/>
  <c r="BU67" i="1" s="1"/>
  <c r="AJ52" i="1"/>
  <c r="AJ67" i="1" s="1"/>
  <c r="H145" i="9" s="1"/>
  <c r="BO52" i="1"/>
  <c r="BO67" i="1" s="1"/>
  <c r="D305" i="9" s="1"/>
  <c r="AC52" i="1"/>
  <c r="AC67" i="1" s="1"/>
  <c r="H113" i="9" s="1"/>
  <c r="CC52" i="1"/>
  <c r="CC67" i="1" s="1"/>
  <c r="R52" i="1"/>
  <c r="R67" i="1" s="1"/>
  <c r="BL52" i="1"/>
  <c r="BL67" i="1" s="1"/>
  <c r="AV52" i="1"/>
  <c r="AV67" i="1" s="1"/>
  <c r="F209" i="9" s="1"/>
  <c r="J52" i="1"/>
  <c r="J67" i="1" s="1"/>
  <c r="BH52" i="1"/>
  <c r="BH67" i="1" s="1"/>
  <c r="D273" i="9" s="1"/>
  <c r="AD52" i="1"/>
  <c r="AD67" i="1" s="1"/>
  <c r="P52" i="1"/>
  <c r="P67" i="1" s="1"/>
  <c r="AU52" i="1"/>
  <c r="AU67" i="1" s="1"/>
  <c r="CA52" i="1"/>
  <c r="CA67" i="1" s="1"/>
  <c r="AO52" i="1"/>
  <c r="AO67" i="1" s="1"/>
  <c r="F177" i="9" s="1"/>
  <c r="BG52" i="1"/>
  <c r="BG67" i="1" s="1"/>
  <c r="AR52" i="1"/>
  <c r="AR67" i="1" s="1"/>
  <c r="BI52" i="1"/>
  <c r="BI67" i="1" s="1"/>
  <c r="W52" i="1"/>
  <c r="W67" i="1" s="1"/>
  <c r="X52" i="1"/>
  <c r="X67" i="1" s="1"/>
  <c r="AL52" i="1"/>
  <c r="AL67" i="1" s="1"/>
  <c r="C177" i="9" s="1"/>
  <c r="AB52" i="1"/>
  <c r="AB67" i="1" s="1"/>
  <c r="AB71" i="1" s="1"/>
  <c r="D186" i="9"/>
  <c r="E373" i="9"/>
  <c r="I366" i="9"/>
  <c r="C430" i="1"/>
  <c r="I337" i="9"/>
  <c r="BW52" i="1"/>
  <c r="BW67" i="1" s="1"/>
  <c r="AF52" i="1"/>
  <c r="AF67" i="1" s="1"/>
  <c r="AF71" i="1" s="1"/>
  <c r="BA52" i="1"/>
  <c r="BA67" i="1" s="1"/>
  <c r="Y52" i="1"/>
  <c r="Y67" i="1" s="1"/>
  <c r="AH52" i="1"/>
  <c r="AH67" i="1" s="1"/>
  <c r="F145" i="9" s="1"/>
  <c r="AZ52" i="1"/>
  <c r="AZ67" i="1" s="1"/>
  <c r="Q52" i="1"/>
  <c r="Q67" i="1" s="1"/>
  <c r="BP52" i="1"/>
  <c r="BP67" i="1" s="1"/>
  <c r="AG52" i="1"/>
  <c r="AG67" i="1" s="1"/>
  <c r="BX52" i="1"/>
  <c r="BX67" i="1" s="1"/>
  <c r="BT52" i="1"/>
  <c r="BT67" i="1" s="1"/>
  <c r="Z52" i="1"/>
  <c r="Z67" i="1" s="1"/>
  <c r="AI52" i="1"/>
  <c r="AI67" i="1" s="1"/>
  <c r="AT52" i="1"/>
  <c r="AT67" i="1" s="1"/>
  <c r="K52" i="1"/>
  <c r="K67" i="1" s="1"/>
  <c r="BZ52" i="1"/>
  <c r="BZ67" i="1" s="1"/>
  <c r="H337" i="9" s="1"/>
  <c r="BC52" i="1"/>
  <c r="BC67" i="1" s="1"/>
  <c r="AQ52" i="1"/>
  <c r="AQ67" i="1" s="1"/>
  <c r="C52" i="1"/>
  <c r="C67" i="1" s="1"/>
  <c r="C71" i="1" s="1"/>
  <c r="C496" i="1" s="1"/>
  <c r="G496" i="1" s="1"/>
  <c r="L52" i="1"/>
  <c r="L67" i="1" s="1"/>
  <c r="L71" i="1" s="1"/>
  <c r="C505" i="1" s="1"/>
  <c r="G505" i="1" s="1"/>
  <c r="BB52" i="1"/>
  <c r="BB67" i="1" s="1"/>
  <c r="E241" i="9" s="1"/>
  <c r="AE52" i="1"/>
  <c r="AE67" i="1" s="1"/>
  <c r="C145" i="9" s="1"/>
  <c r="U52" i="1"/>
  <c r="U67" i="1" s="1"/>
  <c r="BK52" i="1"/>
  <c r="BK67" i="1" s="1"/>
  <c r="BJ52" i="1"/>
  <c r="BJ67" i="1" s="1"/>
  <c r="S52" i="1"/>
  <c r="S67" i="1" s="1"/>
  <c r="E81" i="9" s="1"/>
  <c r="H52" i="1"/>
  <c r="H67" i="1" s="1"/>
  <c r="H17" i="9" s="1"/>
  <c r="AP52" i="1"/>
  <c r="AP67" i="1" s="1"/>
  <c r="Z71" i="1"/>
  <c r="E117" i="9" s="1"/>
  <c r="D268" i="9"/>
  <c r="H300" i="9"/>
  <c r="D76" i="9"/>
  <c r="R71" i="1"/>
  <c r="C511" i="1" s="1"/>
  <c r="G511" i="1" s="1"/>
  <c r="I300" i="9"/>
  <c r="E140" i="9"/>
  <c r="E172" i="9"/>
  <c r="G236" i="9"/>
  <c r="D44" i="9"/>
  <c r="BU71" i="1"/>
  <c r="H177" i="9"/>
  <c r="C113" i="9"/>
  <c r="F204" i="9"/>
  <c r="H332" i="9"/>
  <c r="BZ71" i="1"/>
  <c r="D140" i="9"/>
  <c r="H268" i="9"/>
  <c r="E76" i="9"/>
  <c r="D172" i="9"/>
  <c r="I268" i="9"/>
  <c r="E108" i="9"/>
  <c r="G108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C337" i="9"/>
  <c r="AH71" i="1"/>
  <c r="F140" i="9"/>
  <c r="C49" i="9"/>
  <c r="D204" i="9"/>
  <c r="F268" i="9"/>
  <c r="G332" i="9"/>
  <c r="C300" i="9"/>
  <c r="E145" i="9"/>
  <c r="H305" i="9"/>
  <c r="V71" i="1"/>
  <c r="H76" i="9"/>
  <c r="C17" i="9"/>
  <c r="H204" i="9"/>
  <c r="I177" i="9"/>
  <c r="D369" i="9"/>
  <c r="D81" i="9"/>
  <c r="G44" i="9"/>
  <c r="H44" i="9"/>
  <c r="O71" i="1"/>
  <c r="B446" i="1"/>
  <c r="D242" i="1"/>
  <c r="H81" i="9"/>
  <c r="G140" i="9"/>
  <c r="AI71" i="1"/>
  <c r="E12" i="9"/>
  <c r="E71" i="1"/>
  <c r="C418" i="1"/>
  <c r="D438" i="1"/>
  <c r="F14" i="6"/>
  <c r="C471" i="1"/>
  <c r="F10" i="6"/>
  <c r="D339" i="1"/>
  <c r="D26" i="9"/>
  <c r="CE75" i="1"/>
  <c r="E177" i="9"/>
  <c r="E337" i="9"/>
  <c r="H49" i="9"/>
  <c r="E204" i="9"/>
  <c r="F7" i="6"/>
  <c r="E204" i="1"/>
  <c r="C468" i="1"/>
  <c r="I383" i="9"/>
  <c r="D22" i="7"/>
  <c r="C40" i="5"/>
  <c r="C420" i="1"/>
  <c r="B28" i="4"/>
  <c r="F186" i="9"/>
  <c r="E17" i="9"/>
  <c r="I204" i="9"/>
  <c r="AQ71" i="1"/>
  <c r="BD52" i="1"/>
  <c r="BD67" i="1" s="1"/>
  <c r="BD71" i="1" s="1"/>
  <c r="G245" i="9" s="1"/>
  <c r="AM52" i="1"/>
  <c r="AM67" i="1" s="1"/>
  <c r="AM71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BM71" i="1" s="1"/>
  <c r="CB52" i="1"/>
  <c r="CB67" i="1" s="1"/>
  <c r="CB71" i="1" s="1"/>
  <c r="AW52" i="1"/>
  <c r="AW67" i="1" s="1"/>
  <c r="T52" i="1"/>
  <c r="T67" i="1" s="1"/>
  <c r="BN52" i="1"/>
  <c r="BN67" i="1" s="1"/>
  <c r="BN71" i="1" s="1"/>
  <c r="M52" i="1"/>
  <c r="M67" i="1" s="1"/>
  <c r="AK52" i="1"/>
  <c r="AK67" i="1" s="1"/>
  <c r="AK71" i="1" s="1"/>
  <c r="C530" i="1" s="1"/>
  <c r="G530" i="1" s="1"/>
  <c r="BV52" i="1"/>
  <c r="BV67" i="1" s="1"/>
  <c r="D52" i="1"/>
  <c r="D67" i="1" s="1"/>
  <c r="AA52" i="1"/>
  <c r="AA67" i="1" s="1"/>
  <c r="AA71" i="1" s="1"/>
  <c r="BE52" i="1"/>
  <c r="BE67" i="1" s="1"/>
  <c r="BE71" i="1" s="1"/>
  <c r="AX52" i="1"/>
  <c r="AX67" i="1" s="1"/>
  <c r="AX71" i="1" s="1"/>
  <c r="G52" i="1"/>
  <c r="G67" i="1" s="1"/>
  <c r="G71" i="1" s="1"/>
  <c r="BR52" i="1"/>
  <c r="BR67" i="1" s="1"/>
  <c r="I376" i="9"/>
  <c r="C463" i="1"/>
  <c r="D58" i="9"/>
  <c r="G26" i="9"/>
  <c r="E217" i="1"/>
  <c r="I384" i="9"/>
  <c r="L612" i="1"/>
  <c r="F218" i="9"/>
  <c r="D90" i="9"/>
  <c r="D364" i="9"/>
  <c r="CC71" i="1"/>
  <c r="D464" i="1"/>
  <c r="D465" i="1" s="1"/>
  <c r="H154" i="9"/>
  <c r="I367" i="9"/>
  <c r="H71" i="1"/>
  <c r="D373" i="1"/>
  <c r="D434" i="1"/>
  <c r="D292" i="1"/>
  <c r="C58" i="9"/>
  <c r="AG71" i="1" l="1"/>
  <c r="M71" i="1"/>
  <c r="F71" i="1"/>
  <c r="BQ71" i="1"/>
  <c r="F309" i="9" s="1"/>
  <c r="AU71" i="1"/>
  <c r="BW71" i="1"/>
  <c r="I81" i="9"/>
  <c r="I305" i="9"/>
  <c r="S71" i="1"/>
  <c r="AV71" i="1"/>
  <c r="C541" i="1" s="1"/>
  <c r="AZ71" i="1"/>
  <c r="J71" i="1"/>
  <c r="I71" i="1"/>
  <c r="I21" i="9" s="1"/>
  <c r="G49" i="9"/>
  <c r="C21" i="9"/>
  <c r="I108" i="9"/>
  <c r="F172" i="9"/>
  <c r="CA71" i="1"/>
  <c r="I341" i="9" s="1"/>
  <c r="BG71" i="1"/>
  <c r="C618" i="1" s="1"/>
  <c r="H172" i="9"/>
  <c r="AW71" i="1"/>
  <c r="G213" i="9" s="1"/>
  <c r="AC71" i="1"/>
  <c r="C522" i="1" s="1"/>
  <c r="G522" i="1" s="1"/>
  <c r="U71" i="1"/>
  <c r="G85" i="9" s="1"/>
  <c r="G204" i="9"/>
  <c r="C140" i="9"/>
  <c r="C236" i="9"/>
  <c r="C44" i="9"/>
  <c r="I332" i="9"/>
  <c r="AS71" i="1"/>
  <c r="C710" i="1" s="1"/>
  <c r="E44" i="9"/>
  <c r="N71" i="1"/>
  <c r="G53" i="9" s="1"/>
  <c r="AE71" i="1"/>
  <c r="C524" i="1" s="1"/>
  <c r="G524" i="1" s="1"/>
  <c r="I12" i="9"/>
  <c r="X71" i="1"/>
  <c r="C204" i="9"/>
  <c r="BV71" i="1"/>
  <c r="C642" i="1" s="1"/>
  <c r="AY71" i="1"/>
  <c r="C625" i="1" s="1"/>
  <c r="BF71" i="1"/>
  <c r="I245" i="9" s="1"/>
  <c r="I76" i="9"/>
  <c r="E332" i="9"/>
  <c r="D12" i="9"/>
  <c r="Y71" i="1"/>
  <c r="C690" i="1" s="1"/>
  <c r="C712" i="1"/>
  <c r="C540" i="1"/>
  <c r="G540" i="1" s="1"/>
  <c r="T71" i="1"/>
  <c r="C513" i="1" s="1"/>
  <c r="G513" i="1" s="1"/>
  <c r="C564" i="1"/>
  <c r="H309" i="9"/>
  <c r="CE62" i="1"/>
  <c r="Q71" i="1"/>
  <c r="C85" i="9" s="1"/>
  <c r="AT71" i="1"/>
  <c r="D213" i="9" s="1"/>
  <c r="BY71" i="1"/>
  <c r="G341" i="9" s="1"/>
  <c r="W71" i="1"/>
  <c r="C516" i="1" s="1"/>
  <c r="G516" i="1" s="1"/>
  <c r="G300" i="9"/>
  <c r="AJ71" i="1"/>
  <c r="C701" i="1" s="1"/>
  <c r="BI71" i="1"/>
  <c r="C634" i="1" s="1"/>
  <c r="BR71" i="1"/>
  <c r="C563" i="1" s="1"/>
  <c r="I44" i="9"/>
  <c r="BH71" i="1"/>
  <c r="C553" i="1" s="1"/>
  <c r="AR71" i="1"/>
  <c r="I181" i="9" s="1"/>
  <c r="E268" i="9"/>
  <c r="CE48" i="1"/>
  <c r="AL71" i="1"/>
  <c r="C703" i="1" s="1"/>
  <c r="D241" i="9"/>
  <c r="BJ71" i="1"/>
  <c r="C555" i="1" s="1"/>
  <c r="E49" i="9"/>
  <c r="BT71" i="1"/>
  <c r="C640" i="1" s="1"/>
  <c r="BA71" i="1"/>
  <c r="C546" i="1" s="1"/>
  <c r="G546" i="1" s="1"/>
  <c r="H713" i="10"/>
  <c r="H716" i="10"/>
  <c r="H708" i="10"/>
  <c r="H704" i="10"/>
  <c r="H700" i="10"/>
  <c r="H696" i="10"/>
  <c r="H703" i="10"/>
  <c r="H702" i="10"/>
  <c r="H701" i="10"/>
  <c r="H693" i="10"/>
  <c r="H689" i="10"/>
  <c r="H685" i="10"/>
  <c r="H681" i="10"/>
  <c r="H677" i="10"/>
  <c r="H673" i="10"/>
  <c r="H669" i="10"/>
  <c r="H712" i="10"/>
  <c r="H711" i="10"/>
  <c r="H710" i="10"/>
  <c r="H709" i="10"/>
  <c r="H695" i="10"/>
  <c r="H694" i="10"/>
  <c r="H691" i="10"/>
  <c r="H687" i="10"/>
  <c r="H683" i="10"/>
  <c r="H679" i="10"/>
  <c r="H675" i="10"/>
  <c r="H671" i="10"/>
  <c r="H644" i="10"/>
  <c r="H643" i="10"/>
  <c r="H642" i="10"/>
  <c r="H641" i="10"/>
  <c r="H640" i="10"/>
  <c r="H639" i="10"/>
  <c r="H638" i="10"/>
  <c r="H688" i="10"/>
  <c r="H680" i="10"/>
  <c r="H672" i="10"/>
  <c r="H647" i="10"/>
  <c r="H645" i="10"/>
  <c r="H707" i="10"/>
  <c r="H698" i="10"/>
  <c r="H692" i="10"/>
  <c r="H690" i="10"/>
  <c r="H646" i="10"/>
  <c r="H699" i="10"/>
  <c r="H686" i="10"/>
  <c r="H684" i="10"/>
  <c r="H682" i="10"/>
  <c r="H637" i="10"/>
  <c r="H636" i="10"/>
  <c r="H635" i="10"/>
  <c r="H634" i="10"/>
  <c r="H633" i="10"/>
  <c r="H632" i="10"/>
  <c r="H678" i="10"/>
  <c r="H676" i="10"/>
  <c r="H674" i="10"/>
  <c r="H629" i="10"/>
  <c r="H705" i="10"/>
  <c r="H697" i="10"/>
  <c r="H631" i="10"/>
  <c r="H706" i="10"/>
  <c r="H670" i="10"/>
  <c r="H630" i="10"/>
  <c r="H668" i="10"/>
  <c r="BO71" i="1"/>
  <c r="C560" i="1" s="1"/>
  <c r="AD71" i="1"/>
  <c r="I117" i="9" s="1"/>
  <c r="BL71" i="1"/>
  <c r="C637" i="1" s="1"/>
  <c r="I49" i="9"/>
  <c r="P71" i="1"/>
  <c r="CE67" i="1"/>
  <c r="G113" i="9"/>
  <c r="I113" i="9"/>
  <c r="AO71" i="1"/>
  <c r="F181" i="9" s="1"/>
  <c r="H273" i="9"/>
  <c r="BB71" i="1"/>
  <c r="C632" i="1" s="1"/>
  <c r="E273" i="9"/>
  <c r="E305" i="9"/>
  <c r="E113" i="9"/>
  <c r="C273" i="9"/>
  <c r="E209" i="9"/>
  <c r="C538" i="1"/>
  <c r="G538" i="1" s="1"/>
  <c r="C668" i="1"/>
  <c r="E213" i="9"/>
  <c r="I149" i="9"/>
  <c r="C702" i="1"/>
  <c r="C518" i="1"/>
  <c r="G518" i="1" s="1"/>
  <c r="F21" i="9"/>
  <c r="C499" i="1"/>
  <c r="G499" i="1" s="1"/>
  <c r="C638" i="1"/>
  <c r="C558" i="1"/>
  <c r="I277" i="9"/>
  <c r="D113" i="9"/>
  <c r="F273" i="9"/>
  <c r="D71" i="1"/>
  <c r="C669" i="1" s="1"/>
  <c r="C519" i="1"/>
  <c r="G519" i="1" s="1"/>
  <c r="G273" i="9"/>
  <c r="BK71" i="1"/>
  <c r="F241" i="9"/>
  <c r="C81" i="9"/>
  <c r="G177" i="9"/>
  <c r="AP71" i="1"/>
  <c r="C535" i="1" s="1"/>
  <c r="G535" i="1" s="1"/>
  <c r="D117" i="9"/>
  <c r="C691" i="1"/>
  <c r="BP71" i="1"/>
  <c r="D209" i="9"/>
  <c r="C562" i="1"/>
  <c r="K71" i="1"/>
  <c r="C676" i="1" s="1"/>
  <c r="C623" i="1"/>
  <c r="G81" i="9"/>
  <c r="G145" i="9"/>
  <c r="F337" i="9"/>
  <c r="C241" i="9"/>
  <c r="D145" i="9"/>
  <c r="CE52" i="1"/>
  <c r="BC71" i="1"/>
  <c r="C633" i="1" s="1"/>
  <c r="BX71" i="1"/>
  <c r="C644" i="1" s="1"/>
  <c r="D49" i="9"/>
  <c r="C552" i="1"/>
  <c r="C502" i="1"/>
  <c r="G502" i="1" s="1"/>
  <c r="C674" i="1"/>
  <c r="C671" i="1"/>
  <c r="C677" i="1"/>
  <c r="E53" i="9"/>
  <c r="C641" i="1"/>
  <c r="C566" i="1"/>
  <c r="D85" i="9"/>
  <c r="C341" i="9"/>
  <c r="C533" i="1"/>
  <c r="G533" i="1" s="1"/>
  <c r="E181" i="9"/>
  <c r="C698" i="1"/>
  <c r="C526" i="1"/>
  <c r="G526" i="1" s="1"/>
  <c r="E149" i="9"/>
  <c r="C683" i="1"/>
  <c r="F85" i="9"/>
  <c r="C549" i="1"/>
  <c r="C624" i="1"/>
  <c r="H245" i="9"/>
  <c r="C550" i="1"/>
  <c r="G550" i="1" s="1"/>
  <c r="C614" i="1"/>
  <c r="C521" i="1"/>
  <c r="G521" i="1" s="1"/>
  <c r="C693" i="1"/>
  <c r="G117" i="9"/>
  <c r="C709" i="1"/>
  <c r="E85" i="9"/>
  <c r="C684" i="1"/>
  <c r="C512" i="1"/>
  <c r="G512" i="1" s="1"/>
  <c r="C514" i="1"/>
  <c r="G514" i="1" s="1"/>
  <c r="C686" i="1"/>
  <c r="C628" i="1"/>
  <c r="C545" i="1"/>
  <c r="G545" i="1" s="1"/>
  <c r="C245" i="9"/>
  <c r="C525" i="1"/>
  <c r="G525" i="1" s="1"/>
  <c r="C697" i="1"/>
  <c r="D149" i="9"/>
  <c r="C503" i="1"/>
  <c r="G503" i="1" s="1"/>
  <c r="C53" i="9"/>
  <c r="C675" i="1"/>
  <c r="C713" i="1"/>
  <c r="F213" i="9"/>
  <c r="C532" i="1"/>
  <c r="G532" i="1" s="1"/>
  <c r="C704" i="1"/>
  <c r="D181" i="9"/>
  <c r="C571" i="1"/>
  <c r="C646" i="1"/>
  <c r="H341" i="9"/>
  <c r="F515" i="1"/>
  <c r="H505" i="1"/>
  <c r="F505" i="1"/>
  <c r="F517" i="1"/>
  <c r="H499" i="1"/>
  <c r="F499" i="1"/>
  <c r="F497" i="1"/>
  <c r="H497" i="1"/>
  <c r="F511" i="1"/>
  <c r="H511" i="1"/>
  <c r="F501" i="1"/>
  <c r="B496" i="1"/>
  <c r="G17" i="9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C620" i="1"/>
  <c r="C574" i="1"/>
  <c r="D373" i="9"/>
  <c r="H209" i="9"/>
  <c r="D337" i="9"/>
  <c r="F81" i="9"/>
  <c r="I209" i="9"/>
  <c r="I241" i="9"/>
  <c r="C694" i="1"/>
  <c r="H117" i="9"/>
  <c r="I378" i="9"/>
  <c r="K612" i="1"/>
  <c r="C465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C126" i="8"/>
  <c r="D391" i="1"/>
  <c r="F32" i="6"/>
  <c r="C478" i="1"/>
  <c r="C305" i="9"/>
  <c r="C536" i="1"/>
  <c r="G536" i="1" s="1"/>
  <c r="H181" i="9"/>
  <c r="C708" i="1"/>
  <c r="C102" i="8"/>
  <c r="C482" i="1"/>
  <c r="C498" i="1"/>
  <c r="G498" i="1" s="1"/>
  <c r="E21" i="9"/>
  <c r="C670" i="1"/>
  <c r="I369" i="9"/>
  <c r="C433" i="1"/>
  <c r="C687" i="1"/>
  <c r="C515" i="1"/>
  <c r="G515" i="1" s="1"/>
  <c r="H85" i="9"/>
  <c r="F498" i="1"/>
  <c r="C501" i="1"/>
  <c r="G501" i="1" s="1"/>
  <c r="H21" i="9"/>
  <c r="C673" i="1"/>
  <c r="H241" i="9"/>
  <c r="I145" i="9"/>
  <c r="G209" i="9"/>
  <c r="G337" i="9"/>
  <c r="D177" i="9"/>
  <c r="C688" i="1"/>
  <c r="C476" i="1"/>
  <c r="F16" i="6"/>
  <c r="C672" i="1"/>
  <c r="C500" i="1"/>
  <c r="G500" i="1" s="1"/>
  <c r="H500" i="1" s="1"/>
  <c r="G21" i="9"/>
  <c r="H53" i="9"/>
  <c r="C680" i="1"/>
  <c r="C508" i="1"/>
  <c r="G508" i="1" s="1"/>
  <c r="C626" i="1"/>
  <c r="C629" i="1"/>
  <c r="C645" i="1"/>
  <c r="C711" i="1"/>
  <c r="C539" i="1"/>
  <c r="G539" i="1" s="1"/>
  <c r="F516" i="1"/>
  <c r="D17" i="9"/>
  <c r="F305" i="9"/>
  <c r="C622" i="1"/>
  <c r="C373" i="9"/>
  <c r="C573" i="1"/>
  <c r="C699" i="1"/>
  <c r="C527" i="1"/>
  <c r="G527" i="1" s="1"/>
  <c r="F149" i="9"/>
  <c r="F540" i="1"/>
  <c r="H540" i="1"/>
  <c r="F532" i="1"/>
  <c r="H532" i="1"/>
  <c r="F524" i="1"/>
  <c r="F550" i="1"/>
  <c r="G305" i="9"/>
  <c r="F113" i="9"/>
  <c r="F49" i="9"/>
  <c r="C369" i="9"/>
  <c r="F17" i="9"/>
  <c r="G241" i="9"/>
  <c r="I213" i="9"/>
  <c r="C544" i="1"/>
  <c r="G544" i="1" s="1"/>
  <c r="C568" i="1"/>
  <c r="C643" i="1"/>
  <c r="E341" i="9"/>
  <c r="C506" i="1"/>
  <c r="G506" i="1" s="1"/>
  <c r="F53" i="9"/>
  <c r="C678" i="1"/>
  <c r="C507" i="1"/>
  <c r="G507" i="1" s="1"/>
  <c r="C679" i="1"/>
  <c r="H524" i="1" l="1"/>
  <c r="C531" i="1"/>
  <c r="G531" i="1" s="1"/>
  <c r="C551" i="1"/>
  <c r="C537" i="1"/>
  <c r="G537" i="1" s="1"/>
  <c r="C277" i="9"/>
  <c r="C636" i="1"/>
  <c r="H149" i="9"/>
  <c r="C696" i="1"/>
  <c r="C542" i="1"/>
  <c r="C554" i="1"/>
  <c r="C534" i="1"/>
  <c r="G534" i="1" s="1"/>
  <c r="E277" i="9"/>
  <c r="D277" i="9"/>
  <c r="C647" i="1"/>
  <c r="C572" i="1"/>
  <c r="C557" i="1"/>
  <c r="C428" i="1"/>
  <c r="C682" i="1"/>
  <c r="C631" i="1"/>
  <c r="C567" i="1"/>
  <c r="C627" i="1"/>
  <c r="F277" i="9"/>
  <c r="D341" i="9"/>
  <c r="D309" i="9"/>
  <c r="C504" i="1"/>
  <c r="G504" i="1" s="1"/>
  <c r="C510" i="1"/>
  <c r="G510" i="1" s="1"/>
  <c r="C617" i="1"/>
  <c r="C497" i="1"/>
  <c r="G497" i="1" s="1"/>
  <c r="C569" i="1"/>
  <c r="C529" i="1"/>
  <c r="G529" i="1" s="1"/>
  <c r="C149" i="9"/>
  <c r="C117" i="9"/>
  <c r="C517" i="1"/>
  <c r="C689" i="1"/>
  <c r="E245" i="9"/>
  <c r="C213" i="9"/>
  <c r="I85" i="9"/>
  <c r="CE71" i="1"/>
  <c r="C716" i="1" s="1"/>
  <c r="C570" i="1"/>
  <c r="C547" i="1"/>
  <c r="G309" i="9"/>
  <c r="C685" i="1"/>
  <c r="C565" i="1"/>
  <c r="I364" i="9"/>
  <c r="C695" i="1"/>
  <c r="C181" i="9"/>
  <c r="C523" i="1"/>
  <c r="G523" i="1" s="1"/>
  <c r="I309" i="9"/>
  <c r="D21" i="9"/>
  <c r="H277" i="9"/>
  <c r="D53" i="9"/>
  <c r="D245" i="9"/>
  <c r="C630" i="1"/>
  <c r="H715" i="10"/>
  <c r="I629" i="10"/>
  <c r="G181" i="9"/>
  <c r="C706" i="1"/>
  <c r="I53" i="9"/>
  <c r="C681" i="1"/>
  <c r="C509" i="1"/>
  <c r="G509" i="1" s="1"/>
  <c r="F341" i="9"/>
  <c r="C707" i="1"/>
  <c r="F245" i="9"/>
  <c r="C621" i="1"/>
  <c r="C561" i="1"/>
  <c r="E309" i="9"/>
  <c r="C548" i="1"/>
  <c r="C441" i="1"/>
  <c r="G277" i="9"/>
  <c r="C635" i="1"/>
  <c r="C556" i="1"/>
  <c r="H516" i="1"/>
  <c r="H498" i="1"/>
  <c r="H550" i="1"/>
  <c r="H520" i="1"/>
  <c r="D615" i="1"/>
  <c r="H544" i="1"/>
  <c r="H501" i="1"/>
  <c r="H515" i="1"/>
  <c r="F522" i="1"/>
  <c r="H522" i="1"/>
  <c r="F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 s="1"/>
  <c r="F508" i="1"/>
  <c r="H508" i="1" s="1"/>
  <c r="F514" i="1"/>
  <c r="H514" i="1"/>
  <c r="H507" i="1"/>
  <c r="F507" i="1"/>
  <c r="H518" i="1"/>
  <c r="F518" i="1"/>
  <c r="H546" i="1"/>
  <c r="F546" i="1"/>
  <c r="F506" i="1"/>
  <c r="H506" i="1"/>
  <c r="F500" i="1"/>
  <c r="F509" i="1"/>
  <c r="I373" i="9" l="1"/>
  <c r="C648" i="1"/>
  <c r="M716" i="1" s="1"/>
  <c r="G517" i="1"/>
  <c r="H517" i="1"/>
  <c r="H510" i="1"/>
  <c r="I713" i="10"/>
  <c r="I712" i="10"/>
  <c r="I709" i="10"/>
  <c r="I705" i="10"/>
  <c r="I701" i="10"/>
  <c r="I697" i="10"/>
  <c r="I700" i="10"/>
  <c r="I699" i="10"/>
  <c r="I698" i="10"/>
  <c r="I690" i="10"/>
  <c r="I686" i="10"/>
  <c r="I682" i="10"/>
  <c r="I678" i="10"/>
  <c r="I674" i="10"/>
  <c r="I670" i="10"/>
  <c r="I708" i="10"/>
  <c r="I707" i="10"/>
  <c r="I706" i="10"/>
  <c r="I692" i="10"/>
  <c r="I688" i="10"/>
  <c r="I684" i="10"/>
  <c r="I680" i="10"/>
  <c r="I676" i="10"/>
  <c r="I672" i="10"/>
  <c r="I668" i="10"/>
  <c r="I716" i="10"/>
  <c r="I693" i="10"/>
  <c r="I685" i="10"/>
  <c r="I677" i="10"/>
  <c r="I669" i="10"/>
  <c r="I643" i="10"/>
  <c r="I641" i="10"/>
  <c r="I703" i="10"/>
  <c r="I694" i="10"/>
  <c r="I691" i="10"/>
  <c r="I689" i="10"/>
  <c r="I687" i="10"/>
  <c r="I645" i="10"/>
  <c r="I639" i="10"/>
  <c r="I637" i="10"/>
  <c r="I636" i="10"/>
  <c r="I635" i="10"/>
  <c r="I634" i="10"/>
  <c r="I633" i="10"/>
  <c r="I632" i="10"/>
  <c r="I704" i="10"/>
  <c r="I695" i="10"/>
  <c r="I683" i="10"/>
  <c r="I681" i="10"/>
  <c r="I679" i="10"/>
  <c r="I644" i="10"/>
  <c r="I696" i="10"/>
  <c r="I638" i="10"/>
  <c r="I631" i="10"/>
  <c r="I630" i="10"/>
  <c r="I710" i="10"/>
  <c r="I675" i="10"/>
  <c r="I673" i="10"/>
  <c r="I671" i="10"/>
  <c r="I642" i="10"/>
  <c r="I702" i="10"/>
  <c r="I647" i="10"/>
  <c r="I640" i="10"/>
  <c r="I646" i="10"/>
  <c r="I711" i="10"/>
  <c r="H509" i="1"/>
  <c r="C715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4" i="1"/>
  <c r="D642" i="1"/>
  <c r="D674" i="1"/>
  <c r="D716" i="1"/>
  <c r="D709" i="1"/>
  <c r="D707" i="1"/>
  <c r="D637" i="1"/>
  <c r="D698" i="1"/>
  <c r="D616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90" i="1"/>
  <c r="D694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32" i="1"/>
  <c r="D617" i="1"/>
  <c r="D697" i="1"/>
  <c r="D685" i="1"/>
  <c r="D636" i="1"/>
  <c r="D702" i="1"/>
  <c r="D713" i="1"/>
  <c r="D647" i="1"/>
  <c r="D635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I715" i="10" l="1"/>
  <c r="J630" i="10"/>
  <c r="E623" i="1"/>
  <c r="E612" i="1"/>
  <c r="E701" i="1" s="1"/>
  <c r="D715" i="1"/>
  <c r="E630" i="1" l="1"/>
  <c r="E716" i="1"/>
  <c r="E679" i="1"/>
  <c r="E686" i="1"/>
  <c r="E628" i="1"/>
  <c r="E636" i="1"/>
  <c r="J716" i="10"/>
  <c r="J710" i="10"/>
  <c r="J706" i="10"/>
  <c r="J702" i="10"/>
  <c r="J698" i="10"/>
  <c r="J694" i="10"/>
  <c r="J711" i="10"/>
  <c r="J697" i="10"/>
  <c r="J696" i="10"/>
  <c r="J695" i="10"/>
  <c r="J691" i="10"/>
  <c r="J687" i="10"/>
  <c r="J683" i="10"/>
  <c r="J679" i="10"/>
  <c r="J675" i="10"/>
  <c r="J671" i="10"/>
  <c r="J705" i="10"/>
  <c r="J704" i="10"/>
  <c r="J703" i="10"/>
  <c r="J693" i="10"/>
  <c r="J689" i="10"/>
  <c r="J685" i="10"/>
  <c r="J681" i="10"/>
  <c r="J677" i="10"/>
  <c r="J673" i="10"/>
  <c r="J669" i="10"/>
  <c r="J690" i="10"/>
  <c r="J682" i="10"/>
  <c r="J674" i="10"/>
  <c r="J646" i="10"/>
  <c r="J712" i="10"/>
  <c r="J708" i="10"/>
  <c r="J699" i="10"/>
  <c r="J688" i="10"/>
  <c r="J686" i="10"/>
  <c r="J684" i="10"/>
  <c r="J644" i="10"/>
  <c r="J709" i="10"/>
  <c r="J700" i="10"/>
  <c r="J680" i="10"/>
  <c r="J678" i="10"/>
  <c r="J676" i="10"/>
  <c r="J643" i="10"/>
  <c r="J642" i="10"/>
  <c r="J638" i="10"/>
  <c r="J701" i="10"/>
  <c r="J672" i="10"/>
  <c r="J670" i="10"/>
  <c r="J668" i="10"/>
  <c r="J641" i="10"/>
  <c r="J713" i="10"/>
  <c r="J647" i="10"/>
  <c r="J640" i="10"/>
  <c r="J707" i="10"/>
  <c r="J692" i="10"/>
  <c r="J645" i="10"/>
  <c r="J637" i="10"/>
  <c r="J636" i="10"/>
  <c r="J635" i="10"/>
  <c r="J634" i="10"/>
  <c r="J633" i="10"/>
  <c r="J632" i="10"/>
  <c r="J631" i="10"/>
  <c r="J639" i="10"/>
  <c r="E647" i="1"/>
  <c r="E646" i="1"/>
  <c r="E676" i="1"/>
  <c r="E682" i="1"/>
  <c r="E629" i="1"/>
  <c r="E694" i="1"/>
  <c r="E711" i="1"/>
  <c r="E642" i="1"/>
  <c r="E669" i="1"/>
  <c r="E681" i="1"/>
  <c r="E670" i="1"/>
  <c r="E635" i="1"/>
  <c r="E685" i="1"/>
  <c r="E680" i="1"/>
  <c r="E633" i="1"/>
  <c r="E640" i="1"/>
  <c r="E707" i="1"/>
  <c r="E698" i="1"/>
  <c r="E674" i="1"/>
  <c r="E689" i="1"/>
  <c r="E688" i="1"/>
  <c r="E704" i="1"/>
  <c r="E708" i="1"/>
  <c r="E696" i="1"/>
  <c r="E709" i="1"/>
  <c r="E692" i="1"/>
  <c r="E693" i="1"/>
  <c r="E632" i="1"/>
  <c r="E673" i="1"/>
  <c r="E627" i="1"/>
  <c r="E645" i="1"/>
  <c r="E712" i="1"/>
  <c r="E678" i="1"/>
  <c r="E625" i="1"/>
  <c r="E705" i="1"/>
  <c r="E690" i="1"/>
  <c r="E710" i="1"/>
  <c r="E699" i="1"/>
  <c r="E671" i="1"/>
  <c r="E637" i="1"/>
  <c r="E672" i="1"/>
  <c r="E644" i="1"/>
  <c r="E687" i="1"/>
  <c r="E675" i="1"/>
  <c r="E713" i="1"/>
  <c r="E634" i="1"/>
  <c r="E683" i="1"/>
  <c r="E638" i="1"/>
  <c r="E691" i="1"/>
  <c r="E677" i="1"/>
  <c r="E695" i="1"/>
  <c r="E668" i="1"/>
  <c r="E703" i="1"/>
  <c r="E684" i="1"/>
  <c r="E643" i="1"/>
  <c r="E697" i="1"/>
  <c r="E624" i="1"/>
  <c r="F624" i="1" s="1"/>
  <c r="F637" i="1" s="1"/>
  <c r="E631" i="1"/>
  <c r="E639" i="1"/>
  <c r="E626" i="1"/>
  <c r="E706" i="1"/>
  <c r="E702" i="1"/>
  <c r="E641" i="1"/>
  <c r="E700" i="1"/>
  <c r="F640" i="1" l="1"/>
  <c r="F681" i="1"/>
  <c r="F711" i="1"/>
  <c r="F627" i="1"/>
  <c r="F694" i="1"/>
  <c r="F680" i="1"/>
  <c r="F689" i="1"/>
  <c r="F701" i="1"/>
  <c r="F700" i="1"/>
  <c r="F708" i="1"/>
  <c r="F631" i="1"/>
  <c r="F685" i="1"/>
  <c r="F713" i="1"/>
  <c r="F645" i="1"/>
  <c r="F644" i="1"/>
  <c r="F677" i="1"/>
  <c r="F684" i="1"/>
  <c r="F706" i="1"/>
  <c r="F632" i="1"/>
  <c r="F686" i="1"/>
  <c r="F709" i="1"/>
  <c r="F633" i="1"/>
  <c r="F716" i="1"/>
  <c r="L647" i="10"/>
  <c r="J715" i="10"/>
  <c r="K644" i="10"/>
  <c r="F703" i="1"/>
  <c r="F697" i="1"/>
  <c r="F668" i="1"/>
  <c r="F696" i="1"/>
  <c r="F647" i="1"/>
  <c r="F679" i="1"/>
  <c r="F629" i="1"/>
  <c r="F707" i="1"/>
  <c r="F690" i="1"/>
  <c r="F642" i="1"/>
  <c r="F670" i="1"/>
  <c r="F638" i="1"/>
  <c r="F688" i="1"/>
  <c r="F693" i="1"/>
  <c r="F630" i="1"/>
  <c r="F678" i="1"/>
  <c r="F676" i="1"/>
  <c r="F692" i="1"/>
  <c r="F695" i="1"/>
  <c r="F673" i="1"/>
  <c r="F626" i="1"/>
  <c r="F639" i="1"/>
  <c r="F625" i="1"/>
  <c r="G625" i="1" s="1"/>
  <c r="F671" i="1"/>
  <c r="F675" i="1"/>
  <c r="F704" i="1"/>
  <c r="F702" i="1"/>
  <c r="F710" i="1"/>
  <c r="F705" i="1"/>
  <c r="F712" i="1"/>
  <c r="F698" i="1"/>
  <c r="F691" i="1"/>
  <c r="F683" i="1"/>
  <c r="F634" i="1"/>
  <c r="F646" i="1"/>
  <c r="F699" i="1"/>
  <c r="F682" i="1"/>
  <c r="F674" i="1"/>
  <c r="F687" i="1"/>
  <c r="F669" i="1"/>
  <c r="F643" i="1"/>
  <c r="F672" i="1"/>
  <c r="F636" i="1"/>
  <c r="F635" i="1"/>
  <c r="F628" i="1"/>
  <c r="F641" i="1"/>
  <c r="E715" i="1"/>
  <c r="F715" i="1" l="1"/>
  <c r="K712" i="10"/>
  <c r="K711" i="10"/>
  <c r="K707" i="10"/>
  <c r="K703" i="10"/>
  <c r="K699" i="10"/>
  <c r="K695" i="10"/>
  <c r="K710" i="10"/>
  <c r="K709" i="10"/>
  <c r="K708" i="10"/>
  <c r="K694" i="10"/>
  <c r="K692" i="10"/>
  <c r="K688" i="10"/>
  <c r="K684" i="10"/>
  <c r="K680" i="10"/>
  <c r="K676" i="10"/>
  <c r="K672" i="10"/>
  <c r="K668" i="10"/>
  <c r="K716" i="10"/>
  <c r="K713" i="10"/>
  <c r="K702" i="10"/>
  <c r="K701" i="10"/>
  <c r="K700" i="10"/>
  <c r="K690" i="10"/>
  <c r="K686" i="10"/>
  <c r="K682" i="10"/>
  <c r="K678" i="10"/>
  <c r="K674" i="10"/>
  <c r="K670" i="10"/>
  <c r="K687" i="10"/>
  <c r="K679" i="10"/>
  <c r="K671" i="10"/>
  <c r="K704" i="10"/>
  <c r="K685" i="10"/>
  <c r="K683" i="10"/>
  <c r="K681" i="10"/>
  <c r="K705" i="10"/>
  <c r="K696" i="10"/>
  <c r="K677" i="10"/>
  <c r="K675" i="10"/>
  <c r="K673" i="10"/>
  <c r="K706" i="10"/>
  <c r="K697" i="10"/>
  <c r="K669" i="10"/>
  <c r="K698" i="10"/>
  <c r="K689" i="10"/>
  <c r="K693" i="10"/>
  <c r="K691" i="10"/>
  <c r="L713" i="10"/>
  <c r="M713" i="10" s="1"/>
  <c r="Y779" i="10" s="1"/>
  <c r="L708" i="10"/>
  <c r="M708" i="10" s="1"/>
  <c r="Y774" i="10" s="1"/>
  <c r="L704" i="10"/>
  <c r="M704" i="10" s="1"/>
  <c r="Y770" i="10" s="1"/>
  <c r="L700" i="10"/>
  <c r="L696" i="10"/>
  <c r="M696" i="10" s="1"/>
  <c r="Y762" i="10" s="1"/>
  <c r="L712" i="10"/>
  <c r="M712" i="10" s="1"/>
  <c r="Y778" i="10" s="1"/>
  <c r="L707" i="10"/>
  <c r="M707" i="10" s="1"/>
  <c r="Y773" i="10" s="1"/>
  <c r="L706" i="10"/>
  <c r="M706" i="10" s="1"/>
  <c r="Y772" i="10" s="1"/>
  <c r="L705" i="10"/>
  <c r="M705" i="10" s="1"/>
  <c r="Y771" i="10" s="1"/>
  <c r="L693" i="10"/>
  <c r="L689" i="10"/>
  <c r="M689" i="10" s="1"/>
  <c r="Y755" i="10" s="1"/>
  <c r="L685" i="10"/>
  <c r="M685" i="10" s="1"/>
  <c r="Y751" i="10" s="1"/>
  <c r="L681" i="10"/>
  <c r="M681" i="10" s="1"/>
  <c r="Y747" i="10" s="1"/>
  <c r="L677" i="10"/>
  <c r="L673" i="10"/>
  <c r="M673" i="10" s="1"/>
  <c r="Y739" i="10" s="1"/>
  <c r="L669" i="10"/>
  <c r="M669" i="10" s="1"/>
  <c r="Y735" i="10" s="1"/>
  <c r="L699" i="10"/>
  <c r="M699" i="10" s="1"/>
  <c r="Y765" i="10" s="1"/>
  <c r="L698" i="10"/>
  <c r="L697" i="10"/>
  <c r="M697" i="10" s="1"/>
  <c r="Y763" i="10" s="1"/>
  <c r="L691" i="10"/>
  <c r="M691" i="10" s="1"/>
  <c r="Y757" i="10" s="1"/>
  <c r="L687" i="10"/>
  <c r="M687" i="10" s="1"/>
  <c r="Y753" i="10" s="1"/>
  <c r="L683" i="10"/>
  <c r="L679" i="10"/>
  <c r="M679" i="10" s="1"/>
  <c r="Y745" i="10" s="1"/>
  <c r="L675" i="10"/>
  <c r="M675" i="10" s="1"/>
  <c r="Y741" i="10" s="1"/>
  <c r="L671" i="10"/>
  <c r="M671" i="10" s="1"/>
  <c r="Y737" i="10" s="1"/>
  <c r="L711" i="10"/>
  <c r="L710" i="10"/>
  <c r="M710" i="10" s="1"/>
  <c r="Y776" i="10" s="1"/>
  <c r="L709" i="10"/>
  <c r="L692" i="10"/>
  <c r="M692" i="10" s="1"/>
  <c r="Y758" i="10" s="1"/>
  <c r="L684" i="10"/>
  <c r="M684" i="10" s="1"/>
  <c r="Y750" i="10" s="1"/>
  <c r="L676" i="10"/>
  <c r="M676" i="10" s="1"/>
  <c r="Y742" i="10" s="1"/>
  <c r="L668" i="10"/>
  <c r="L695" i="10"/>
  <c r="M695" i="10" s="1"/>
  <c r="Y761" i="10" s="1"/>
  <c r="L682" i="10"/>
  <c r="M682" i="10" s="1"/>
  <c r="Y748" i="10" s="1"/>
  <c r="L680" i="10"/>
  <c r="M680" i="10" s="1"/>
  <c r="Y746" i="10" s="1"/>
  <c r="L678" i="10"/>
  <c r="L716" i="10"/>
  <c r="L701" i="10"/>
  <c r="M701" i="10" s="1"/>
  <c r="Y767" i="10" s="1"/>
  <c r="L674" i="10"/>
  <c r="M674" i="10" s="1"/>
  <c r="Y740" i="10" s="1"/>
  <c r="L672" i="10"/>
  <c r="L670" i="10"/>
  <c r="M670" i="10" s="1"/>
  <c r="Y736" i="10" s="1"/>
  <c r="L702" i="10"/>
  <c r="L694" i="10"/>
  <c r="M694" i="10" s="1"/>
  <c r="Y760" i="10" s="1"/>
  <c r="L690" i="10"/>
  <c r="M690" i="10" s="1"/>
  <c r="Y756" i="10" s="1"/>
  <c r="L688" i="10"/>
  <c r="M688" i="10" s="1"/>
  <c r="Y754" i="10" s="1"/>
  <c r="L686" i="10"/>
  <c r="L703" i="10"/>
  <c r="M703" i="10" s="1"/>
  <c r="Y769" i="10" s="1"/>
  <c r="G684" i="1"/>
  <c r="G678" i="1"/>
  <c r="G716" i="1"/>
  <c r="G697" i="1"/>
  <c r="G707" i="1"/>
  <c r="G709" i="1"/>
  <c r="G687" i="1"/>
  <c r="G682" i="1"/>
  <c r="G672" i="1"/>
  <c r="G675" i="1"/>
  <c r="G635" i="1"/>
  <c r="G643" i="1"/>
  <c r="G708" i="1"/>
  <c r="G674" i="1"/>
  <c r="G632" i="1"/>
  <c r="G686" i="1"/>
  <c r="G629" i="1"/>
  <c r="G688" i="1"/>
  <c r="G710" i="1"/>
  <c r="G706" i="1"/>
  <c r="G680" i="1"/>
  <c r="G703" i="1"/>
  <c r="G638" i="1"/>
  <c r="G626" i="1"/>
  <c r="G677" i="1"/>
  <c r="G642" i="1"/>
  <c r="G668" i="1"/>
  <c r="G628" i="1"/>
  <c r="G705" i="1"/>
  <c r="G681" i="1"/>
  <c r="G646" i="1"/>
  <c r="G689" i="1"/>
  <c r="G669" i="1"/>
  <c r="G683" i="1"/>
  <c r="G704" i="1"/>
  <c r="G641" i="1"/>
  <c r="G696" i="1"/>
  <c r="G671" i="1"/>
  <c r="G690" i="1"/>
  <c r="G634" i="1"/>
  <c r="G670" i="1"/>
  <c r="G627" i="1"/>
  <c r="G640" i="1"/>
  <c r="G712" i="1"/>
  <c r="G631" i="1"/>
  <c r="G647" i="1"/>
  <c r="G685" i="1"/>
  <c r="G699" i="1"/>
  <c r="G639" i="1"/>
  <c r="G694" i="1"/>
  <c r="G695" i="1"/>
  <c r="G702" i="1"/>
  <c r="G698" i="1"/>
  <c r="G644" i="1"/>
  <c r="G693" i="1"/>
  <c r="G691" i="1"/>
  <c r="G713" i="1"/>
  <c r="G692" i="1"/>
  <c r="G633" i="1"/>
  <c r="G636" i="1"/>
  <c r="G630" i="1"/>
  <c r="G676" i="1"/>
  <c r="G679" i="1"/>
  <c r="G673" i="1"/>
  <c r="G700" i="1"/>
  <c r="G701" i="1"/>
  <c r="G637" i="1"/>
  <c r="G711" i="1"/>
  <c r="G645" i="1"/>
  <c r="M672" i="10" l="1"/>
  <c r="Y738" i="10" s="1"/>
  <c r="M678" i="10"/>
  <c r="Y744" i="10" s="1"/>
  <c r="L715" i="10"/>
  <c r="M668" i="10"/>
  <c r="M709" i="10"/>
  <c r="Y775" i="10" s="1"/>
  <c r="M700" i="10"/>
  <c r="Y766" i="10" s="1"/>
  <c r="M686" i="10"/>
  <c r="Y752" i="10" s="1"/>
  <c r="M702" i="10"/>
  <c r="Y768" i="10" s="1"/>
  <c r="M711" i="10"/>
  <c r="Y777" i="10" s="1"/>
  <c r="M683" i="10"/>
  <c r="Y749" i="10" s="1"/>
  <c r="M698" i="10"/>
  <c r="Y764" i="10" s="1"/>
  <c r="M677" i="10"/>
  <c r="Y743" i="10" s="1"/>
  <c r="M693" i="10"/>
  <c r="Y759" i="10" s="1"/>
  <c r="K715" i="10"/>
  <c r="H628" i="1"/>
  <c r="H712" i="1" s="1"/>
  <c r="G715" i="1"/>
  <c r="H672" i="1" l="1"/>
  <c r="H699" i="1"/>
  <c r="H711" i="1"/>
  <c r="H697" i="1"/>
  <c r="H633" i="1"/>
  <c r="H707" i="1"/>
  <c r="H691" i="1"/>
  <c r="H643" i="1"/>
  <c r="H708" i="1"/>
  <c r="H647" i="1"/>
  <c r="H706" i="1"/>
  <c r="H700" i="1"/>
  <c r="H680" i="1"/>
  <c r="H690" i="1"/>
  <c r="H694" i="1"/>
  <c r="H683" i="1"/>
  <c r="H629" i="1"/>
  <c r="I629" i="1" s="1"/>
  <c r="I693" i="1" s="1"/>
  <c r="H644" i="1"/>
  <c r="M715" i="10"/>
  <c r="Y734" i="10"/>
  <c r="Y815" i="10" s="1"/>
  <c r="H677" i="1"/>
  <c r="H704" i="1"/>
  <c r="H630" i="1"/>
  <c r="H675" i="1"/>
  <c r="H676" i="1"/>
  <c r="H703" i="1"/>
  <c r="H642" i="1"/>
  <c r="H632" i="1"/>
  <c r="H639" i="1"/>
  <c r="H716" i="1"/>
  <c r="H674" i="1"/>
  <c r="H695" i="1"/>
  <c r="H673" i="1"/>
  <c r="H686" i="1"/>
  <c r="H646" i="1"/>
  <c r="H687" i="1"/>
  <c r="H692" i="1"/>
  <c r="H631" i="1"/>
  <c r="H688" i="1"/>
  <c r="H696" i="1"/>
  <c r="H684" i="1"/>
  <c r="H671" i="1"/>
  <c r="H634" i="1"/>
  <c r="H702" i="1"/>
  <c r="H685" i="1"/>
  <c r="H713" i="1"/>
  <c r="H698" i="1"/>
  <c r="H670" i="1"/>
  <c r="H705" i="1"/>
  <c r="H681" i="1"/>
  <c r="H689" i="1"/>
  <c r="H669" i="1"/>
  <c r="H637" i="1"/>
  <c r="H693" i="1"/>
  <c r="H678" i="1"/>
  <c r="H636" i="1"/>
  <c r="H668" i="1"/>
  <c r="H701" i="1"/>
  <c r="H709" i="1"/>
  <c r="H679" i="1"/>
  <c r="H640" i="1"/>
  <c r="H635" i="1"/>
  <c r="H710" i="1"/>
  <c r="H638" i="1"/>
  <c r="H682" i="1"/>
  <c r="H645" i="1"/>
  <c r="H641" i="1"/>
  <c r="I713" i="1" l="1"/>
  <c r="I670" i="1"/>
  <c r="I647" i="1"/>
  <c r="I680" i="1"/>
  <c r="I682" i="1"/>
  <c r="I710" i="1"/>
  <c r="I690" i="1"/>
  <c r="I675" i="1"/>
  <c r="I699" i="1"/>
  <c r="I637" i="1"/>
  <c r="I676" i="1"/>
  <c r="I707" i="1"/>
  <c r="I686" i="1"/>
  <c r="I711" i="1"/>
  <c r="I641" i="1"/>
  <c r="I697" i="1"/>
  <c r="I691" i="1"/>
  <c r="I632" i="1"/>
  <c r="I636" i="1"/>
  <c r="I642" i="1"/>
  <c r="I669" i="1"/>
  <c r="I639" i="1"/>
  <c r="I703" i="1"/>
  <c r="I695" i="1"/>
  <c r="I630" i="1"/>
  <c r="J630" i="1" s="1"/>
  <c r="J678" i="1" s="1"/>
  <c r="I704" i="1"/>
  <c r="I638" i="1"/>
  <c r="I634" i="1"/>
  <c r="I677" i="1"/>
  <c r="I712" i="1"/>
  <c r="I668" i="1"/>
  <c r="I709" i="1"/>
  <c r="I701" i="1"/>
  <c r="I635" i="1"/>
  <c r="I705" i="1"/>
  <c r="I685" i="1"/>
  <c r="I645" i="1"/>
  <c r="I678" i="1"/>
  <c r="I674" i="1"/>
  <c r="I646" i="1"/>
  <c r="I708" i="1"/>
  <c r="I679" i="1"/>
  <c r="I716" i="1"/>
  <c r="I644" i="1"/>
  <c r="I688" i="1"/>
  <c r="I706" i="1"/>
  <c r="I687" i="1"/>
  <c r="I672" i="1"/>
  <c r="I689" i="1"/>
  <c r="I681" i="1"/>
  <c r="I692" i="1"/>
  <c r="I640" i="1"/>
  <c r="I631" i="1"/>
  <c r="I694" i="1"/>
  <c r="I702" i="1"/>
  <c r="I673" i="1"/>
  <c r="I698" i="1"/>
  <c r="I671" i="1"/>
  <c r="I633" i="1"/>
  <c r="I700" i="1"/>
  <c r="I684" i="1"/>
  <c r="I683" i="1"/>
  <c r="I643" i="1"/>
  <c r="I696" i="1"/>
  <c r="H715" i="1"/>
  <c r="J687" i="1" l="1"/>
  <c r="J701" i="1"/>
  <c r="J711" i="1"/>
  <c r="J697" i="1"/>
  <c r="J669" i="1"/>
  <c r="J694" i="1"/>
  <c r="J638" i="1"/>
  <c r="J646" i="1"/>
  <c r="J671" i="1"/>
  <c r="J636" i="1"/>
  <c r="J679" i="1"/>
  <c r="J674" i="1"/>
  <c r="J704" i="1"/>
  <c r="J647" i="1"/>
  <c r="J645" i="1"/>
  <c r="J637" i="1"/>
  <c r="J698" i="1"/>
  <c r="J643" i="1"/>
  <c r="J634" i="1"/>
  <c r="J640" i="1"/>
  <c r="J632" i="1"/>
  <c r="J699" i="1"/>
  <c r="J700" i="1"/>
  <c r="J677" i="1"/>
  <c r="J696" i="1"/>
  <c r="J670" i="1"/>
  <c r="J639" i="1"/>
  <c r="J695" i="1"/>
  <c r="J680" i="1"/>
  <c r="J631" i="1"/>
  <c r="J688" i="1"/>
  <c r="J703" i="1"/>
  <c r="J716" i="1"/>
  <c r="J673" i="1"/>
  <c r="J681" i="1"/>
  <c r="J641" i="1"/>
  <c r="J689" i="1"/>
  <c r="J705" i="1"/>
  <c r="J642" i="1"/>
  <c r="J690" i="1"/>
  <c r="J635" i="1"/>
  <c r="J633" i="1"/>
  <c r="J672" i="1"/>
  <c r="J710" i="1"/>
  <c r="J682" i="1"/>
  <c r="J692" i="1"/>
  <c r="J712" i="1"/>
  <c r="J713" i="1"/>
  <c r="J684" i="1"/>
  <c r="J702" i="1"/>
  <c r="J706" i="1"/>
  <c r="J683" i="1"/>
  <c r="J708" i="1"/>
  <c r="J709" i="1"/>
  <c r="J691" i="1"/>
  <c r="J668" i="1"/>
  <c r="J686" i="1"/>
  <c r="J685" i="1"/>
  <c r="J693" i="1"/>
  <c r="J644" i="1"/>
  <c r="J676" i="1"/>
  <c r="J675" i="1"/>
  <c r="J707" i="1"/>
  <c r="I715" i="1"/>
  <c r="L647" i="1" l="1"/>
  <c r="L679" i="1" s="1"/>
  <c r="K644" i="1"/>
  <c r="K672" i="1" s="1"/>
  <c r="J715" i="1"/>
  <c r="L674" i="1"/>
  <c r="L710" i="1"/>
  <c r="L680" i="1"/>
  <c r="L701" i="1"/>
  <c r="L682" i="1"/>
  <c r="L669" i="1"/>
  <c r="L702" i="1"/>
  <c r="L698" i="1" l="1"/>
  <c r="L716" i="1"/>
  <c r="L709" i="1"/>
  <c r="L675" i="1"/>
  <c r="L697" i="1"/>
  <c r="L713" i="1"/>
  <c r="L684" i="1"/>
  <c r="L685" i="1"/>
  <c r="L681" i="1"/>
  <c r="L693" i="1"/>
  <c r="L708" i="1"/>
  <c r="L711" i="1"/>
  <c r="L686" i="1"/>
  <c r="L670" i="1"/>
  <c r="L694" i="1"/>
  <c r="L668" i="1"/>
  <c r="K690" i="1"/>
  <c r="L676" i="1"/>
  <c r="L691" i="1"/>
  <c r="L678" i="1"/>
  <c r="L671" i="1"/>
  <c r="L712" i="1"/>
  <c r="L704" i="1"/>
  <c r="L695" i="1"/>
  <c r="K686" i="1"/>
  <c r="L703" i="1"/>
  <c r="L696" i="1"/>
  <c r="L705" i="1"/>
  <c r="L700" i="1"/>
  <c r="L687" i="1"/>
  <c r="L689" i="1"/>
  <c r="L692" i="1"/>
  <c r="L699" i="1"/>
  <c r="L673" i="1"/>
  <c r="L707" i="1"/>
  <c r="L690" i="1"/>
  <c r="L683" i="1"/>
  <c r="K677" i="1"/>
  <c r="L688" i="1"/>
  <c r="L672" i="1"/>
  <c r="M672" i="1" s="1"/>
  <c r="L677" i="1"/>
  <c r="L706" i="1"/>
  <c r="K680" i="1"/>
  <c r="M680" i="1" s="1"/>
  <c r="K713" i="1"/>
  <c r="K670" i="1"/>
  <c r="K699" i="1"/>
  <c r="K697" i="1"/>
  <c r="M697" i="1" s="1"/>
  <c r="K709" i="1"/>
  <c r="K684" i="1"/>
  <c r="K689" i="1"/>
  <c r="K701" i="1"/>
  <c r="M701" i="1" s="1"/>
  <c r="H151" i="9" s="1"/>
  <c r="K673" i="1"/>
  <c r="K698" i="1"/>
  <c r="M698" i="1" s="1"/>
  <c r="E151" i="9" s="1"/>
  <c r="K700" i="1"/>
  <c r="K669" i="1"/>
  <c r="M669" i="1" s="1"/>
  <c r="K710" i="1"/>
  <c r="M710" i="1" s="1"/>
  <c r="K679" i="1"/>
  <c r="M679" i="1" s="1"/>
  <c r="K671" i="1"/>
  <c r="K685" i="1"/>
  <c r="K692" i="1"/>
  <c r="K693" i="1"/>
  <c r="M693" i="1" s="1"/>
  <c r="G119" i="9" s="1"/>
  <c r="K676" i="1"/>
  <c r="K704" i="1"/>
  <c r="M704" i="1" s="1"/>
  <c r="K678" i="1"/>
  <c r="K691" i="1"/>
  <c r="K703" i="1"/>
  <c r="K688" i="1"/>
  <c r="K696" i="1"/>
  <c r="K716" i="1"/>
  <c r="K711" i="1"/>
  <c r="K705" i="1"/>
  <c r="K694" i="1"/>
  <c r="K682" i="1"/>
  <c r="M682" i="1" s="1"/>
  <c r="K674" i="1"/>
  <c r="M674" i="1" s="1"/>
  <c r="K668" i="1"/>
  <c r="K712" i="1"/>
  <c r="K695" i="1"/>
  <c r="K681" i="1"/>
  <c r="K707" i="1"/>
  <c r="M707" i="1" s="1"/>
  <c r="G183" i="9" s="1"/>
  <c r="K683" i="1"/>
  <c r="K708" i="1"/>
  <c r="K706" i="1"/>
  <c r="K687" i="1"/>
  <c r="K702" i="1"/>
  <c r="M702" i="1" s="1"/>
  <c r="K675" i="1"/>
  <c r="M688" i="1" l="1"/>
  <c r="I87" i="9" s="1"/>
  <c r="M686" i="1"/>
  <c r="M685" i="1"/>
  <c r="M684" i="1"/>
  <c r="E87" i="9" s="1"/>
  <c r="M668" i="1"/>
  <c r="C23" i="9" s="1"/>
  <c r="M713" i="1"/>
  <c r="F215" i="9" s="1"/>
  <c r="M708" i="1"/>
  <c r="H183" i="9" s="1"/>
  <c r="H55" i="9"/>
  <c r="M683" i="1"/>
  <c r="M709" i="1"/>
  <c r="M681" i="1"/>
  <c r="M671" i="1"/>
  <c r="M700" i="1"/>
  <c r="M677" i="1"/>
  <c r="E55" i="9" s="1"/>
  <c r="G23" i="9"/>
  <c r="M711" i="1"/>
  <c r="D215" i="9" s="1"/>
  <c r="M712" i="1"/>
  <c r="E215" i="9" s="1"/>
  <c r="M694" i="1"/>
  <c r="M696" i="1"/>
  <c r="M673" i="1"/>
  <c r="M670" i="1"/>
  <c r="E23" i="9" s="1"/>
  <c r="M675" i="1"/>
  <c r="C55" i="9" s="1"/>
  <c r="M691" i="1"/>
  <c r="E119" i="9" s="1"/>
  <c r="M689" i="1"/>
  <c r="C119" i="9" s="1"/>
  <c r="M695" i="1"/>
  <c r="I119" i="9" s="1"/>
  <c r="M678" i="1"/>
  <c r="F55" i="9" s="1"/>
  <c r="M706" i="1"/>
  <c r="F183" i="9" s="1"/>
  <c r="M703" i="1"/>
  <c r="M676" i="1"/>
  <c r="L715" i="1"/>
  <c r="M690" i="1"/>
  <c r="D119" i="9" s="1"/>
  <c r="M692" i="1"/>
  <c r="F119" i="9" s="1"/>
  <c r="M699" i="1"/>
  <c r="M687" i="1"/>
  <c r="H87" i="9" s="1"/>
  <c r="D151" i="9"/>
  <c r="M705" i="1"/>
  <c r="E183" i="9" s="1"/>
  <c r="I183" i="9"/>
  <c r="G55" i="9"/>
  <c r="D23" i="9"/>
  <c r="K715" i="1"/>
  <c r="G87" i="9"/>
  <c r="I151" i="9"/>
  <c r="C151" i="9"/>
  <c r="I23" i="9"/>
  <c r="F87" i="9"/>
  <c r="C215" i="9"/>
  <c r="D183" i="9"/>
  <c r="C87" i="9"/>
  <c r="I55" i="9" l="1"/>
  <c r="D87" i="9"/>
  <c r="H119" i="9"/>
  <c r="D55" i="9"/>
  <c r="F151" i="9"/>
  <c r="H23" i="9"/>
  <c r="G151" i="9"/>
  <c r="F23" i="9"/>
  <c r="C183" i="9"/>
  <c r="M715" i="1"/>
</calcChain>
</file>

<file path=xl/sharedStrings.xml><?xml version="1.0" encoding="utf-8"?>
<sst xmlns="http://schemas.openxmlformats.org/spreadsheetml/2006/main" count="4667" uniqueCount="1278">
  <si>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</si>
  <si>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</si>
  <si>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</si>
  <si>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</si>
  <si>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</si>
  <si>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</si>
  <si>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</si>
  <si>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</si>
  <si>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</si>
  <si>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</si>
  <si>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</si>
  <si>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</si>
  <si>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</si>
  <si>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</si>
  <si>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</si>
  <si>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</si>
  <si>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</si>
  <si>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</si>
  <si>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</si>
  <si>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</si>
  <si>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</si>
  <si>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</si>
  <si>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</si>
  <si>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</si>
  <si>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</si>
  <si>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</si>
  <si>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</si>
  <si>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</si>
  <si>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</si>
  <si>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</si>
  <si>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</si>
  <si>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</si>
  <si>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</si>
  <si>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</si>
  <si>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</si>
  <si>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</si>
  <si>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</si>
  <si>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</si>
  <si>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</si>
  <si>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</si>
  <si>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</si>
  <si>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</si>
  <si>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</si>
  <si>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</si>
  <si>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</si>
  <si>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</si>
  <si>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</si>
  <si>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</si>
  <si>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</si>
  <si>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</si>
  <si>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</si>
  <si>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</si>
  <si>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</si>
  <si>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</si>
  <si>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</si>
  <si>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</si>
  <si>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</si>
  <si>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</si>
  <si>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</si>
  <si>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</si>
  <si>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</si>
  <si>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</si>
  <si>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</si>
  <si>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</si>
  <si>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</si>
  <si>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</si>
  <si>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</si>
  <si>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</si>
  <si>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</si>
  <si>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</si>
  <si>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</si>
  <si>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</si>
  <si>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</si>
  <si>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</si>
  <si>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</si>
  <si>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</si>
  <si>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</si>
  <si>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</si>
  <si>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</si>
  <si>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</si>
  <si>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</si>
  <si>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</si>
  <si>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</si>
  <si>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</si>
  <si>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</si>
  <si>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</si>
  <si>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</si>
  <si>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</si>
  <si>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</si>
  <si>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</si>
  <si>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</si>
  <si>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</si>
  <si>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</si>
  <si>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</si>
  <si>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</si>
  <si>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</si>
  <si>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</si>
  <si>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</si>
  <si>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</si>
  <si>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</si>
  <si>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</si>
  <si>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</si>
  <si>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</si>
  <si>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</si>
  <si>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</si>
  <si>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</si>
  <si>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</si>
  <si>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</si>
  <si>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</si>
  <si>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</si>
  <si>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</si>
  <si>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</si>
  <si>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</si>
  <si>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</si>
  <si>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</si>
  <si>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</si>
  <si>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</si>
  <si>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</si>
  <si>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</si>
  <si>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</si>
  <si>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</si>
  <si>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</si>
  <si>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</si>
  <si>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</si>
  <si>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</si>
  <si>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</si>
  <si>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</si>
  <si>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</si>
  <si>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</si>
  <si>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</si>
  <si>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</si>
  <si>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</si>
  <si>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</si>
  <si>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</si>
  <si>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</si>
  <si>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</si>
  <si>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</si>
  <si>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</si>
  <si>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</si>
  <si>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</si>
  <si>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</si>
  <si>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</si>
  <si>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</si>
  <si>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</si>
  <si>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</si>
  <si>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</si>
  <si>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</si>
  <si>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</si>
  <si>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</si>
  <si>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</si>
  <si>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</si>
  <si>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</si>
  <si>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</si>
  <si>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</si>
  <si>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</si>
  <si>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</si>
  <si>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</si>
  <si>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</si>
  <si>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</si>
  <si>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</si>
  <si>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</si>
  <si>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</si>
  <si>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</si>
  <si>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</si>
  <si>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</si>
  <si>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</si>
  <si>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</si>
  <si>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</si>
  <si>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</si>
  <si>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</si>
  <si>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</si>
  <si>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</si>
  <si>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</si>
  <si>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</si>
  <si>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</si>
  <si>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</si>
  <si>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</si>
  <si>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</si>
  <si>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</si>
  <si>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</si>
  <si>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</si>
  <si>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</si>
  <si>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</si>
  <si>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</si>
  <si>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</si>
  <si>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</si>
  <si>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</si>
  <si>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</si>
  <si>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</si>
  <si>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</si>
  <si>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</si>
  <si>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</si>
  <si>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</si>
  <si>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</si>
  <si>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</si>
  <si>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</si>
  <si>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</si>
  <si>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</si>
  <si>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</si>
  <si>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</si>
  <si>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</si>
  <si>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</si>
  <si>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</si>
  <si>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</si>
  <si>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</si>
  <si>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</si>
  <si>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</si>
  <si>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</si>
  <si>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</si>
  <si>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</si>
  <si>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</si>
  <si>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</si>
  <si>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</si>
  <si>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</si>
  <si>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</si>
  <si>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</si>
  <si>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</si>
  <si>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</si>
  <si>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</si>
  <si>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</si>
  <si>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</si>
  <si>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</si>
  <si>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</si>
  <si>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</si>
  <si>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</si>
  <si>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</si>
  <si>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</si>
  <si>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</si>
  <si>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</si>
  <si>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</si>
  <si>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</si>
  <si>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</si>
  <si>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</si>
  <si>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</si>
  <si>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</si>
  <si>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</si>
  <si>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</si>
  <si>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</si>
  <si>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</si>
  <si>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</si>
  <si>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</si>
  <si>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</si>
  <si>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</si>
  <si>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</si>
  <si>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</si>
  <si>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</si>
  <si>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</si>
  <si>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</si>
  <si>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</si>
  <si>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</si>
  <si>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</si>
  <si>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</si>
  <si>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</si>
  <si>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</si>
  <si>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</si>
  <si>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</si>
  <si>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</si>
  <si>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</si>
  <si>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</si>
  <si>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</si>
  <si>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</si>
  <si>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</si>
  <si>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</si>
  <si>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</si>
  <si>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</si>
  <si>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</si>
  <si>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</si>
  <si>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</si>
  <si>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</si>
  <si>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</si>
  <si>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</si>
  <si>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</si>
  <si>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</si>
  <si>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</si>
  <si>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</si>
  <si>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</si>
  <si>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</si>
  <si>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</si>
  <si>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</si>
  <si>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</si>
  <si>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</si>
  <si>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</si>
  <si>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</si>
  <si>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</si>
  <si>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</si>
  <si>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</si>
  <si>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</si>
  <si>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</si>
  <si>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</si>
  <si>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</si>
  <si>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</si>
  <si>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</si>
  <si>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</si>
  <si>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</si>
  <si>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</si>
  <si>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</si>
  <si>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</si>
  <si>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</si>
  <si>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</si>
  <si>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</si>
  <si>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</si>
  <si>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</si>
  <si>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</si>
  <si>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</si>
  <si>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</si>
  <si>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</si>
  <si>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</si>
  <si>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</si>
  <si>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</si>
  <si>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</si>
  <si>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</si>
  <si>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</si>
  <si>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</si>
  <si>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</si>
  <si>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</si>
  <si>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</si>
  <si>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</si>
  <si>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</si>
  <si>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</si>
  <si>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</si>
  <si>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</si>
  <si>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</si>
  <si>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</si>
  <si>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</si>
  <si>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</si>
  <si>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</si>
  <si>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</si>
  <si>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</si>
  <si>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</si>
  <si>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</si>
  <si>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</si>
  <si>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</si>
  <si>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</si>
  <si>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</si>
  <si>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</si>
  <si>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</si>
  <si>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</si>
  <si>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</si>
  <si>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</si>
  <si>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</si>
  <si>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</si>
  <si>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</si>
  <si>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</si>
  <si>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</si>
  <si>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</si>
  <si>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</si>
  <si>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</si>
  <si>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</si>
  <si>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</si>
  <si>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</si>
  <si>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</si>
  <si>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</si>
  <si>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</si>
  <si>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</si>
  <si>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</si>
  <si>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</si>
  <si>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</si>
  <si>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</si>
  <si>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</si>
  <si>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</si>
  <si>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</si>
  <si>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</si>
  <si>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</si>
  <si>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</si>
  <si>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</si>
  <si>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</si>
  <si>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</si>
  <si>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</si>
  <si>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</si>
  <si>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</si>
  <si>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</si>
  <si>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</si>
  <si>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</si>
  <si>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</si>
  <si>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</si>
  <si>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</si>
  <si>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</si>
  <si>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</si>
  <si>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</si>
  <si>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</si>
  <si>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</si>
  <si>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</si>
  <si>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</si>
  <si>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</si>
  <si>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</si>
  <si>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</si>
  <si>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</si>
  <si>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</si>
  <si>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</si>
  <si>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</si>
  <si>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</si>
  <si>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</si>
  <si>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</si>
  <si>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</si>
  <si>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</si>
  <si>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</si>
  <si>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</si>
  <si>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</si>
  <si>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</si>
  <si>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</si>
  <si>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</si>
  <si>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</si>
  <si>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</si>
  <si>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</si>
  <si>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</si>
  <si>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</si>
  <si>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</si>
  <si>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</si>
  <si>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</si>
  <si>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</si>
  <si>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</si>
  <si>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</si>
  <si>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</si>
  <si>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</si>
  <si>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</si>
  <si>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</si>
  <si>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</si>
  <si>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</si>
  <si>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</si>
  <si>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</si>
  <si>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</si>
  <si>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</si>
  <si>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</si>
  <si>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</si>
  <si>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</si>
  <si>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</si>
  <si>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</si>
  <si>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</si>
  <si>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</si>
  <si>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</si>
  <si>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</si>
  <si>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</si>
  <si>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</si>
  <si>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</si>
  <si>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</si>
  <si>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</si>
  <si>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</si>
  <si>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</si>
  <si>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</si>
  <si>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</si>
  <si>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</si>
  <si>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</si>
  <si>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</si>
  <si>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</si>
  <si>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</si>
  <si>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</si>
  <si>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</si>
  <si>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</si>
  <si>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</si>
  <si>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</si>
  <si>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</si>
  <si>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</si>
  <si>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</si>
  <si>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</si>
  <si>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</si>
  <si>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</si>
  <si>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</si>
  <si>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</si>
  <si>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</si>
  <si>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</si>
  <si>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</si>
  <si>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</si>
  <si>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</si>
  <si>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</si>
  <si>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</si>
  <si>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</si>
  <si>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</si>
  <si>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</si>
  <si>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</si>
  <si>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</si>
  <si>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</si>
  <si>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</si>
  <si>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</si>
  <si>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</si>
  <si>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</si>
  <si>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</si>
  <si>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</si>
  <si>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</si>
  <si>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</si>
  <si>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</si>
  <si>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</si>
  <si>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</si>
  <si>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</si>
  <si>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</si>
  <si>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</si>
  <si>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</si>
  <si>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</si>
  <si>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</si>
  <si>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</si>
  <si>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</si>
  <si>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</si>
  <si>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</si>
  <si>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</si>
  <si>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</si>
  <si>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</si>
  <si>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</si>
  <si>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</si>
  <si>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</si>
  <si>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</si>
  <si>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</si>
  <si>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</si>
  <si>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</si>
  <si>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</si>
  <si>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</si>
  <si>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</si>
  <si>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</si>
  <si>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</si>
  <si>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</si>
  <si>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</si>
  <si>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</si>
  <si>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</si>
  <si>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</si>
  <si>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</si>
  <si>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</si>
  <si>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</si>
  <si>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</si>
  <si>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</si>
  <si>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</si>
  <si>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</si>
  <si>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</si>
  <si>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</si>
  <si>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</si>
  <si>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</si>
  <si>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</si>
  <si>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</si>
  <si>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</si>
  <si>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</si>
  <si>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</si>
  <si>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</si>
  <si>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</si>
  <si>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</si>
  <si>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</si>
  <si>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</si>
  <si>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</si>
  <si>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</si>
  <si>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</si>
  <si>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</si>
  <si>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</si>
  <si>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</si>
  <si>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</si>
  <si>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</si>
  <si>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</si>
  <si>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</si>
  <si>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</si>
  <si>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</si>
  <si>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</si>
  <si>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</si>
  <si>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</si>
  <si>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</si>
  <si>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</si>
  <si>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</si>
  <si>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</si>
  <si>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</si>
  <si>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</si>
  <si>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</si>
  <si>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</si>
  <si>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</si>
  <si>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</si>
  <si>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</si>
  <si>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</si>
  <si>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</si>
  <si>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</si>
  <si>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</si>
  <si>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</si>
  <si>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</si>
  <si>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</si>
  <si>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</si>
  <si>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</si>
  <si>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</si>
  <si>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</si>
  <si>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</si>
  <si>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</si>
  <si>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</si>
  <si>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</si>
  <si>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</si>
  <si>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</si>
  <si>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</si>
  <si>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</si>
  <si>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</si>
  <si>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</si>
  <si>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</si>
  <si>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</si>
  <si>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</si>
  <si>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</si>
  <si>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</si>
  <si>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</si>
  <si>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</si>
  <si>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</si>
  <si>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</si>
  <si>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</si>
  <si>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</si>
  <si>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</si>
  <si>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</si>
  <si>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</si>
  <si>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</si>
  <si>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</si>
  <si>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</si>
  <si>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</si>
  <si>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</si>
  <si>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</si>
  <si>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</si>
  <si>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</si>
  <si>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</si>
  <si>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</si>
  <si>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</si>
  <si>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</si>
  <si>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</si>
  <si>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</si>
  <si>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</si>
  <si>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</si>
  <si>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</si>
  <si>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</si>
  <si>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</si>
  <si>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</si>
  <si>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</si>
  <si>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</si>
  <si>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</si>
  <si>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</si>
  <si>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</si>
  <si>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</si>
  <si>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</si>
  <si>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</si>
  <si>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</si>
  <si>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</si>
  <si>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</si>
  <si>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</si>
  <si>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</si>
  <si>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</si>
  <si>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</si>
  <si>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</si>
  <si>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</si>
  <si>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</si>
  <si>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</si>
  <si>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</si>
  <si>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</si>
  <si>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</si>
  <si>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</si>
  <si>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</si>
  <si>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</si>
  <si>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</si>
  <si>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</si>
  <si>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</si>
  <si>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</si>
  <si>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</si>
  <si>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</si>
  <si>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</si>
  <si>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</si>
  <si>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</si>
  <si>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</si>
  <si>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</si>
  <si>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</si>
  <si>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</si>
  <si>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</si>
  <si>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</si>
  <si>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</si>
  <si>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</si>
  <si>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</si>
  <si>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</si>
  <si>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</si>
  <si>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</si>
  <si>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</si>
  <si>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</si>
  <si>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</si>
  <si>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</si>
  <si>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</si>
  <si>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</si>
  <si>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</si>
  <si>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</si>
  <si>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</si>
  <si>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</si>
  <si>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</si>
  <si>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</si>
  <si>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</si>
  <si>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</si>
  <si>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</si>
  <si>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</si>
  <si>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</si>
  <si>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</si>
  <si>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</si>
  <si>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</si>
  <si>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</si>
  <si>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</si>
  <si>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</si>
  <si>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</si>
  <si>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</si>
  <si>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</si>
  <si>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</si>
  <si>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</si>
  <si>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</si>
  <si>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</si>
  <si>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</si>
  <si>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</si>
  <si>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</si>
  <si>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</si>
  <si>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</si>
  <si>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</si>
  <si>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</si>
  <si>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</si>
  <si>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</si>
  <si>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</si>
  <si>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</si>
  <si>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</si>
  <si>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</si>
  <si>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</si>
  <si>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</si>
  <si>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</si>
  <si>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</si>
  <si>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</si>
  <si>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</si>
  <si>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</si>
  <si>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</si>
  <si>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</si>
  <si>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</si>
  <si>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</si>
  <si>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</si>
  <si>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</si>
  <si>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</si>
  <si>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</si>
  <si>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</si>
  <si>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</si>
  <si>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</si>
  <si>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</si>
  <si>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</si>
  <si>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</si>
  <si>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</si>
  <si>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</si>
  <si>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</si>
  <si>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</si>
  <si>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</si>
  <si>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</si>
  <si>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</si>
  <si>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</si>
  <si>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</si>
  <si>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</si>
  <si>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</si>
  <si>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</si>
  <si>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</si>
  <si>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</si>
  <si>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</si>
  <si>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</si>
  <si>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</si>
  <si>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</si>
  <si>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</si>
  <si>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</si>
  <si>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</si>
  <si>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</si>
  <si>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</si>
  <si>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</si>
  <si>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</si>
  <si>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</si>
  <si>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</si>
  <si>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</si>
  <si>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</si>
  <si>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</si>
  <si>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</si>
  <si>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</si>
  <si>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</si>
  <si>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</si>
  <si>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</si>
  <si>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</si>
  <si>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</si>
  <si>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</si>
  <si>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</si>
  <si>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</si>
  <si>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</si>
  <si>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</si>
  <si>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</si>
  <si>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</si>
  <si>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</si>
  <si>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</si>
  <si>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</si>
  <si>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</si>
  <si>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</si>
  <si>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</si>
  <si>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</si>
  <si>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</si>
  <si>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</si>
  <si>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</si>
  <si>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</si>
  <si>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</si>
  <si>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</si>
  <si>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</si>
  <si>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</si>
  <si>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</si>
  <si>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</si>
  <si>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</si>
  <si>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</si>
  <si>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</si>
  <si>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</si>
  <si>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</si>
  <si>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</si>
  <si>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</si>
  <si>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</si>
  <si>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</si>
  <si>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</si>
  <si>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</si>
  <si>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</si>
  <si>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</si>
  <si>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</si>
  <si>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</si>
  <si>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</si>
  <si>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</si>
  <si>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</si>
  <si>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</si>
  <si>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</si>
  <si>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</si>
  <si>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</si>
  <si>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</si>
  <si>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</si>
  <si>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</si>
  <si>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</si>
  <si>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</si>
  <si>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</si>
  <si>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</si>
  <si>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</si>
  <si>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</si>
  <si>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</si>
  <si>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</si>
  <si>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</si>
  <si>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</si>
  <si>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</si>
  <si>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</si>
  <si>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</si>
  <si>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</si>
  <si>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</si>
  <si>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</si>
  <si>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</si>
  <si>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</si>
  <si>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</si>
  <si>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</si>
  <si>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</si>
  <si>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</si>
  <si>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</si>
  <si>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</si>
  <si>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</si>
  <si>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</si>
  <si>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</si>
  <si>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</si>
  <si>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</si>
  <si>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</si>
  <si>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</si>
  <si>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</si>
  <si>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</si>
  <si>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</si>
  <si>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</si>
  <si>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</si>
  <si>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</si>
  <si>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</si>
  <si>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</si>
  <si>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</si>
  <si>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</si>
  <si>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</si>
  <si>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</si>
  <si>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</si>
  <si>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</si>
  <si>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</si>
  <si>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</si>
  <si>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</si>
  <si>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</si>
  <si>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</si>
  <si>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</si>
  <si>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</si>
  <si>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</si>
  <si>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</si>
  <si>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</si>
  <si>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</si>
  <si>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</si>
  <si>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</si>
  <si>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</si>
  <si>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</si>
  <si>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</si>
  <si>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</si>
  <si>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</si>
  <si>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</si>
  <si>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</si>
  <si>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</si>
  <si>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</si>
  <si>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</si>
  <si>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</si>
  <si>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</si>
  <si>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</si>
  <si>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</si>
  <si>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</si>
  <si>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</si>
  <si>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</si>
  <si>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</si>
  <si>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</si>
  <si>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</si>
  <si>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</si>
  <si>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</si>
  <si>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</si>
  <si>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</si>
  <si>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</si>
  <si>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</si>
  <si>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</si>
  <si>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</si>
  <si>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</si>
  <si>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</si>
  <si>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</si>
  <si>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</si>
  <si>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</si>
  <si>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</si>
  <si>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</si>
  <si>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</si>
  <si>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</si>
  <si>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</si>
  <si>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</si>
  <si>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</si>
  <si>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</si>
  <si>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</si>
  <si>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</si>
  <si>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</si>
  <si>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</si>
  <si>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</si>
  <si>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</si>
  <si>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</si>
  <si>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</si>
  <si>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</si>
  <si>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</si>
  <si>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</si>
  <si>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</si>
  <si>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</si>
  <si>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</si>
  <si>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</si>
  <si>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</si>
  <si>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</si>
  <si>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</si>
  <si>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</si>
  <si>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</si>
  <si>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</si>
  <si>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</si>
  <si>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</si>
  <si>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</si>
  <si>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</si>
  <si>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</si>
  <si>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</si>
  <si>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</si>
  <si>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</si>
  <si>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</si>
  <si>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</si>
  <si>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</si>
  <si>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</si>
  <si>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</si>
  <si>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</si>
  <si>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</si>
  <si>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</si>
  <si>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</si>
  <si>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</si>
  <si>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</si>
  <si>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</si>
  <si>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</si>
  <si>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</si>
  <si>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</si>
  <si>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</si>
  <si>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</si>
  <si>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</si>
  <si>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</si>
  <si>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</si>
  <si>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</si>
  <si>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</si>
  <si>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</si>
  <si>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</si>
  <si>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</si>
  <si>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</si>
  <si>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</si>
  <si>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</si>
  <si>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</si>
  <si>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</si>
  <si>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</si>
  <si>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</si>
  <si>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</si>
  <si>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</si>
  <si>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</si>
  <si>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</si>
  <si>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</si>
  <si>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</si>
  <si>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</si>
  <si>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</si>
  <si>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</si>
  <si>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</si>
  <si>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</si>
  <si>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</si>
  <si>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</si>
  <si>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</si>
  <si>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</si>
  <si>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</si>
  <si>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</si>
  <si>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</si>
  <si>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</si>
  <si>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</si>
  <si>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</si>
  <si>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</si>
  <si>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</si>
  <si>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</si>
  <si>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</si>
  <si>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</si>
  <si>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</si>
  <si>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</si>
  <si>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</si>
  <si>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</si>
  <si>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</si>
  <si>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</si>
  <si>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</si>
  <si>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</si>
  <si>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</si>
  <si>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</si>
  <si>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</si>
  <si>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</si>
  <si>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</si>
  <si>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</si>
  <si>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</si>
  <si>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</si>
  <si>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</si>
  <si>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</si>
  <si>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</si>
  <si>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</si>
  <si>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</si>
  <si>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</si>
  <si>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</si>
  <si>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</si>
  <si>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</si>
  <si>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</si>
  <si>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</si>
  <si>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</si>
  <si>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</si>
  <si>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</si>
  <si>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</si>
  <si>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</si>
  <si>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</si>
  <si>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</si>
  <si>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</si>
  <si>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</si>
  <si>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</si>
  <si>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</si>
  <si>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</si>
  <si>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</si>
  <si>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</si>
  <si>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</si>
  <si>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</si>
  <si>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</si>
  <si>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</si>
  <si>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</si>
  <si>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</si>
  <si>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</si>
  <si>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</si>
  <si>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</si>
  <si>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</si>
  <si>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</si>
  <si>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</si>
  <si>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</si>
  <si>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</si>
  <si>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</si>
  <si>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</si>
  <si>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</si>
  <si>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</si>
  <si>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</si>
  <si>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</si>
  <si>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</si>
  <si>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</si>
  <si>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</si>
  <si>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</si>
  <si>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</si>
  <si>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</si>
  <si>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</si>
  <si>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</si>
  <si>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</si>
  <si>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</si>
  <si>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</si>
  <si>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</si>
  <si>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</si>
  <si>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</si>
  <si>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</si>
  <si>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</si>
  <si>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</si>
  <si>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</si>
  <si>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</si>
  <si>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</si>
  <si>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</si>
  <si>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</si>
  <si>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</si>
  <si>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</si>
  <si>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</si>
  <si>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</si>
  <si>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</si>
  <si>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</si>
  <si>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</si>
  <si>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</si>
  <si>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</si>
  <si>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</si>
  <si>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</si>
  <si>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</si>
  <si>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</si>
  <si>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</si>
  <si>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</si>
  <si>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</si>
  <si>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</si>
  <si>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</si>
  <si>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</si>
  <si>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</si>
  <si>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</si>
  <si>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</si>
  <si>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</si>
  <si>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</si>
  <si>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</si>
  <si>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</si>
  <si>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</si>
  <si>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</si>
  <si>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</si>
  <si>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</si>
  <si>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</si>
  <si>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</si>
  <si>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</si>
  <si>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</si>
  <si>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</si>
  <si>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</si>
  <si>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</si>
  <si>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</si>
  <si>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</si>
  <si>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</si>
  <si>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</si>
  <si>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</si>
  <si>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</si>
  <si>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</si>
  <si>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</si>
  <si>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</si>
  <si>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</si>
  <si>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</si>
  <si>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</si>
  <si>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</si>
  <si>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</si>
  <si>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</si>
  <si>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</si>
  <si>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</si>
  <si>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</si>
  <si>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</si>
  <si>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</si>
  <si>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</si>
  <si>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</si>
  <si>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</si>
  <si>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</si>
  <si>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</si>
  <si>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</si>
  <si>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</si>
  <si>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</si>
  <si>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</si>
  <si>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</si>
  <si>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</si>
  <si>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</si>
  <si>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</si>
  <si>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</si>
  <si>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</si>
  <si>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</si>
  <si>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</si>
  <si>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</si>
  <si>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</si>
  <si>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</si>
  <si>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</si>
  <si>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</si>
  <si>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</si>
  <si>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</si>
  <si>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</si>
  <si>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</si>
  <si>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</si>
  <si>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</si>
  <si>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</si>
  <si>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</si>
  <si>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</si>
  <si>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</si>
  <si>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</si>
  <si>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</si>
  <si>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</si>
  <si>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</si>
  <si>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</si>
  <si>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</si>
  <si>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</si>
  <si>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</si>
  <si>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</si>
  <si>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</si>
  <si>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</si>
  <si>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</si>
  <si>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</si>
  <si>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</si>
  <si>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</si>
  <si>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</si>
  <si>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</si>
  <si>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</si>
  <si>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</si>
  <si>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</si>
  <si>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</si>
  <si>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</si>
  <si>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</si>
  <si>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</si>
  <si>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</si>
  <si>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</si>
  <si>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</si>
  <si>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</si>
  <si>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</si>
  <si>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</si>
  <si>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</si>
  <si>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</si>
  <si>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</si>
  <si>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</si>
  <si>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</si>
  <si>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</si>
  <si>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</si>
  <si>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</si>
  <si>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</si>
  <si>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</si>
  <si>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</si>
  <si>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</si>
  <si>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</si>
  <si>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</si>
  <si>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</si>
  <si>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</si>
  <si>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</si>
  <si>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</si>
  <si>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</si>
  <si>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</si>
  <si>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</si>
  <si>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</si>
  <si>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</si>
  <si>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</si>
  <si>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</si>
  <si>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</si>
  <si>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</si>
  <si>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</si>
  <si>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</si>
  <si>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</si>
  <si>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</si>
  <si>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</si>
  <si>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</si>
  <si>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</si>
  <si>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</si>
  <si>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</si>
  <si>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</si>
  <si>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</si>
  <si>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</si>
  <si>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</si>
  <si>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</si>
  <si>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</si>
  <si>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</si>
  <si>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</si>
  <si>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</si>
  <si>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</si>
  <si>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</si>
  <si>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</si>
  <si>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</si>
  <si>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</si>
  <si>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</si>
  <si>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</si>
  <si>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</si>
  <si>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</si>
  <si>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</si>
  <si>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</si>
  <si>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</si>
  <si>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</si>
  <si>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</si>
  <si>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</si>
  <si>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</si>
  <si>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</si>
  <si>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</si>
  <si>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</si>
  <si>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</si>
  <si>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</si>
  <si>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</si>
  <si>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</si>
  <si>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159</t>
  </si>
  <si>
    <t>Providence St. Peter Hospital</t>
  </si>
  <si>
    <t>413 Lilly Rd NE</t>
  </si>
  <si>
    <t>Olympia, WA 98506</t>
  </si>
  <si>
    <t>Thurston</t>
  </si>
  <si>
    <t>Medrice Coluccio</t>
  </si>
  <si>
    <t>Denise Marroni</t>
  </si>
  <si>
    <t>Daidre West</t>
  </si>
  <si>
    <t>360-491-9480</t>
  </si>
  <si>
    <t>360-493-4277</t>
  </si>
  <si>
    <t>12/31/2018</t>
  </si>
  <si>
    <t>Helan Andrus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</si>
</sst>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8">
    <cellStyle name="Comma" xfId="1" builtinId="3"/>
    <cellStyle name="Hyperlink" xfId="2" builtinId="8"/>
    <cellStyle name="Normal" xfId="0" builtinId="0"/>
    <cellStyle name="Normal 10 2 3" xfId="5"/>
    <cellStyle name="Normal 2" xfId="7"/>
    <cellStyle name="Normal 5" xfId="4"/>
    <cellStyle name="Normal 6" xfId="6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17716022.399999995</v>
      </c>
      <c r="C48" s="245">
        <f>ROUND(((B48/CE61)*C61),0)</f>
        <v>1243577</v>
      </c>
      <c r="D48" s="245">
        <f>ROUND(((B48/CE61)*D61),0)</f>
        <v>0</v>
      </c>
      <c r="E48" s="195">
        <f>ROUND(((B48/CE61)*E61),0)</f>
        <v>5241125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253690</v>
      </c>
      <c r="I48" s="195">
        <f>ROUND(((B48/CE61)*I61),0)</f>
        <v>0</v>
      </c>
      <c r="J48" s="195">
        <f>ROUND(((B48/CE61)*J61),0)</f>
        <v>153890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4363</v>
      </c>
      <c r="P48" s="195">
        <f>ROUND(((B48/CE61)*P61),0)</f>
        <v>1099575</v>
      </c>
      <c r="Q48" s="195">
        <f>ROUND(((B48/CE61)*Q61),0)</f>
        <v>707107</v>
      </c>
      <c r="R48" s="195">
        <f>ROUND(((B48/CE61)*R61),0)</f>
        <v>40958</v>
      </c>
      <c r="S48" s="195">
        <f>ROUND(((B48/CE61)*S61),0)</f>
        <v>174697</v>
      </c>
      <c r="T48" s="195">
        <f>ROUND(((B48/CE61)*T61),0)</f>
        <v>342463</v>
      </c>
      <c r="U48" s="195">
        <f>ROUND(((B48/CE61)*U61),0)</f>
        <v>448159</v>
      </c>
      <c r="V48" s="195">
        <f>ROUND(((B48/CE61)*V61),0)</f>
        <v>435883</v>
      </c>
      <c r="W48" s="195">
        <f>ROUND(((B48/CE61)*W61),0)</f>
        <v>67371</v>
      </c>
      <c r="X48" s="195">
        <f>ROUND(((B48/CE61)*X61),0)</f>
        <v>112513</v>
      </c>
      <c r="Y48" s="195">
        <f>ROUND(((B48/CE61)*Y61),0)</f>
        <v>540715</v>
      </c>
      <c r="Z48" s="195">
        <f>ROUND(((B48/CE61)*Z61),0)</f>
        <v>0</v>
      </c>
      <c r="AA48" s="195">
        <f>ROUND(((B48/CE61)*AA61),0)</f>
        <v>57901</v>
      </c>
      <c r="AB48" s="195">
        <f>ROUND(((B48/CE61)*AB61),0)</f>
        <v>577505</v>
      </c>
      <c r="AC48" s="195">
        <f>ROUND(((B48/CE61)*AC61),0)</f>
        <v>427090</v>
      </c>
      <c r="AD48" s="195">
        <f>ROUND(((B48/CE61)*AD61),0)</f>
        <v>0</v>
      </c>
      <c r="AE48" s="195">
        <f>ROUND(((B48/CE61)*AE61),0)</f>
        <v>580854</v>
      </c>
      <c r="AF48" s="195">
        <f>ROUND(((B48/CE61)*AF61),0)</f>
        <v>0</v>
      </c>
      <c r="AG48" s="195">
        <f>ROUND(((B48/CE61)*AG61),0)</f>
        <v>1152878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492016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21518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323218</v>
      </c>
      <c r="AZ48" s="195">
        <f>ROUND(((B48/CE61)*AZ61),0)</f>
        <v>87399</v>
      </c>
      <c r="BA48" s="195">
        <f>ROUND(((B48/CE61)*BA61),0)</f>
        <v>22839</v>
      </c>
      <c r="BB48" s="195">
        <f>ROUND(((B48/CE61)*BB61),0)</f>
        <v>0</v>
      </c>
      <c r="BC48" s="195">
        <f>ROUND(((B48/CE61)*BC61),0)</f>
        <v>178197</v>
      </c>
      <c r="BD48" s="195">
        <f>ROUND(((B48/CE61)*BD61),0)</f>
        <v>0</v>
      </c>
      <c r="BE48" s="195">
        <f>ROUND(((B48/CE61)*BE61),0)</f>
        <v>367024</v>
      </c>
      <c r="BF48" s="195">
        <f>ROUND(((B48/CE61)*BF61),0)</f>
        <v>349177</v>
      </c>
      <c r="BG48" s="195">
        <f>ROUND(((B48/CE61)*BG61),0)</f>
        <v>36945</v>
      </c>
      <c r="BH48" s="195">
        <f>ROUND(((B48/CE61)*BH61),0)</f>
        <v>161488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31673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221584</v>
      </c>
      <c r="BO48" s="195">
        <f>ROUND(((B48/CE61)*BO61),0)</f>
        <v>33718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99273</v>
      </c>
      <c r="BT48" s="195">
        <f>ROUND(((B48/CE61)*BT61),0)</f>
        <v>70339</v>
      </c>
      <c r="BU48" s="195">
        <f>ROUND(((B48/CE61)*BU61),0)</f>
        <v>0</v>
      </c>
      <c r="BV48" s="195">
        <f>ROUND(((B48/CE61)*BV61),0)</f>
        <v>428001</v>
      </c>
      <c r="BW48" s="195">
        <f>ROUND(((B48/CE61)*BW61),0)</f>
        <v>55681</v>
      </c>
      <c r="BX48" s="195">
        <f>ROUND(((B48/CE61)*BX61),0)</f>
        <v>0</v>
      </c>
      <c r="BY48" s="195">
        <f>ROUND(((B48/CE61)*BY61),0)</f>
        <v>808886</v>
      </c>
      <c r="BZ48" s="195">
        <f>ROUND(((B48/CE61)*BZ61),0)</f>
        <v>0</v>
      </c>
      <c r="CA48" s="195">
        <f>ROUND(((B48/CE61)*CA61),0)</f>
        <v>90121</v>
      </c>
      <c r="CB48" s="195">
        <f>ROUND(((B48/CE61)*CB61),0)</f>
        <v>21471</v>
      </c>
      <c r="CC48" s="195">
        <f>ROUND(((B48/CE61)*CC61),0)</f>
        <v>153141</v>
      </c>
      <c r="CD48" s="195"/>
      <c r="CE48" s="195">
        <f>SUM(C48:CD48)</f>
        <v>17716023</v>
      </c>
    </row>
    <row r="49" spans="1:84" ht="12.6" customHeight="1" x14ac:dyDescent="0.25">
      <c r="A49" s="175" t="s">
        <v>206</v>
      </c>
      <c r="B49" s="195">
        <f>B47+B48</f>
        <v>17716022.399999995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13334951.920000004</v>
      </c>
      <c r="C52" s="195">
        <f>ROUND((B52/(CE76+CF76)*C76),0)</f>
        <v>692098</v>
      </c>
      <c r="D52" s="195">
        <f>ROUND((B52/(CE76+CF76)*D76),0)</f>
        <v>0</v>
      </c>
      <c r="E52" s="195">
        <f>ROUND((B52/(CE76+CF76)*E76),0)</f>
        <v>2288065</v>
      </c>
      <c r="F52" s="195">
        <f>ROUND((B52/(CE76+CF76)*F76),0)</f>
        <v>0</v>
      </c>
      <c r="G52" s="195">
        <f>ROUND((B52/(CE76+CF76)*G76),0)</f>
        <v>277337</v>
      </c>
      <c r="H52" s="195">
        <f>ROUND((B52/(CE76+CF76)*H76),0)</f>
        <v>376021</v>
      </c>
      <c r="I52" s="195">
        <f>ROUND((B52/(CE76+CF76)*I76),0)</f>
        <v>0</v>
      </c>
      <c r="J52" s="195">
        <f>ROUND((B52/(CE76+CF76)*J76),0)</f>
        <v>75430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877178</v>
      </c>
      <c r="Q52" s="195">
        <f>ROUND((B52/(CE76+CF76)*Q76),0)</f>
        <v>377720</v>
      </c>
      <c r="R52" s="195">
        <f>ROUND((B52/(CE76+CF76)*R76),0)</f>
        <v>24487</v>
      </c>
      <c r="S52" s="195">
        <f>ROUND((B52/(CE76+CF76)*S76),0)</f>
        <v>493578</v>
      </c>
      <c r="T52" s="195">
        <f>ROUND((B52/(CE76+CF76)*T76),0)</f>
        <v>102877</v>
      </c>
      <c r="U52" s="195">
        <f>ROUND((B52/(CE76+CF76)*U76),0)</f>
        <v>308944</v>
      </c>
      <c r="V52" s="195">
        <f>ROUND((B52/(CE76+CF76)*V76),0)</f>
        <v>246917</v>
      </c>
      <c r="W52" s="195">
        <f>ROUND((B52/(CE76+CF76)*W76),0)</f>
        <v>40080</v>
      </c>
      <c r="X52" s="195">
        <f>ROUND((B52/(CE76+CF76)*X76),0)</f>
        <v>36672</v>
      </c>
      <c r="Y52" s="195">
        <f>ROUND((B52/(CE76+CF76)*Y76),0)</f>
        <v>351055</v>
      </c>
      <c r="Z52" s="195">
        <f>ROUND((B52/(CE76+CF76)*Z76),0)</f>
        <v>0</v>
      </c>
      <c r="AA52" s="195">
        <f>ROUND((B52/(CE76+CF76)*AA76),0)</f>
        <v>95040</v>
      </c>
      <c r="AB52" s="195">
        <f>ROUND((B52/(CE76+CF76)*AB76),0)</f>
        <v>185746</v>
      </c>
      <c r="AC52" s="195">
        <f>ROUND((B52/(CE76+CF76)*AC76),0)</f>
        <v>34298</v>
      </c>
      <c r="AD52" s="195">
        <f>ROUND((B52/(CE76+CF76)*AD76),0)</f>
        <v>0</v>
      </c>
      <c r="AE52" s="195">
        <f>ROUND((B52/(CE76+CF76)*AE76),0)</f>
        <v>432274</v>
      </c>
      <c r="AF52" s="195">
        <f>ROUND((B52/(CE76+CF76)*AF76),0)</f>
        <v>0</v>
      </c>
      <c r="AG52" s="195">
        <f>ROUND((B52/(CE76+CF76)*AG76),0)</f>
        <v>450873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580702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34704</v>
      </c>
      <c r="AY52" s="195">
        <f>ROUND((B52/(CE76+CF76)*AY76),0)</f>
        <v>212536</v>
      </c>
      <c r="AZ52" s="195">
        <f>ROUND((B52/(CE76+CF76)*AZ76),0)</f>
        <v>151637</v>
      </c>
      <c r="BA52" s="195">
        <f>ROUND((B52/(CE76+CF76)*BA76),0)</f>
        <v>138611</v>
      </c>
      <c r="BB52" s="195">
        <f>ROUND((B52/(CE76+CF76)*BB76),0)</f>
        <v>0</v>
      </c>
      <c r="BC52" s="195">
        <f>ROUND((B52/(CE76+CF76)*BC76),0)</f>
        <v>75606</v>
      </c>
      <c r="BD52" s="195">
        <f>ROUND((B52/(CE76+CF76)*BD76),0)</f>
        <v>28902</v>
      </c>
      <c r="BE52" s="195">
        <f>ROUND((B52/(CE76+CF76)*BE76),0)</f>
        <v>2810118</v>
      </c>
      <c r="BF52" s="195">
        <f>ROUND((B52/(CE76+CF76)*BF76),0)</f>
        <v>92973</v>
      </c>
      <c r="BG52" s="195">
        <f>ROUND((B52/(CE76+CF76)*BG76),0)</f>
        <v>12191</v>
      </c>
      <c r="BH52" s="195">
        <f>ROUND((B52/(CE76+CF76)*BH76),0)</f>
        <v>143767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34168</v>
      </c>
      <c r="BL52" s="195">
        <f>ROUND((B52/(CE76+CF76)*BL76),0)</f>
        <v>59211</v>
      </c>
      <c r="BM52" s="195">
        <f>ROUND((B52/(CE76+CF76)*BM76),0)</f>
        <v>0</v>
      </c>
      <c r="BN52" s="195">
        <f>ROUND((B52/(CE76+CF76)*BN76),0)</f>
        <v>226281</v>
      </c>
      <c r="BO52" s="195">
        <f>ROUND((B52/(CE76+CF76)*BO76),0)</f>
        <v>31383</v>
      </c>
      <c r="BP52" s="195">
        <f>ROUND((B52/(CE76+CF76)*BP76),0)</f>
        <v>17505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82500</v>
      </c>
      <c r="BT52" s="195">
        <f>ROUND((B52/(CE76+CF76)*BT76),0)</f>
        <v>59718</v>
      </c>
      <c r="BU52" s="195">
        <f>ROUND((B52/(CE76+CF76)*BU76),0)</f>
        <v>0</v>
      </c>
      <c r="BV52" s="195">
        <f>ROUND((B52/(CE76+CF76)*BV76),0)</f>
        <v>186132</v>
      </c>
      <c r="BW52" s="195">
        <f>ROUND((B52/(CE76+CF76)*BW76),0)</f>
        <v>88326</v>
      </c>
      <c r="BX52" s="195">
        <f>ROUND((B52/(CE76+CF76)*BX76),0)</f>
        <v>0</v>
      </c>
      <c r="BY52" s="195">
        <f>ROUND((B52/(CE76+CF76)*BY76),0)</f>
        <v>194144</v>
      </c>
      <c r="BZ52" s="195">
        <f>ROUND((B52/(CE76+CF76)*BZ76),0)</f>
        <v>0</v>
      </c>
      <c r="CA52" s="195">
        <f>ROUND((B52/(CE76+CF76)*CA76),0)</f>
        <v>13637</v>
      </c>
      <c r="CB52" s="195">
        <f>ROUND((B52/(CE76+CF76)*CB76),0)</f>
        <v>0</v>
      </c>
      <c r="CC52" s="195">
        <f>ROUND((B52/(CE76+CF76)*CC76),0)</f>
        <v>293510</v>
      </c>
      <c r="CD52" s="195"/>
      <c r="CE52" s="195">
        <f>SUM(C52:CD52)</f>
        <v>13334952</v>
      </c>
    </row>
    <row r="53" spans="1:84" ht="12.6" customHeight="1" x14ac:dyDescent="0.25">
      <c r="A53" s="175" t="s">
        <v>206</v>
      </c>
      <c r="B53" s="195">
        <f>B51+B52</f>
        <v>13334951.920000004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12824</v>
      </c>
      <c r="D59" s="184">
        <v>0</v>
      </c>
      <c r="E59" s="184">
        <v>81126</v>
      </c>
      <c r="F59" s="184">
        <v>0</v>
      </c>
      <c r="G59" s="184"/>
      <c r="H59" s="184">
        <v>0</v>
      </c>
      <c r="I59" s="184">
        <v>0</v>
      </c>
      <c r="J59" s="184">
        <v>5017</v>
      </c>
      <c r="K59" s="184">
        <v>0</v>
      </c>
      <c r="L59" s="184">
        <v>0</v>
      </c>
      <c r="M59" s="184">
        <v>0</v>
      </c>
      <c r="N59" s="184">
        <v>0</v>
      </c>
      <c r="O59" s="184">
        <v>2297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470282</v>
      </c>
      <c r="AZ59" s="185">
        <v>0</v>
      </c>
      <c r="BA59" s="248"/>
      <c r="BB59" s="248"/>
      <c r="BC59" s="248"/>
      <c r="BD59" s="248"/>
      <c r="BE59" s="185">
        <v>456936.56000000011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132.26999999999998</v>
      </c>
      <c r="D60" s="187">
        <v>0</v>
      </c>
      <c r="E60" s="187">
        <v>621.54999999999984</v>
      </c>
      <c r="F60" s="223">
        <v>0</v>
      </c>
      <c r="G60" s="187">
        <v>0</v>
      </c>
      <c r="H60" s="187">
        <v>29.56</v>
      </c>
      <c r="I60" s="187">
        <v>0</v>
      </c>
      <c r="J60" s="223">
        <v>13.920000000000002</v>
      </c>
      <c r="K60" s="187">
        <v>0</v>
      </c>
      <c r="L60" s="187">
        <v>0</v>
      </c>
      <c r="M60" s="187">
        <v>0</v>
      </c>
      <c r="N60" s="187">
        <v>0</v>
      </c>
      <c r="O60" s="187">
        <v>0.33999999999999997</v>
      </c>
      <c r="P60" s="221">
        <v>130.45000000000002</v>
      </c>
      <c r="Q60" s="221">
        <v>67.52</v>
      </c>
      <c r="R60" s="221">
        <v>6.4399999999999995</v>
      </c>
      <c r="S60" s="221">
        <v>35.54</v>
      </c>
      <c r="T60" s="221">
        <v>31.41</v>
      </c>
      <c r="U60" s="221">
        <v>69.199999999999974</v>
      </c>
      <c r="V60" s="221">
        <v>46.68</v>
      </c>
      <c r="W60" s="221">
        <v>6.9399999999999995</v>
      </c>
      <c r="X60" s="221">
        <v>13.350000000000001</v>
      </c>
      <c r="Y60" s="221">
        <v>67.490000000000009</v>
      </c>
      <c r="Z60" s="221">
        <v>0</v>
      </c>
      <c r="AA60" s="221">
        <v>6.3999999999999995</v>
      </c>
      <c r="AB60" s="221">
        <v>60.56</v>
      </c>
      <c r="AC60" s="221">
        <v>57.360000000000007</v>
      </c>
      <c r="AD60" s="221">
        <v>0</v>
      </c>
      <c r="AE60" s="221">
        <v>62.620000000000005</v>
      </c>
      <c r="AF60" s="221">
        <v>0</v>
      </c>
      <c r="AG60" s="221">
        <v>129.08000000000001</v>
      </c>
      <c r="AH60" s="221">
        <v>0</v>
      </c>
      <c r="AI60" s="221">
        <v>0</v>
      </c>
      <c r="AJ60" s="221">
        <v>48.269999999999975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2.96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70.48</v>
      </c>
      <c r="AZ60" s="221">
        <v>19.84</v>
      </c>
      <c r="BA60" s="221">
        <v>5.33</v>
      </c>
      <c r="BB60" s="221">
        <v>0</v>
      </c>
      <c r="BC60" s="221">
        <v>42.51</v>
      </c>
      <c r="BD60" s="221">
        <v>0</v>
      </c>
      <c r="BE60" s="221">
        <v>56.989999999999988</v>
      </c>
      <c r="BF60" s="221">
        <v>87.999999999999986</v>
      </c>
      <c r="BG60" s="221">
        <v>9.120000000000001</v>
      </c>
      <c r="BH60" s="221">
        <v>15.29</v>
      </c>
      <c r="BI60" s="221">
        <v>0</v>
      </c>
      <c r="BJ60" s="221">
        <v>0</v>
      </c>
      <c r="BK60" s="221">
        <v>7.7100000000000009</v>
      </c>
      <c r="BL60" s="221">
        <v>0</v>
      </c>
      <c r="BM60" s="221">
        <v>0</v>
      </c>
      <c r="BN60" s="221">
        <v>14.32</v>
      </c>
      <c r="BO60" s="221">
        <v>4.82</v>
      </c>
      <c r="BP60" s="221">
        <v>0</v>
      </c>
      <c r="BQ60" s="221">
        <v>0</v>
      </c>
      <c r="BR60" s="221">
        <v>0</v>
      </c>
      <c r="BS60" s="221">
        <v>18.090000000000003</v>
      </c>
      <c r="BT60" s="221">
        <v>12.43</v>
      </c>
      <c r="BU60" s="221">
        <v>0</v>
      </c>
      <c r="BV60" s="221">
        <v>42.519999999999996</v>
      </c>
      <c r="BW60" s="221">
        <v>7.830000000000001</v>
      </c>
      <c r="BX60" s="221">
        <v>0</v>
      </c>
      <c r="BY60" s="221">
        <v>94.8</v>
      </c>
      <c r="BZ60" s="221">
        <v>0</v>
      </c>
      <c r="CA60" s="221">
        <v>12.04</v>
      </c>
      <c r="CB60" s="221">
        <v>2.48</v>
      </c>
      <c r="CC60" s="221">
        <v>21.230000000000004</v>
      </c>
      <c r="CD60" s="249" t="s">
        <v>221</v>
      </c>
      <c r="CE60" s="251">
        <f t="shared" ref="CE60:CE70" si="0">SUM(C60:CD60)</f>
        <v>2185.7399999999998</v>
      </c>
    </row>
    <row r="61" spans="1:84" ht="12.6" customHeight="1" x14ac:dyDescent="0.25">
      <c r="A61" s="171" t="s">
        <v>235</v>
      </c>
      <c r="B61" s="175"/>
      <c r="C61" s="184">
        <v>12938275.079999998</v>
      </c>
      <c r="D61" s="184">
        <v>0</v>
      </c>
      <c r="E61" s="184">
        <v>54529088.780000024</v>
      </c>
      <c r="F61" s="185">
        <v>0</v>
      </c>
      <c r="G61" s="184">
        <v>0</v>
      </c>
      <c r="H61" s="184">
        <v>2639406.6799999997</v>
      </c>
      <c r="I61" s="185">
        <v>0</v>
      </c>
      <c r="J61" s="185">
        <v>1601085.1700000002</v>
      </c>
      <c r="K61" s="185">
        <v>0</v>
      </c>
      <c r="L61" s="185">
        <v>0</v>
      </c>
      <c r="M61" s="184">
        <v>0</v>
      </c>
      <c r="N61" s="184">
        <v>0</v>
      </c>
      <c r="O61" s="184">
        <v>45389.890000000007</v>
      </c>
      <c r="P61" s="185">
        <v>11440065.93</v>
      </c>
      <c r="Q61" s="185">
        <v>7356795.0899999999</v>
      </c>
      <c r="R61" s="185">
        <v>426132.74999999994</v>
      </c>
      <c r="S61" s="185">
        <v>1817561.52</v>
      </c>
      <c r="T61" s="185">
        <v>3563013.33</v>
      </c>
      <c r="U61" s="185">
        <v>4662681.45</v>
      </c>
      <c r="V61" s="185">
        <v>4534959.78</v>
      </c>
      <c r="W61" s="185">
        <v>700928.89999999991</v>
      </c>
      <c r="X61" s="185">
        <v>1170591.67</v>
      </c>
      <c r="Y61" s="185">
        <v>5625647.120000001</v>
      </c>
      <c r="Z61" s="185">
        <v>0</v>
      </c>
      <c r="AA61" s="185">
        <v>602403.12</v>
      </c>
      <c r="AB61" s="185">
        <v>6008411.1700000009</v>
      </c>
      <c r="AC61" s="185">
        <v>4443482.4099999992</v>
      </c>
      <c r="AD61" s="185">
        <v>0</v>
      </c>
      <c r="AE61" s="185">
        <v>6043247.1900000013</v>
      </c>
      <c r="AF61" s="185">
        <v>0</v>
      </c>
      <c r="AG61" s="185">
        <v>11994629.979999999</v>
      </c>
      <c r="AH61" s="185">
        <v>0</v>
      </c>
      <c r="AI61" s="185">
        <v>0</v>
      </c>
      <c r="AJ61" s="185">
        <v>5118973.049999998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223869.94000000003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3362781.15</v>
      </c>
      <c r="AZ61" s="185">
        <v>909303.74</v>
      </c>
      <c r="BA61" s="185">
        <v>237622.04</v>
      </c>
      <c r="BB61" s="185">
        <v>0</v>
      </c>
      <c r="BC61" s="185">
        <v>1853971.9200000002</v>
      </c>
      <c r="BD61" s="185">
        <v>0</v>
      </c>
      <c r="BE61" s="185">
        <v>3818547.84</v>
      </c>
      <c r="BF61" s="185">
        <v>3632862.77</v>
      </c>
      <c r="BG61" s="185">
        <v>384379.45</v>
      </c>
      <c r="BH61" s="185">
        <v>1680132.37</v>
      </c>
      <c r="BI61" s="185">
        <v>0</v>
      </c>
      <c r="BJ61" s="185">
        <v>0</v>
      </c>
      <c r="BK61" s="185">
        <v>329530.96999999997</v>
      </c>
      <c r="BL61" s="185">
        <v>0</v>
      </c>
      <c r="BM61" s="185">
        <v>0</v>
      </c>
      <c r="BN61" s="185">
        <v>2305382.75</v>
      </c>
      <c r="BO61" s="185">
        <v>350805.33999999997</v>
      </c>
      <c r="BP61" s="185">
        <v>0</v>
      </c>
      <c r="BQ61" s="185">
        <v>0</v>
      </c>
      <c r="BR61" s="185">
        <v>0</v>
      </c>
      <c r="BS61" s="185">
        <v>1032848.1300000001</v>
      </c>
      <c r="BT61" s="185">
        <v>731815.02</v>
      </c>
      <c r="BU61" s="185">
        <v>0</v>
      </c>
      <c r="BV61" s="185">
        <v>4452961.0699999994</v>
      </c>
      <c r="BW61" s="185">
        <v>579312.02000000014</v>
      </c>
      <c r="BX61" s="185">
        <v>0</v>
      </c>
      <c r="BY61" s="185">
        <v>8415715.0300000012</v>
      </c>
      <c r="BZ61" s="185">
        <v>0</v>
      </c>
      <c r="CA61" s="185">
        <v>937627.85</v>
      </c>
      <c r="CB61" s="185">
        <v>223390.23</v>
      </c>
      <c r="CC61" s="185">
        <v>1593286.27</v>
      </c>
      <c r="CD61" s="249" t="s">
        <v>221</v>
      </c>
      <c r="CE61" s="195">
        <f t="shared" si="0"/>
        <v>184318915.96000007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1243577</v>
      </c>
      <c r="D62" s="195">
        <f t="shared" si="1"/>
        <v>0</v>
      </c>
      <c r="E62" s="195">
        <f t="shared" si="1"/>
        <v>5241125</v>
      </c>
      <c r="F62" s="195">
        <f t="shared" si="1"/>
        <v>0</v>
      </c>
      <c r="G62" s="195">
        <f t="shared" si="1"/>
        <v>0</v>
      </c>
      <c r="H62" s="195">
        <f t="shared" si="1"/>
        <v>253690</v>
      </c>
      <c r="I62" s="195">
        <f t="shared" si="1"/>
        <v>0</v>
      </c>
      <c r="J62" s="195">
        <f>ROUND(J47+J48,0)</f>
        <v>153890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4363</v>
      </c>
      <c r="P62" s="195">
        <f t="shared" si="1"/>
        <v>1099575</v>
      </c>
      <c r="Q62" s="195">
        <f t="shared" si="1"/>
        <v>707107</v>
      </c>
      <c r="R62" s="195">
        <f t="shared" si="1"/>
        <v>40958</v>
      </c>
      <c r="S62" s="195">
        <f t="shared" si="1"/>
        <v>174697</v>
      </c>
      <c r="T62" s="195">
        <f t="shared" si="1"/>
        <v>342463</v>
      </c>
      <c r="U62" s="195">
        <f t="shared" si="1"/>
        <v>448159</v>
      </c>
      <c r="V62" s="195">
        <f t="shared" si="1"/>
        <v>435883</v>
      </c>
      <c r="W62" s="195">
        <f t="shared" si="1"/>
        <v>67371</v>
      </c>
      <c r="X62" s="195">
        <f t="shared" si="1"/>
        <v>112513</v>
      </c>
      <c r="Y62" s="195">
        <f t="shared" si="1"/>
        <v>540715</v>
      </c>
      <c r="Z62" s="195">
        <f t="shared" si="1"/>
        <v>0</v>
      </c>
      <c r="AA62" s="195">
        <f t="shared" si="1"/>
        <v>57901</v>
      </c>
      <c r="AB62" s="195">
        <f t="shared" si="1"/>
        <v>577505</v>
      </c>
      <c r="AC62" s="195">
        <f t="shared" si="1"/>
        <v>427090</v>
      </c>
      <c r="AD62" s="195">
        <f t="shared" si="1"/>
        <v>0</v>
      </c>
      <c r="AE62" s="195">
        <f t="shared" si="1"/>
        <v>580854</v>
      </c>
      <c r="AF62" s="195">
        <f t="shared" si="1"/>
        <v>0</v>
      </c>
      <c r="AG62" s="195">
        <f t="shared" si="1"/>
        <v>1152878</v>
      </c>
      <c r="AH62" s="195">
        <f t="shared" si="1"/>
        <v>0</v>
      </c>
      <c r="AI62" s="195">
        <f t="shared" si="1"/>
        <v>0</v>
      </c>
      <c r="AJ62" s="195">
        <f t="shared" si="1"/>
        <v>492016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21518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323218</v>
      </c>
      <c r="AZ62" s="195">
        <f>ROUND(AZ47+AZ48,0)</f>
        <v>87399</v>
      </c>
      <c r="BA62" s="195">
        <f>ROUND(BA47+BA48,0)</f>
        <v>22839</v>
      </c>
      <c r="BB62" s="195">
        <f t="shared" si="1"/>
        <v>0</v>
      </c>
      <c r="BC62" s="195">
        <f t="shared" si="1"/>
        <v>178197</v>
      </c>
      <c r="BD62" s="195">
        <f t="shared" si="1"/>
        <v>0</v>
      </c>
      <c r="BE62" s="195">
        <f t="shared" si="1"/>
        <v>367024</v>
      </c>
      <c r="BF62" s="195">
        <f t="shared" si="1"/>
        <v>349177</v>
      </c>
      <c r="BG62" s="195">
        <f t="shared" si="1"/>
        <v>36945</v>
      </c>
      <c r="BH62" s="195">
        <f t="shared" si="1"/>
        <v>161488</v>
      </c>
      <c r="BI62" s="195">
        <f t="shared" si="1"/>
        <v>0</v>
      </c>
      <c r="BJ62" s="195">
        <f t="shared" si="1"/>
        <v>0</v>
      </c>
      <c r="BK62" s="195">
        <f t="shared" si="1"/>
        <v>31673</v>
      </c>
      <c r="BL62" s="195">
        <f t="shared" si="1"/>
        <v>0</v>
      </c>
      <c r="BM62" s="195">
        <f t="shared" si="1"/>
        <v>0</v>
      </c>
      <c r="BN62" s="195">
        <f t="shared" si="1"/>
        <v>221584</v>
      </c>
      <c r="BO62" s="195">
        <f t="shared" ref="BO62:CC62" si="2">ROUND(BO47+BO48,0)</f>
        <v>33718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99273</v>
      </c>
      <c r="BT62" s="195">
        <f t="shared" si="2"/>
        <v>70339</v>
      </c>
      <c r="BU62" s="195">
        <f t="shared" si="2"/>
        <v>0</v>
      </c>
      <c r="BV62" s="195">
        <f t="shared" si="2"/>
        <v>428001</v>
      </c>
      <c r="BW62" s="195">
        <f t="shared" si="2"/>
        <v>55681</v>
      </c>
      <c r="BX62" s="195">
        <f t="shared" si="2"/>
        <v>0</v>
      </c>
      <c r="BY62" s="195">
        <f t="shared" si="2"/>
        <v>808886</v>
      </c>
      <c r="BZ62" s="195">
        <f t="shared" si="2"/>
        <v>0</v>
      </c>
      <c r="CA62" s="195">
        <f t="shared" si="2"/>
        <v>90121</v>
      </c>
      <c r="CB62" s="195">
        <f t="shared" si="2"/>
        <v>21471</v>
      </c>
      <c r="CC62" s="195">
        <f t="shared" si="2"/>
        <v>153141</v>
      </c>
      <c r="CD62" s="249" t="s">
        <v>221</v>
      </c>
      <c r="CE62" s="195">
        <f t="shared" si="0"/>
        <v>17716023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1806722.5499999998</v>
      </c>
      <c r="F63" s="185">
        <v>0</v>
      </c>
      <c r="G63" s="184">
        <v>0</v>
      </c>
      <c r="H63" s="184">
        <v>0</v>
      </c>
      <c r="I63" s="185">
        <v>0</v>
      </c>
      <c r="J63" s="185">
        <v>429174.99</v>
      </c>
      <c r="K63" s="185">
        <v>0</v>
      </c>
      <c r="L63" s="185">
        <v>0</v>
      </c>
      <c r="M63" s="184">
        <v>0</v>
      </c>
      <c r="N63" s="184">
        <v>0</v>
      </c>
      <c r="O63" s="184">
        <v>5425</v>
      </c>
      <c r="P63" s="185">
        <v>2524272.1900000004</v>
      </c>
      <c r="Q63" s="185">
        <v>0</v>
      </c>
      <c r="R63" s="185">
        <v>235150</v>
      </c>
      <c r="S63" s="185">
        <v>0</v>
      </c>
      <c r="T63" s="185">
        <v>0</v>
      </c>
      <c r="U63" s="185">
        <v>138616.23000000001</v>
      </c>
      <c r="V63" s="185">
        <v>3946.11</v>
      </c>
      <c r="W63" s="185">
        <v>0</v>
      </c>
      <c r="X63" s="185">
        <v>0</v>
      </c>
      <c r="Y63" s="185">
        <v>520014.76</v>
      </c>
      <c r="Z63" s="185">
        <v>0</v>
      </c>
      <c r="AA63" s="185">
        <v>0</v>
      </c>
      <c r="AB63" s="185">
        <v>0</v>
      </c>
      <c r="AC63" s="185">
        <v>8017</v>
      </c>
      <c r="AD63" s="185">
        <v>0</v>
      </c>
      <c r="AE63" s="185">
        <v>45500</v>
      </c>
      <c r="AF63" s="185">
        <v>0</v>
      </c>
      <c r="AG63" s="185">
        <v>349172.38</v>
      </c>
      <c r="AH63" s="185">
        <v>0</v>
      </c>
      <c r="AI63" s="185">
        <v>0</v>
      </c>
      <c r="AJ63" s="185">
        <v>34806.6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125643.5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2358200.19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7436.5</v>
      </c>
      <c r="BW63" s="185">
        <v>83700</v>
      </c>
      <c r="BX63" s="185">
        <v>0</v>
      </c>
      <c r="BY63" s="185">
        <v>0</v>
      </c>
      <c r="BZ63" s="185">
        <v>0</v>
      </c>
      <c r="CA63" s="185">
        <v>0</v>
      </c>
      <c r="CB63" s="185">
        <v>5046.66</v>
      </c>
      <c r="CC63" s="185">
        <v>-185876.74</v>
      </c>
      <c r="CD63" s="249" t="s">
        <v>221</v>
      </c>
      <c r="CE63" s="195">
        <f t="shared" si="0"/>
        <v>8494967.9199999999</v>
      </c>
      <c r="CF63" s="252"/>
    </row>
    <row r="64" spans="1:84" ht="12.6" customHeight="1" x14ac:dyDescent="0.25">
      <c r="A64" s="171" t="s">
        <v>237</v>
      </c>
      <c r="B64" s="175"/>
      <c r="C64" s="184">
        <v>1285386.9999999998</v>
      </c>
      <c r="D64" s="184">
        <v>0</v>
      </c>
      <c r="E64" s="185">
        <v>3638467.470000003</v>
      </c>
      <c r="F64" s="185">
        <v>0</v>
      </c>
      <c r="G64" s="184">
        <v>911.38</v>
      </c>
      <c r="H64" s="184">
        <v>35894.030000000006</v>
      </c>
      <c r="I64" s="185">
        <v>0</v>
      </c>
      <c r="J64" s="185">
        <v>93469.260000000009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8589026.8199999984</v>
      </c>
      <c r="Q64" s="185">
        <v>905872.75</v>
      </c>
      <c r="R64" s="185">
        <v>56287.799999999996</v>
      </c>
      <c r="S64" s="185">
        <v>27454484.159999993</v>
      </c>
      <c r="T64" s="185">
        <v>1084509.4800000002</v>
      </c>
      <c r="U64" s="185">
        <v>6114569.7699999996</v>
      </c>
      <c r="V64" s="185">
        <v>9339596.2400000002</v>
      </c>
      <c r="W64" s="185">
        <v>84361.900000000009</v>
      </c>
      <c r="X64" s="185">
        <v>463534.51</v>
      </c>
      <c r="Y64" s="185">
        <v>270709.3</v>
      </c>
      <c r="Z64" s="185">
        <v>33566.699999999997</v>
      </c>
      <c r="AA64" s="185">
        <v>1755099.8000000003</v>
      </c>
      <c r="AB64" s="185">
        <v>17270188.450000003</v>
      </c>
      <c r="AC64" s="185">
        <v>777529.75</v>
      </c>
      <c r="AD64" s="185">
        <v>0</v>
      </c>
      <c r="AE64" s="185">
        <v>44968.17</v>
      </c>
      <c r="AF64" s="185">
        <v>0</v>
      </c>
      <c r="AG64" s="185">
        <v>1267843.53</v>
      </c>
      <c r="AH64" s="185">
        <v>0</v>
      </c>
      <c r="AI64" s="185">
        <v>0</v>
      </c>
      <c r="AJ64" s="185">
        <v>165965.17000000001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33653.589999999989</v>
      </c>
      <c r="AY64" s="185">
        <v>1319362.9999999995</v>
      </c>
      <c r="AZ64" s="185">
        <v>2262630.31</v>
      </c>
      <c r="BA64" s="185">
        <v>105904.27</v>
      </c>
      <c r="BB64" s="185">
        <v>0</v>
      </c>
      <c r="BC64" s="185">
        <v>120798.01</v>
      </c>
      <c r="BD64" s="185">
        <v>-41849.490000000005</v>
      </c>
      <c r="BE64" s="185">
        <v>2640755.2200000011</v>
      </c>
      <c r="BF64" s="185">
        <v>764961.8</v>
      </c>
      <c r="BG64" s="185">
        <v>2384.6899999999996</v>
      </c>
      <c r="BH64" s="185">
        <v>1744.3600000000001</v>
      </c>
      <c r="BI64" s="185">
        <v>0</v>
      </c>
      <c r="BJ64" s="185">
        <v>0</v>
      </c>
      <c r="BK64" s="185">
        <v>823.5</v>
      </c>
      <c r="BL64" s="185">
        <v>0</v>
      </c>
      <c r="BM64" s="185">
        <v>0</v>
      </c>
      <c r="BN64" s="185">
        <v>90971.459999999992</v>
      </c>
      <c r="BO64" s="185">
        <v>84</v>
      </c>
      <c r="BP64" s="185">
        <v>0</v>
      </c>
      <c r="BQ64" s="185">
        <v>0</v>
      </c>
      <c r="BR64" s="185">
        <v>0</v>
      </c>
      <c r="BS64" s="185">
        <v>704889.55</v>
      </c>
      <c r="BT64" s="185">
        <v>2362.6</v>
      </c>
      <c r="BU64" s="185">
        <v>0</v>
      </c>
      <c r="BV64" s="185">
        <v>2854.97</v>
      </c>
      <c r="BW64" s="185">
        <v>6038.09</v>
      </c>
      <c r="BX64" s="185">
        <v>0</v>
      </c>
      <c r="BY64" s="185">
        <v>13075.019999999999</v>
      </c>
      <c r="BZ64" s="185">
        <v>0</v>
      </c>
      <c r="CA64" s="185">
        <v>3357.9900000000002</v>
      </c>
      <c r="CB64" s="185">
        <v>11279.05</v>
      </c>
      <c r="CC64" s="185">
        <v>1338885.0600000003</v>
      </c>
      <c r="CD64" s="249" t="s">
        <v>221</v>
      </c>
      <c r="CE64" s="195">
        <f t="shared" si="0"/>
        <v>90117210.48999998</v>
      </c>
      <c r="CF64" s="252"/>
    </row>
    <row r="65" spans="1:84" ht="12.6" customHeight="1" x14ac:dyDescent="0.25">
      <c r="A65" s="171" t="s">
        <v>238</v>
      </c>
      <c r="B65" s="175"/>
      <c r="C65" s="184">
        <v>205.5</v>
      </c>
      <c r="D65" s="184">
        <v>0</v>
      </c>
      <c r="E65" s="184">
        <v>2277.09</v>
      </c>
      <c r="F65" s="184">
        <v>0</v>
      </c>
      <c r="G65" s="184">
        <v>0</v>
      </c>
      <c r="H65" s="184">
        <v>67.52</v>
      </c>
      <c r="I65" s="185">
        <v>0</v>
      </c>
      <c r="J65" s="184">
        <v>438.41999999999996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26498.809999999998</v>
      </c>
      <c r="Q65" s="185">
        <v>6974.98</v>
      </c>
      <c r="R65" s="185">
        <v>33.169999999999995</v>
      </c>
      <c r="S65" s="185">
        <v>0</v>
      </c>
      <c r="T65" s="185">
        <v>851.92000000000007</v>
      </c>
      <c r="U65" s="185">
        <v>1027.1299999999999</v>
      </c>
      <c r="V65" s="185">
        <v>2556.5699999999997</v>
      </c>
      <c r="W65" s="185">
        <v>66.339999999999989</v>
      </c>
      <c r="X65" s="185">
        <v>185.35</v>
      </c>
      <c r="Y65" s="185">
        <v>140.34</v>
      </c>
      <c r="Z65" s="185">
        <v>0</v>
      </c>
      <c r="AA65" s="185">
        <v>0</v>
      </c>
      <c r="AB65" s="185">
        <v>258.76</v>
      </c>
      <c r="AC65" s="185">
        <v>21668.240000000002</v>
      </c>
      <c r="AD65" s="185">
        <v>0</v>
      </c>
      <c r="AE65" s="185">
        <v>2586.8399999999997</v>
      </c>
      <c r="AF65" s="185">
        <v>0</v>
      </c>
      <c r="AG65" s="185">
        <v>1318.4</v>
      </c>
      <c r="AH65" s="185">
        <v>0</v>
      </c>
      <c r="AI65" s="185">
        <v>0</v>
      </c>
      <c r="AJ65" s="185">
        <v>42765.38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3310.7500000000032</v>
      </c>
      <c r="AS65" s="185">
        <v>0</v>
      </c>
      <c r="AT65" s="185">
        <v>0</v>
      </c>
      <c r="AU65" s="185">
        <v>0</v>
      </c>
      <c r="AV65" s="185">
        <v>293.08000000000004</v>
      </c>
      <c r="AW65" s="185">
        <v>0</v>
      </c>
      <c r="AX65" s="185">
        <v>0</v>
      </c>
      <c r="AY65" s="185">
        <v>441.14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2506639.5099999998</v>
      </c>
      <c r="BF65" s="185">
        <v>488433.55999999994</v>
      </c>
      <c r="BG65" s="185">
        <v>50.610000000000007</v>
      </c>
      <c r="BH65" s="185">
        <v>5.63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9483.75</v>
      </c>
      <c r="BO65" s="185">
        <v>0</v>
      </c>
      <c r="BP65" s="185">
        <v>202.56</v>
      </c>
      <c r="BQ65" s="185">
        <v>0</v>
      </c>
      <c r="BR65" s="185">
        <v>0</v>
      </c>
      <c r="BS65" s="185">
        <v>1160</v>
      </c>
      <c r="BT65" s="185">
        <v>1435.9599999999998</v>
      </c>
      <c r="BU65" s="185">
        <v>0</v>
      </c>
      <c r="BV65" s="185">
        <v>0</v>
      </c>
      <c r="BW65" s="185">
        <v>0</v>
      </c>
      <c r="BX65" s="185">
        <v>0</v>
      </c>
      <c r="BY65" s="185">
        <v>1286.3799999999999</v>
      </c>
      <c r="BZ65" s="185">
        <v>0</v>
      </c>
      <c r="CA65" s="185">
        <v>0</v>
      </c>
      <c r="CB65" s="185">
        <v>135.04</v>
      </c>
      <c r="CC65" s="185">
        <v>1327.9499999999998</v>
      </c>
      <c r="CD65" s="249" t="s">
        <v>221</v>
      </c>
      <c r="CE65" s="195">
        <f t="shared" si="0"/>
        <v>3124126.6799999997</v>
      </c>
      <c r="CF65" s="252"/>
    </row>
    <row r="66" spans="1:84" ht="12.6" customHeight="1" x14ac:dyDescent="0.25">
      <c r="A66" s="171" t="s">
        <v>239</v>
      </c>
      <c r="B66" s="175"/>
      <c r="C66" s="184">
        <v>100860.12000000001</v>
      </c>
      <c r="D66" s="184">
        <v>0</v>
      </c>
      <c r="E66" s="184">
        <v>2778287.85</v>
      </c>
      <c r="F66" s="184">
        <v>0</v>
      </c>
      <c r="G66" s="184">
        <v>1443.81</v>
      </c>
      <c r="H66" s="184">
        <v>17845.859999999997</v>
      </c>
      <c r="I66" s="184">
        <v>0</v>
      </c>
      <c r="J66" s="184">
        <v>12290.079999999998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2166103.2099999995</v>
      </c>
      <c r="Q66" s="185">
        <v>82077.840000000011</v>
      </c>
      <c r="R66" s="185">
        <v>442.33000000000004</v>
      </c>
      <c r="S66" s="184">
        <v>268063.78000000009</v>
      </c>
      <c r="T66" s="184">
        <v>10216.000000000002</v>
      </c>
      <c r="U66" s="185">
        <v>2974913.19</v>
      </c>
      <c r="V66" s="185">
        <v>146031.20999999996</v>
      </c>
      <c r="W66" s="185">
        <v>12887.369999999999</v>
      </c>
      <c r="X66" s="185">
        <v>106210.9</v>
      </c>
      <c r="Y66" s="185">
        <v>648705.86</v>
      </c>
      <c r="Z66" s="185">
        <v>8038</v>
      </c>
      <c r="AA66" s="185">
        <v>74961.710000000006</v>
      </c>
      <c r="AB66" s="185">
        <v>293668.37000000005</v>
      </c>
      <c r="AC66" s="185">
        <v>17814.38</v>
      </c>
      <c r="AD66" s="185">
        <v>0</v>
      </c>
      <c r="AE66" s="185">
        <v>108666.59999999999</v>
      </c>
      <c r="AF66" s="185">
        <v>0</v>
      </c>
      <c r="AG66" s="185">
        <v>380251.18000000005</v>
      </c>
      <c r="AH66" s="185">
        <v>0</v>
      </c>
      <c r="AI66" s="185">
        <v>0</v>
      </c>
      <c r="AJ66" s="185">
        <v>449241.62000000005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7.4</v>
      </c>
      <c r="AS66" s="185">
        <v>0</v>
      </c>
      <c r="AT66" s="185">
        <v>0</v>
      </c>
      <c r="AU66" s="185">
        <v>0</v>
      </c>
      <c r="AV66" s="185">
        <v>-3428.17</v>
      </c>
      <c r="AW66" s="185">
        <v>0</v>
      </c>
      <c r="AX66" s="185">
        <v>229422.05999999997</v>
      </c>
      <c r="AY66" s="185">
        <v>66273.919999999998</v>
      </c>
      <c r="AZ66" s="185">
        <v>113721.54999999999</v>
      </c>
      <c r="BA66" s="185">
        <v>647260.9</v>
      </c>
      <c r="BB66" s="185">
        <v>0</v>
      </c>
      <c r="BC66" s="185">
        <v>79690.510000000009</v>
      </c>
      <c r="BD66" s="185">
        <v>108904.01000000002</v>
      </c>
      <c r="BE66" s="185">
        <v>8009257.8900000006</v>
      </c>
      <c r="BF66" s="185">
        <v>538760.14</v>
      </c>
      <c r="BG66" s="185">
        <v>1210.8800000000001</v>
      </c>
      <c r="BH66" s="185">
        <v>13485.589999999998</v>
      </c>
      <c r="BI66" s="185">
        <v>0</v>
      </c>
      <c r="BJ66" s="185">
        <v>21216</v>
      </c>
      <c r="BK66" s="185">
        <v>155.54000000000002</v>
      </c>
      <c r="BL66" s="185">
        <v>0</v>
      </c>
      <c r="BM66" s="185">
        <v>0</v>
      </c>
      <c r="BN66" s="185">
        <v>644161.48</v>
      </c>
      <c r="BO66" s="185">
        <v>0</v>
      </c>
      <c r="BP66" s="185">
        <v>0</v>
      </c>
      <c r="BQ66" s="185">
        <v>0</v>
      </c>
      <c r="BR66" s="185">
        <v>0</v>
      </c>
      <c r="BS66" s="185">
        <v>119527.15000000001</v>
      </c>
      <c r="BT66" s="185">
        <v>3005.4</v>
      </c>
      <c r="BU66" s="185">
        <v>0</v>
      </c>
      <c r="BV66" s="185">
        <v>1614154.1400000001</v>
      </c>
      <c r="BW66" s="185">
        <v>41709.629999999997</v>
      </c>
      <c r="BX66" s="185">
        <v>0</v>
      </c>
      <c r="BY66" s="185">
        <v>687937.94999999984</v>
      </c>
      <c r="BZ66" s="185">
        <v>0</v>
      </c>
      <c r="CA66" s="185">
        <v>5845641.4799999977</v>
      </c>
      <c r="CB66" s="185">
        <v>676.06</v>
      </c>
      <c r="CC66" s="185">
        <v>322202.90000000002</v>
      </c>
      <c r="CD66" s="249" t="s">
        <v>221</v>
      </c>
      <c r="CE66" s="195">
        <f t="shared" si="0"/>
        <v>29763975.679999992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692098</v>
      </c>
      <c r="D67" s="195">
        <f>ROUND(D51+D52,0)</f>
        <v>0</v>
      </c>
      <c r="E67" s="195">
        <f t="shared" ref="E67:BP67" si="3">ROUND(E51+E52,0)</f>
        <v>2288065</v>
      </c>
      <c r="F67" s="195">
        <f t="shared" si="3"/>
        <v>0</v>
      </c>
      <c r="G67" s="195">
        <f t="shared" si="3"/>
        <v>277337</v>
      </c>
      <c r="H67" s="195">
        <f t="shared" si="3"/>
        <v>376021</v>
      </c>
      <c r="I67" s="195">
        <f t="shared" si="3"/>
        <v>0</v>
      </c>
      <c r="J67" s="195">
        <f>ROUND(J51+J52,0)</f>
        <v>75430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877178</v>
      </c>
      <c r="Q67" s="195">
        <f t="shared" si="3"/>
        <v>377720</v>
      </c>
      <c r="R67" s="195">
        <f t="shared" si="3"/>
        <v>24487</v>
      </c>
      <c r="S67" s="195">
        <f t="shared" si="3"/>
        <v>493578</v>
      </c>
      <c r="T67" s="195">
        <f t="shared" si="3"/>
        <v>102877</v>
      </c>
      <c r="U67" s="195">
        <f t="shared" si="3"/>
        <v>308944</v>
      </c>
      <c r="V67" s="195">
        <f t="shared" si="3"/>
        <v>246917</v>
      </c>
      <c r="W67" s="195">
        <f t="shared" si="3"/>
        <v>40080</v>
      </c>
      <c r="X67" s="195">
        <f t="shared" si="3"/>
        <v>36672</v>
      </c>
      <c r="Y67" s="195">
        <f t="shared" si="3"/>
        <v>351055</v>
      </c>
      <c r="Z67" s="195">
        <f t="shared" si="3"/>
        <v>0</v>
      </c>
      <c r="AA67" s="195">
        <f t="shared" si="3"/>
        <v>95040</v>
      </c>
      <c r="AB67" s="195">
        <f t="shared" si="3"/>
        <v>185746</v>
      </c>
      <c r="AC67" s="195">
        <f t="shared" si="3"/>
        <v>34298</v>
      </c>
      <c r="AD67" s="195">
        <f t="shared" si="3"/>
        <v>0</v>
      </c>
      <c r="AE67" s="195">
        <f t="shared" si="3"/>
        <v>432274</v>
      </c>
      <c r="AF67" s="195">
        <f t="shared" si="3"/>
        <v>0</v>
      </c>
      <c r="AG67" s="195">
        <f t="shared" si="3"/>
        <v>450873</v>
      </c>
      <c r="AH67" s="195">
        <f t="shared" si="3"/>
        <v>0</v>
      </c>
      <c r="AI67" s="195">
        <f t="shared" si="3"/>
        <v>0</v>
      </c>
      <c r="AJ67" s="195">
        <f t="shared" si="3"/>
        <v>580702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34704</v>
      </c>
      <c r="AY67" s="195">
        <f t="shared" si="3"/>
        <v>212536</v>
      </c>
      <c r="AZ67" s="195">
        <f>ROUND(AZ51+AZ52,0)</f>
        <v>151637</v>
      </c>
      <c r="BA67" s="195">
        <f>ROUND(BA51+BA52,0)</f>
        <v>138611</v>
      </c>
      <c r="BB67" s="195">
        <f t="shared" si="3"/>
        <v>0</v>
      </c>
      <c r="BC67" s="195">
        <f t="shared" si="3"/>
        <v>75606</v>
      </c>
      <c r="BD67" s="195">
        <f t="shared" si="3"/>
        <v>28902</v>
      </c>
      <c r="BE67" s="195">
        <f t="shared" si="3"/>
        <v>2810118</v>
      </c>
      <c r="BF67" s="195">
        <f t="shared" si="3"/>
        <v>92973</v>
      </c>
      <c r="BG67" s="195">
        <f t="shared" si="3"/>
        <v>12191</v>
      </c>
      <c r="BH67" s="195">
        <f t="shared" si="3"/>
        <v>143767</v>
      </c>
      <c r="BI67" s="195">
        <f t="shared" si="3"/>
        <v>0</v>
      </c>
      <c r="BJ67" s="195">
        <f t="shared" si="3"/>
        <v>0</v>
      </c>
      <c r="BK67" s="195">
        <f t="shared" si="3"/>
        <v>34168</v>
      </c>
      <c r="BL67" s="195">
        <f t="shared" si="3"/>
        <v>59211</v>
      </c>
      <c r="BM67" s="195">
        <f t="shared" si="3"/>
        <v>0</v>
      </c>
      <c r="BN67" s="195">
        <f t="shared" si="3"/>
        <v>226281</v>
      </c>
      <c r="BO67" s="195">
        <f t="shared" si="3"/>
        <v>31383</v>
      </c>
      <c r="BP67" s="195">
        <f t="shared" si="3"/>
        <v>17505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82500</v>
      </c>
      <c r="BT67" s="195">
        <f t="shared" si="4"/>
        <v>59718</v>
      </c>
      <c r="BU67" s="195">
        <f t="shared" si="4"/>
        <v>0</v>
      </c>
      <c r="BV67" s="195">
        <f t="shared" si="4"/>
        <v>186132</v>
      </c>
      <c r="BW67" s="195">
        <f t="shared" si="4"/>
        <v>88326</v>
      </c>
      <c r="BX67" s="195">
        <f t="shared" si="4"/>
        <v>0</v>
      </c>
      <c r="BY67" s="195">
        <f t="shared" si="4"/>
        <v>194144</v>
      </c>
      <c r="BZ67" s="195">
        <f t="shared" si="4"/>
        <v>0</v>
      </c>
      <c r="CA67" s="195">
        <f t="shared" si="4"/>
        <v>13637</v>
      </c>
      <c r="CB67" s="195">
        <f t="shared" si="4"/>
        <v>0</v>
      </c>
      <c r="CC67" s="195">
        <f t="shared" si="4"/>
        <v>293510</v>
      </c>
      <c r="CD67" s="249" t="s">
        <v>221</v>
      </c>
      <c r="CE67" s="195">
        <f t="shared" si="0"/>
        <v>13334952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7894.3399999999983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629942.51</v>
      </c>
      <c r="Q68" s="185">
        <v>0</v>
      </c>
      <c r="R68" s="185">
        <v>0</v>
      </c>
      <c r="S68" s="185">
        <v>199693.01999999996</v>
      </c>
      <c r="T68" s="185">
        <v>0</v>
      </c>
      <c r="U68" s="185">
        <v>412295.04</v>
      </c>
      <c r="V68" s="185">
        <v>41798.039999999986</v>
      </c>
      <c r="W68" s="185">
        <v>0</v>
      </c>
      <c r="X68" s="185">
        <v>0</v>
      </c>
      <c r="Y68" s="185">
        <v>620134.82000000007</v>
      </c>
      <c r="Z68" s="185">
        <v>0</v>
      </c>
      <c r="AA68" s="185">
        <v>52247.399999999987</v>
      </c>
      <c r="AB68" s="185">
        <v>714215.95</v>
      </c>
      <c r="AC68" s="185">
        <v>222921.57</v>
      </c>
      <c r="AD68" s="185">
        <v>0</v>
      </c>
      <c r="AE68" s="185">
        <v>36.56</v>
      </c>
      <c r="AF68" s="185">
        <v>0</v>
      </c>
      <c r="AG68" s="185">
        <v>0</v>
      </c>
      <c r="AH68" s="185">
        <v>0</v>
      </c>
      <c r="AI68" s="185">
        <v>0</v>
      </c>
      <c r="AJ68" s="185">
        <v>376853.75999999995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263591.88</v>
      </c>
      <c r="AY68" s="185">
        <v>3598.62</v>
      </c>
      <c r="AZ68" s="185">
        <v>8459.32</v>
      </c>
      <c r="BA68" s="185">
        <v>24.26</v>
      </c>
      <c r="BB68" s="185">
        <v>0</v>
      </c>
      <c r="BC68" s="185">
        <v>24025.87999999999</v>
      </c>
      <c r="BD68" s="185">
        <v>37420.400000000001</v>
      </c>
      <c r="BE68" s="185">
        <v>842232.72000000009</v>
      </c>
      <c r="BF68" s="185">
        <v>22911.590000000004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6069.4800000000005</v>
      </c>
      <c r="BO68" s="185">
        <v>0</v>
      </c>
      <c r="BP68" s="185">
        <v>0</v>
      </c>
      <c r="BQ68" s="185">
        <v>0</v>
      </c>
      <c r="BR68" s="185">
        <v>0</v>
      </c>
      <c r="BS68" s="185">
        <v>6126.7300000000005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4492493.8899999997</v>
      </c>
      <c r="CF68" s="252"/>
    </row>
    <row r="69" spans="1:84" ht="12.6" customHeight="1" x14ac:dyDescent="0.25">
      <c r="A69" s="171" t="s">
        <v>241</v>
      </c>
      <c r="B69" s="175"/>
      <c r="C69" s="184">
        <v>68175.22</v>
      </c>
      <c r="D69" s="184">
        <v>0</v>
      </c>
      <c r="E69" s="185">
        <v>478112.47000000038</v>
      </c>
      <c r="F69" s="185">
        <v>0</v>
      </c>
      <c r="G69" s="184">
        <v>0</v>
      </c>
      <c r="H69" s="184">
        <v>15000.46</v>
      </c>
      <c r="I69" s="185">
        <v>0</v>
      </c>
      <c r="J69" s="185">
        <v>12034.77</v>
      </c>
      <c r="K69" s="185">
        <v>0</v>
      </c>
      <c r="L69" s="185">
        <v>0</v>
      </c>
      <c r="M69" s="184">
        <v>0</v>
      </c>
      <c r="N69" s="184">
        <v>0</v>
      </c>
      <c r="O69" s="184">
        <v>323.70999999999998</v>
      </c>
      <c r="P69" s="185">
        <v>279471.98</v>
      </c>
      <c r="Q69" s="185">
        <v>13045.01</v>
      </c>
      <c r="R69" s="224">
        <v>1723.98</v>
      </c>
      <c r="S69" s="185">
        <v>60903.849999999991</v>
      </c>
      <c r="T69" s="184">
        <v>11169.190000000002</v>
      </c>
      <c r="U69" s="185">
        <v>147854.94</v>
      </c>
      <c r="V69" s="185">
        <v>84028.74</v>
      </c>
      <c r="W69" s="184">
        <v>1971.3600000000001</v>
      </c>
      <c r="X69" s="185">
        <v>27541.29</v>
      </c>
      <c r="Y69" s="185">
        <v>84868.830000000016</v>
      </c>
      <c r="Z69" s="185">
        <v>0</v>
      </c>
      <c r="AA69" s="185">
        <v>52446.62</v>
      </c>
      <c r="AB69" s="185">
        <v>53909.01</v>
      </c>
      <c r="AC69" s="185">
        <v>22588.81</v>
      </c>
      <c r="AD69" s="185">
        <v>0</v>
      </c>
      <c r="AE69" s="185">
        <v>57810.790000000008</v>
      </c>
      <c r="AF69" s="185">
        <v>0</v>
      </c>
      <c r="AG69" s="185">
        <v>79669.73</v>
      </c>
      <c r="AH69" s="185">
        <v>0</v>
      </c>
      <c r="AI69" s="185">
        <v>0</v>
      </c>
      <c r="AJ69" s="185">
        <v>212808.35000000012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4969.0899999999992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187088.58000000002</v>
      </c>
      <c r="AY69" s="185">
        <v>81560.14999999998</v>
      </c>
      <c r="AZ69" s="185">
        <v>66506.510000000009</v>
      </c>
      <c r="BA69" s="185">
        <v>2833.8599999999997</v>
      </c>
      <c r="BB69" s="185">
        <v>0</v>
      </c>
      <c r="BC69" s="185">
        <v>160262.63</v>
      </c>
      <c r="BD69" s="185">
        <v>0</v>
      </c>
      <c r="BE69" s="185">
        <v>98028.82</v>
      </c>
      <c r="BF69" s="185">
        <v>51948.759999999995</v>
      </c>
      <c r="BG69" s="185">
        <v>3551.4999999999995</v>
      </c>
      <c r="BH69" s="224">
        <v>11994.019999999999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335207.28999999998</v>
      </c>
      <c r="BO69" s="185">
        <v>0</v>
      </c>
      <c r="BP69" s="185">
        <v>25</v>
      </c>
      <c r="BQ69" s="185">
        <v>0</v>
      </c>
      <c r="BR69" s="185">
        <v>0</v>
      </c>
      <c r="BS69" s="185">
        <v>173871.08999999997</v>
      </c>
      <c r="BT69" s="185">
        <v>31583.229999999996</v>
      </c>
      <c r="BU69" s="185">
        <v>0</v>
      </c>
      <c r="BV69" s="185">
        <v>30921.15</v>
      </c>
      <c r="BW69" s="185">
        <v>30998.71</v>
      </c>
      <c r="BX69" s="185">
        <v>0</v>
      </c>
      <c r="BY69" s="185">
        <v>229679.34999999998</v>
      </c>
      <c r="BZ69" s="185">
        <v>0</v>
      </c>
      <c r="CA69" s="185">
        <v>73812.67</v>
      </c>
      <c r="CB69" s="185">
        <v>5159.75</v>
      </c>
      <c r="CC69" s="185">
        <v>156237937.08326384</v>
      </c>
      <c r="CD69" s="188">
        <v>20907147.079999998</v>
      </c>
      <c r="CE69" s="195">
        <f t="shared" si="0"/>
        <v>180490545.43326384</v>
      </c>
      <c r="CF69" s="252"/>
    </row>
    <row r="70" spans="1:84" ht="12.6" customHeight="1" x14ac:dyDescent="0.25">
      <c r="A70" s="171" t="s">
        <v>242</v>
      </c>
      <c r="B70" s="175"/>
      <c r="C70" s="184">
        <v>12607.24</v>
      </c>
      <c r="D70" s="184">
        <v>0</v>
      </c>
      <c r="E70" s="184">
        <v>135826.65999999997</v>
      </c>
      <c r="F70" s="185">
        <v>0</v>
      </c>
      <c r="G70" s="184">
        <v>0</v>
      </c>
      <c r="H70" s="184">
        <v>894</v>
      </c>
      <c r="I70" s="184">
        <v>0</v>
      </c>
      <c r="J70" s="185">
        <v>162.09000000000015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26357.18</v>
      </c>
      <c r="Q70" s="184">
        <v>0</v>
      </c>
      <c r="R70" s="184">
        <v>0</v>
      </c>
      <c r="S70" s="184">
        <v>0</v>
      </c>
      <c r="T70" s="184">
        <v>0</v>
      </c>
      <c r="U70" s="185">
        <v>-129190.88</v>
      </c>
      <c r="V70" s="184">
        <v>45294.71</v>
      </c>
      <c r="W70" s="184">
        <v>0</v>
      </c>
      <c r="X70" s="185">
        <v>0</v>
      </c>
      <c r="Y70" s="185">
        <v>38080</v>
      </c>
      <c r="Z70" s="185">
        <v>0</v>
      </c>
      <c r="AA70" s="185">
        <v>25979.4</v>
      </c>
      <c r="AB70" s="185">
        <v>-2619.5800000000017</v>
      </c>
      <c r="AC70" s="185">
        <v>0</v>
      </c>
      <c r="AD70" s="185">
        <v>0</v>
      </c>
      <c r="AE70" s="185">
        <v>32327.439999999999</v>
      </c>
      <c r="AF70" s="185">
        <v>0</v>
      </c>
      <c r="AG70" s="185">
        <v>36204.67</v>
      </c>
      <c r="AH70" s="185">
        <v>0</v>
      </c>
      <c r="AI70" s="185">
        <v>0</v>
      </c>
      <c r="AJ70" s="185">
        <v>1026064.2399999999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1130</v>
      </c>
      <c r="AS70" s="185">
        <v>0</v>
      </c>
      <c r="AT70" s="185">
        <v>0</v>
      </c>
      <c r="AU70" s="185">
        <v>0</v>
      </c>
      <c r="AV70" s="185">
        <v>13749.94</v>
      </c>
      <c r="AW70" s="185">
        <v>0</v>
      </c>
      <c r="AX70" s="185">
        <v>13886.94</v>
      </c>
      <c r="AY70" s="185">
        <v>8307.01</v>
      </c>
      <c r="AZ70" s="185">
        <v>2093735.72</v>
      </c>
      <c r="BA70" s="185">
        <v>36286.81</v>
      </c>
      <c r="BB70" s="185">
        <v>0</v>
      </c>
      <c r="BC70" s="185">
        <v>0</v>
      </c>
      <c r="BD70" s="185">
        <v>0</v>
      </c>
      <c r="BE70" s="185">
        <v>473167.49999999994</v>
      </c>
      <c r="BF70" s="185">
        <v>104201.64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161027.04999999996</v>
      </c>
      <c r="BO70" s="185">
        <v>0</v>
      </c>
      <c r="BP70" s="185">
        <v>0</v>
      </c>
      <c r="BQ70" s="185">
        <v>0</v>
      </c>
      <c r="BR70" s="185">
        <v>0</v>
      </c>
      <c r="BS70" s="185">
        <v>1227835.75</v>
      </c>
      <c r="BT70" s="185">
        <v>104159.67999999999</v>
      </c>
      <c r="BU70" s="185">
        <v>0</v>
      </c>
      <c r="BV70" s="185">
        <v>117899.08</v>
      </c>
      <c r="BW70" s="185">
        <v>114529.81</v>
      </c>
      <c r="BX70" s="185">
        <v>0</v>
      </c>
      <c r="BY70" s="185">
        <v>10673.57</v>
      </c>
      <c r="BZ70" s="185">
        <v>0</v>
      </c>
      <c r="CA70" s="185">
        <v>19448.800000000003</v>
      </c>
      <c r="CB70" s="185">
        <v>0</v>
      </c>
      <c r="CC70" s="185">
        <v>1638091.45</v>
      </c>
      <c r="CD70" s="188"/>
      <c r="CE70" s="195">
        <f t="shared" si="0"/>
        <v>7386117.919999999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16315970.679999998</v>
      </c>
      <c r="D71" s="195">
        <f t="shared" ref="D71:AI71" si="5">SUM(D61:D69)-D70</f>
        <v>0</v>
      </c>
      <c r="E71" s="195">
        <f t="shared" si="5"/>
        <v>70634213.89000003</v>
      </c>
      <c r="F71" s="195">
        <f t="shared" si="5"/>
        <v>0</v>
      </c>
      <c r="G71" s="195">
        <f t="shared" si="5"/>
        <v>279692.19</v>
      </c>
      <c r="H71" s="195">
        <f t="shared" si="5"/>
        <v>3337031.5499999993</v>
      </c>
      <c r="I71" s="195">
        <f t="shared" si="5"/>
        <v>0</v>
      </c>
      <c r="J71" s="195">
        <f t="shared" si="5"/>
        <v>2377650.6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55501.600000000006</v>
      </c>
      <c r="P71" s="195">
        <f t="shared" si="5"/>
        <v>27605777.27</v>
      </c>
      <c r="Q71" s="195">
        <f t="shared" si="5"/>
        <v>9449592.6699999999</v>
      </c>
      <c r="R71" s="195">
        <f t="shared" si="5"/>
        <v>785215.03</v>
      </c>
      <c r="S71" s="195">
        <f t="shared" si="5"/>
        <v>30468981.329999994</v>
      </c>
      <c r="T71" s="195">
        <f t="shared" si="5"/>
        <v>5115099.9200000009</v>
      </c>
      <c r="U71" s="195">
        <f t="shared" si="5"/>
        <v>15338251.629999999</v>
      </c>
      <c r="V71" s="195">
        <f t="shared" si="5"/>
        <v>14790421.979999999</v>
      </c>
      <c r="W71" s="195">
        <f t="shared" si="5"/>
        <v>907666.86999999988</v>
      </c>
      <c r="X71" s="195">
        <f t="shared" si="5"/>
        <v>1917248.72</v>
      </c>
      <c r="Y71" s="195">
        <f t="shared" si="5"/>
        <v>8623911.0300000012</v>
      </c>
      <c r="Z71" s="195">
        <f t="shared" si="5"/>
        <v>41604.699999999997</v>
      </c>
      <c r="AA71" s="195">
        <f t="shared" si="5"/>
        <v>2664120.2500000005</v>
      </c>
      <c r="AB71" s="195">
        <f t="shared" si="5"/>
        <v>25106522.290000007</v>
      </c>
      <c r="AC71" s="195">
        <f t="shared" si="5"/>
        <v>5975410.1599999992</v>
      </c>
      <c r="AD71" s="195">
        <f t="shared" si="5"/>
        <v>0</v>
      </c>
      <c r="AE71" s="195">
        <f t="shared" si="5"/>
        <v>7283616.71</v>
      </c>
      <c r="AF71" s="195">
        <f t="shared" si="5"/>
        <v>0</v>
      </c>
      <c r="AG71" s="195">
        <f t="shared" si="5"/>
        <v>15640431.529999999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6448067.6899999976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252545.18000000002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-16885.03</v>
      </c>
      <c r="AW71" s="195">
        <f t="shared" si="6"/>
        <v>0</v>
      </c>
      <c r="AX71" s="195">
        <f t="shared" si="6"/>
        <v>734573.17000000016</v>
      </c>
      <c r="AY71" s="195">
        <f t="shared" si="6"/>
        <v>5361464.97</v>
      </c>
      <c r="AZ71" s="195">
        <f t="shared" si="6"/>
        <v>1505921.7099999997</v>
      </c>
      <c r="BA71" s="195">
        <f t="shared" si="6"/>
        <v>1118808.52</v>
      </c>
      <c r="BB71" s="195">
        <f t="shared" si="6"/>
        <v>0</v>
      </c>
      <c r="BC71" s="195">
        <f t="shared" si="6"/>
        <v>2492551.9500000002</v>
      </c>
      <c r="BD71" s="195">
        <f t="shared" si="6"/>
        <v>133376.92000000001</v>
      </c>
      <c r="BE71" s="195">
        <f t="shared" si="6"/>
        <v>20745080</v>
      </c>
      <c r="BF71" s="195">
        <f t="shared" si="6"/>
        <v>5837826.9799999995</v>
      </c>
      <c r="BG71" s="195">
        <f t="shared" si="6"/>
        <v>440713.13</v>
      </c>
      <c r="BH71" s="195">
        <f t="shared" si="6"/>
        <v>2012616.9700000002</v>
      </c>
      <c r="BI71" s="195">
        <f t="shared" si="6"/>
        <v>0</v>
      </c>
      <c r="BJ71" s="195">
        <f t="shared" si="6"/>
        <v>21216</v>
      </c>
      <c r="BK71" s="195">
        <f t="shared" si="6"/>
        <v>396351.00999999995</v>
      </c>
      <c r="BL71" s="195">
        <f t="shared" si="6"/>
        <v>59211</v>
      </c>
      <c r="BM71" s="195">
        <f t="shared" si="6"/>
        <v>0</v>
      </c>
      <c r="BN71" s="195">
        <f t="shared" si="6"/>
        <v>6036314.3499999996</v>
      </c>
      <c r="BO71" s="195">
        <f t="shared" si="6"/>
        <v>415990.33999999997</v>
      </c>
      <c r="BP71" s="195">
        <f t="shared" ref="BP71:CC71" si="7">SUM(BP61:BP69)-BP70</f>
        <v>17732.560000000001</v>
      </c>
      <c r="BQ71" s="195">
        <f t="shared" si="7"/>
        <v>0</v>
      </c>
      <c r="BR71" s="195">
        <f t="shared" si="7"/>
        <v>0</v>
      </c>
      <c r="BS71" s="195">
        <f t="shared" si="7"/>
        <v>992359.89999999991</v>
      </c>
      <c r="BT71" s="195">
        <f t="shared" si="7"/>
        <v>796099.53</v>
      </c>
      <c r="BU71" s="195">
        <f t="shared" si="7"/>
        <v>0</v>
      </c>
      <c r="BV71" s="195">
        <f t="shared" si="7"/>
        <v>6604561.75</v>
      </c>
      <c r="BW71" s="195">
        <f t="shared" si="7"/>
        <v>771235.64000000013</v>
      </c>
      <c r="BX71" s="195">
        <f t="shared" si="7"/>
        <v>0</v>
      </c>
      <c r="BY71" s="195">
        <f t="shared" si="7"/>
        <v>10340050.16</v>
      </c>
      <c r="BZ71" s="195">
        <f t="shared" si="7"/>
        <v>0</v>
      </c>
      <c r="CA71" s="195">
        <f t="shared" si="7"/>
        <v>6944749.1899999976</v>
      </c>
      <c r="CB71" s="195">
        <f t="shared" si="7"/>
        <v>267157.79000000004</v>
      </c>
      <c r="CC71" s="195">
        <f t="shared" si="7"/>
        <v>158116322.07326385</v>
      </c>
      <c r="CD71" s="245">
        <f>CD69-CD70</f>
        <v>20907147.079999998</v>
      </c>
      <c r="CE71" s="195">
        <f>SUM(CE61:CE69)-CE70</f>
        <v>524467093.13326383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78861212.829999998</v>
      </c>
      <c r="D73" s="184">
        <v>0</v>
      </c>
      <c r="E73" s="185">
        <v>325281840.32999986</v>
      </c>
      <c r="F73" s="185">
        <v>0</v>
      </c>
      <c r="G73" s="184">
        <v>7.2759576141834259E-12</v>
      </c>
      <c r="H73" s="184">
        <v>17807816.009999998</v>
      </c>
      <c r="I73" s="185">
        <v>0</v>
      </c>
      <c r="J73" s="185">
        <v>6611288.709999999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164365911.84</v>
      </c>
      <c r="Q73" s="185">
        <v>15402195.66</v>
      </c>
      <c r="R73" s="185">
        <v>20105855.039999999</v>
      </c>
      <c r="S73" s="185">
        <v>130456900.21000001</v>
      </c>
      <c r="T73" s="185">
        <v>10796918.229999997</v>
      </c>
      <c r="U73" s="185">
        <v>104367145.20999999</v>
      </c>
      <c r="V73" s="185">
        <v>127034020.84999999</v>
      </c>
      <c r="W73" s="185">
        <v>3759344.03</v>
      </c>
      <c r="X73" s="185">
        <v>24298107.239999998</v>
      </c>
      <c r="Y73" s="185">
        <v>13036505.060000001</v>
      </c>
      <c r="Z73" s="185">
        <v>0</v>
      </c>
      <c r="AA73" s="185">
        <v>4594138.92</v>
      </c>
      <c r="AB73" s="185">
        <v>127923979.62999998</v>
      </c>
      <c r="AC73" s="185">
        <v>66781233.250000007</v>
      </c>
      <c r="AD73" s="185">
        <v>0</v>
      </c>
      <c r="AE73" s="185">
        <v>20083079.559999999</v>
      </c>
      <c r="AF73" s="185">
        <v>0</v>
      </c>
      <c r="AG73" s="185">
        <v>77344373.329999998</v>
      </c>
      <c r="AH73" s="185">
        <v>0</v>
      </c>
      <c r="AI73" s="185">
        <v>0</v>
      </c>
      <c r="AJ73" s="185">
        <v>33270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150.01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1338945285.9499996</v>
      </c>
      <c r="CF73" s="252"/>
    </row>
    <row r="74" spans="1:84" ht="12.6" customHeight="1" x14ac:dyDescent="0.25">
      <c r="A74" s="171" t="s">
        <v>246</v>
      </c>
      <c r="B74" s="175"/>
      <c r="C74" s="184">
        <v>157229.88</v>
      </c>
      <c r="D74" s="184">
        <v>0</v>
      </c>
      <c r="E74" s="185">
        <v>27919376.170000006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131622493.31999999</v>
      </c>
      <c r="Q74" s="185">
        <v>13573028.809999999</v>
      </c>
      <c r="R74" s="185">
        <v>15293331.960000001</v>
      </c>
      <c r="S74" s="185">
        <v>37298614.729999997</v>
      </c>
      <c r="T74" s="185">
        <v>7337595.6499999976</v>
      </c>
      <c r="U74" s="185">
        <v>62972441.809999987</v>
      </c>
      <c r="V74" s="185">
        <v>105783739.92</v>
      </c>
      <c r="W74" s="185">
        <v>4528506.4800000004</v>
      </c>
      <c r="X74" s="185">
        <v>32330901.380000003</v>
      </c>
      <c r="Y74" s="185">
        <v>25951727.670000002</v>
      </c>
      <c r="Z74" s="185">
        <v>4593</v>
      </c>
      <c r="AA74" s="185">
        <v>24360109.109999999</v>
      </c>
      <c r="AB74" s="185">
        <v>56704418.300000004</v>
      </c>
      <c r="AC74" s="185">
        <v>9880501.5800000019</v>
      </c>
      <c r="AD74" s="185">
        <v>0</v>
      </c>
      <c r="AE74" s="185">
        <v>18196909.709999993</v>
      </c>
      <c r="AF74" s="185">
        <v>0</v>
      </c>
      <c r="AG74" s="185">
        <v>115599985.66</v>
      </c>
      <c r="AH74" s="185">
        <v>0</v>
      </c>
      <c r="AI74" s="185">
        <v>0</v>
      </c>
      <c r="AJ74" s="185">
        <v>16247892.580000002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761758.75999999989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706525156.48000014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79018442.709999993</v>
      </c>
      <c r="D75" s="195">
        <f t="shared" si="9"/>
        <v>0</v>
      </c>
      <c r="E75" s="195">
        <f t="shared" si="9"/>
        <v>353201216.49999988</v>
      </c>
      <c r="F75" s="195">
        <f t="shared" si="9"/>
        <v>0</v>
      </c>
      <c r="G75" s="195">
        <f t="shared" si="9"/>
        <v>7.2759576141834259E-12</v>
      </c>
      <c r="H75" s="195">
        <f t="shared" si="9"/>
        <v>17807816.009999998</v>
      </c>
      <c r="I75" s="195">
        <f t="shared" si="9"/>
        <v>0</v>
      </c>
      <c r="J75" s="195">
        <f t="shared" si="9"/>
        <v>6611288.709999999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295988405.15999997</v>
      </c>
      <c r="Q75" s="195">
        <f t="shared" si="9"/>
        <v>28975224.469999999</v>
      </c>
      <c r="R75" s="195">
        <f t="shared" si="9"/>
        <v>35399187</v>
      </c>
      <c r="S75" s="195">
        <f t="shared" si="9"/>
        <v>167755514.94</v>
      </c>
      <c r="T75" s="195">
        <f t="shared" si="9"/>
        <v>18134513.879999995</v>
      </c>
      <c r="U75" s="195">
        <f t="shared" si="9"/>
        <v>167339587.01999998</v>
      </c>
      <c r="V75" s="195">
        <f t="shared" si="9"/>
        <v>232817760.76999998</v>
      </c>
      <c r="W75" s="195">
        <f t="shared" si="9"/>
        <v>8287850.5099999998</v>
      </c>
      <c r="X75" s="195">
        <f t="shared" si="9"/>
        <v>56629008.620000005</v>
      </c>
      <c r="Y75" s="195">
        <f t="shared" si="9"/>
        <v>38988232.730000004</v>
      </c>
      <c r="Z75" s="195">
        <f t="shared" si="9"/>
        <v>4593</v>
      </c>
      <c r="AA75" s="195">
        <f t="shared" si="9"/>
        <v>28954248.030000001</v>
      </c>
      <c r="AB75" s="195">
        <f t="shared" si="9"/>
        <v>184628397.92999998</v>
      </c>
      <c r="AC75" s="195">
        <f t="shared" si="9"/>
        <v>76661734.830000013</v>
      </c>
      <c r="AD75" s="195">
        <f t="shared" si="9"/>
        <v>0</v>
      </c>
      <c r="AE75" s="195">
        <f t="shared" si="9"/>
        <v>38279989.269999996</v>
      </c>
      <c r="AF75" s="195">
        <f t="shared" si="9"/>
        <v>0</v>
      </c>
      <c r="AG75" s="195">
        <f t="shared" si="9"/>
        <v>192944358.99000001</v>
      </c>
      <c r="AH75" s="195">
        <f t="shared" si="9"/>
        <v>0</v>
      </c>
      <c r="AI75" s="195">
        <f t="shared" si="9"/>
        <v>0</v>
      </c>
      <c r="AJ75" s="195">
        <f t="shared" si="9"/>
        <v>16281162.580000002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761908.7699999999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2045470442.4299996</v>
      </c>
      <c r="CF75" s="252"/>
    </row>
    <row r="76" spans="1:84" ht="12.6" customHeight="1" x14ac:dyDescent="0.25">
      <c r="A76" s="171" t="s">
        <v>248</v>
      </c>
      <c r="B76" s="175"/>
      <c r="C76" s="184">
        <v>23715.499999999996</v>
      </c>
      <c r="D76" s="184">
        <v>0</v>
      </c>
      <c r="E76" s="185">
        <v>78403.040000000037</v>
      </c>
      <c r="F76" s="185">
        <v>0</v>
      </c>
      <c r="G76" s="184">
        <v>9503.24</v>
      </c>
      <c r="H76" s="184">
        <v>12884.749999999995</v>
      </c>
      <c r="I76" s="185">
        <v>0</v>
      </c>
      <c r="J76" s="185">
        <v>2584.69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30057.47</v>
      </c>
      <c r="Q76" s="185">
        <v>12942.980000000001</v>
      </c>
      <c r="R76" s="185">
        <v>839.09</v>
      </c>
      <c r="S76" s="185">
        <v>16912.990000000002</v>
      </c>
      <c r="T76" s="185">
        <v>3525.19</v>
      </c>
      <c r="U76" s="185">
        <v>10586.29</v>
      </c>
      <c r="V76" s="185">
        <v>8460.880000000001</v>
      </c>
      <c r="W76" s="185">
        <v>1373.38</v>
      </c>
      <c r="X76" s="185">
        <v>1256.6099999999997</v>
      </c>
      <c r="Y76" s="185">
        <v>12029.269999999999</v>
      </c>
      <c r="Z76" s="185">
        <v>0</v>
      </c>
      <c r="AA76" s="185">
        <v>3256.6400000000008</v>
      </c>
      <c r="AB76" s="185">
        <v>6364.79</v>
      </c>
      <c r="AC76" s="185">
        <v>1175.26</v>
      </c>
      <c r="AD76" s="185">
        <v>0</v>
      </c>
      <c r="AE76" s="185">
        <v>14812.35</v>
      </c>
      <c r="AF76" s="185">
        <v>0</v>
      </c>
      <c r="AG76" s="185">
        <v>15449.650000000003</v>
      </c>
      <c r="AH76" s="185">
        <v>0</v>
      </c>
      <c r="AI76" s="185">
        <v>0</v>
      </c>
      <c r="AJ76" s="185">
        <v>19898.390000000003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1189.17</v>
      </c>
      <c r="AY76" s="185">
        <v>7282.7699999999995</v>
      </c>
      <c r="AZ76" s="185">
        <v>5196.0199999999995</v>
      </c>
      <c r="BA76" s="185">
        <v>4749.6499999999996</v>
      </c>
      <c r="BB76" s="185">
        <v>0</v>
      </c>
      <c r="BC76" s="185">
        <v>2590.7200000000003</v>
      </c>
      <c r="BD76" s="185">
        <v>990.36</v>
      </c>
      <c r="BE76" s="185">
        <v>96291.749999999942</v>
      </c>
      <c r="BF76" s="185">
        <v>3185.8199999999993</v>
      </c>
      <c r="BG76" s="185">
        <v>417.74</v>
      </c>
      <c r="BH76" s="185">
        <v>4926.329999999999</v>
      </c>
      <c r="BI76" s="185">
        <v>0</v>
      </c>
      <c r="BJ76" s="185">
        <v>0</v>
      </c>
      <c r="BK76" s="185">
        <v>1170.8</v>
      </c>
      <c r="BL76" s="185">
        <v>2028.92</v>
      </c>
      <c r="BM76" s="185">
        <v>0</v>
      </c>
      <c r="BN76" s="185">
        <v>7753.76</v>
      </c>
      <c r="BO76" s="185">
        <v>1075.3700000000001</v>
      </c>
      <c r="BP76" s="185">
        <v>599.81999999999994</v>
      </c>
      <c r="BQ76" s="185">
        <v>0</v>
      </c>
      <c r="BR76" s="185">
        <v>0</v>
      </c>
      <c r="BS76" s="185">
        <v>2826.94</v>
      </c>
      <c r="BT76" s="185">
        <v>2046.3100000000004</v>
      </c>
      <c r="BU76" s="185">
        <v>0</v>
      </c>
      <c r="BV76" s="185">
        <v>6378</v>
      </c>
      <c r="BW76" s="185">
        <v>3026.59</v>
      </c>
      <c r="BX76" s="185">
        <v>0</v>
      </c>
      <c r="BY76" s="185">
        <v>6652.5600000000013</v>
      </c>
      <c r="BZ76" s="185">
        <v>0</v>
      </c>
      <c r="CA76" s="185">
        <v>467.28</v>
      </c>
      <c r="CB76" s="185">
        <v>0</v>
      </c>
      <c r="CC76" s="185">
        <v>10057.43</v>
      </c>
      <c r="CD76" s="249" t="s">
        <v>221</v>
      </c>
      <c r="CE76" s="195">
        <f t="shared" si="8"/>
        <v>456936.56000000011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85977.003781979874</v>
      </c>
      <c r="D77" s="184">
        <v>0</v>
      </c>
      <c r="E77" s="184">
        <v>384304.9962180201</v>
      </c>
      <c r="F77" s="184">
        <v>0</v>
      </c>
      <c r="G77" s="184">
        <v>7.91669658193614E-15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470282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9500.3360889857413</v>
      </c>
      <c r="D78" s="184">
        <v>0</v>
      </c>
      <c r="E78" s="184">
        <v>31407.949669970825</v>
      </c>
      <c r="F78" s="184">
        <v>0</v>
      </c>
      <c r="G78" s="184">
        <v>3806.9605926205586</v>
      </c>
      <c r="H78" s="184">
        <v>5161.5802079888254</v>
      </c>
      <c r="I78" s="184">
        <v>0</v>
      </c>
      <c r="J78" s="184">
        <v>1035.4166551765957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12040.90434461033</v>
      </c>
      <c r="Q78" s="184">
        <v>5184.9069171225856</v>
      </c>
      <c r="R78" s="184">
        <v>336.13615605435461</v>
      </c>
      <c r="S78" s="184">
        <v>6775.2773194600568</v>
      </c>
      <c r="T78" s="184">
        <v>1412.1772586507409</v>
      </c>
      <c r="U78" s="184">
        <v>4240.8261658185102</v>
      </c>
      <c r="V78" s="184">
        <v>3389.3952734952964</v>
      </c>
      <c r="W78" s="184">
        <v>550.17063008965613</v>
      </c>
      <c r="X78" s="184">
        <v>503.39302704055871</v>
      </c>
      <c r="Y78" s="184">
        <v>4818.8782823534611</v>
      </c>
      <c r="Z78" s="184">
        <v>0</v>
      </c>
      <c r="AA78" s="184">
        <v>1304.5971841552796</v>
      </c>
      <c r="AB78" s="184">
        <v>2549.7098579332319</v>
      </c>
      <c r="AC78" s="184">
        <v>470.80453677727149</v>
      </c>
      <c r="AD78" s="184">
        <v>0</v>
      </c>
      <c r="AE78" s="184">
        <v>5933.7691917812381</v>
      </c>
      <c r="AF78" s="184">
        <v>0</v>
      </c>
      <c r="AG78" s="184">
        <v>6189.0690669477171</v>
      </c>
      <c r="AH78" s="184">
        <v>0</v>
      </c>
      <c r="AI78" s="184">
        <v>0</v>
      </c>
      <c r="AJ78" s="184">
        <v>7971.216825692607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1902.6911220531349</v>
      </c>
      <c r="BB78" s="184">
        <v>0</v>
      </c>
      <c r="BC78" s="184">
        <v>1037.8322494763822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1973.4684356329456</v>
      </c>
      <c r="BI78" s="184">
        <v>0</v>
      </c>
      <c r="BJ78" s="249" t="s">
        <v>221</v>
      </c>
      <c r="BK78" s="184">
        <v>469.01787830678273</v>
      </c>
      <c r="BL78" s="184">
        <v>812.77737756593581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1132.4610530411483</v>
      </c>
      <c r="BT78" s="184">
        <v>819.74374321656364</v>
      </c>
      <c r="BU78" s="184">
        <v>0</v>
      </c>
      <c r="BV78" s="184">
        <v>2555.0017320128636</v>
      </c>
      <c r="BW78" s="184">
        <v>1212.4400583400459</v>
      </c>
      <c r="BX78" s="184">
        <v>0</v>
      </c>
      <c r="BY78" s="184">
        <v>2664.9893888867196</v>
      </c>
      <c r="BZ78" s="184">
        <v>0</v>
      </c>
      <c r="CA78" s="184">
        <v>187.19053141031213</v>
      </c>
      <c r="CB78" s="184">
        <v>0</v>
      </c>
      <c r="CC78" s="249" t="s">
        <v>221</v>
      </c>
      <c r="CD78" s="249" t="s">
        <v>221</v>
      </c>
      <c r="CE78" s="195">
        <f t="shared" si="8"/>
        <v>129351.08882266827</v>
      </c>
      <c r="CF78" s="195"/>
    </row>
    <row r="79" spans="1:84" ht="12.6" customHeight="1" x14ac:dyDescent="0.25">
      <c r="A79" s="171" t="s">
        <v>251</v>
      </c>
      <c r="B79" s="175"/>
      <c r="C79" s="225">
        <v>496690.40974772855</v>
      </c>
      <c r="D79" s="225">
        <v>0</v>
      </c>
      <c r="E79" s="184">
        <v>2220135.5902522714</v>
      </c>
      <c r="F79" s="184">
        <v>0</v>
      </c>
      <c r="G79" s="184">
        <v>4.5734872072320936E-14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2716826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94.41</v>
      </c>
      <c r="D80" s="187">
        <v>0</v>
      </c>
      <c r="E80" s="187">
        <v>402.28</v>
      </c>
      <c r="F80" s="187">
        <v>0</v>
      </c>
      <c r="G80" s="187">
        <v>0</v>
      </c>
      <c r="H80" s="187">
        <v>12.93</v>
      </c>
      <c r="I80" s="187">
        <v>0</v>
      </c>
      <c r="J80" s="187">
        <v>11.47</v>
      </c>
      <c r="K80" s="187">
        <v>0</v>
      </c>
      <c r="L80" s="187">
        <v>0</v>
      </c>
      <c r="M80" s="187">
        <v>0</v>
      </c>
      <c r="N80" s="187">
        <v>0</v>
      </c>
      <c r="O80" s="187">
        <v>0.04</v>
      </c>
      <c r="P80" s="187">
        <v>46.83</v>
      </c>
      <c r="Q80" s="187">
        <v>51.63</v>
      </c>
      <c r="R80" s="187">
        <v>5.4499999999999993</v>
      </c>
      <c r="S80" s="187">
        <v>0</v>
      </c>
      <c r="T80" s="187">
        <v>23.28</v>
      </c>
      <c r="U80" s="187">
        <v>0</v>
      </c>
      <c r="V80" s="187">
        <v>9.379999999999999</v>
      </c>
      <c r="W80" s="187">
        <v>0</v>
      </c>
      <c r="X80" s="187">
        <v>0</v>
      </c>
      <c r="Y80" s="187">
        <v>9.42</v>
      </c>
      <c r="Z80" s="187">
        <v>0</v>
      </c>
      <c r="AA80" s="187">
        <v>0</v>
      </c>
      <c r="AB80" s="187">
        <v>0</v>
      </c>
      <c r="AC80" s="187">
        <v>0.52</v>
      </c>
      <c r="AD80" s="187">
        <v>0</v>
      </c>
      <c r="AE80" s="187">
        <v>0</v>
      </c>
      <c r="AF80" s="187">
        <v>0</v>
      </c>
      <c r="AG80" s="187">
        <v>85.11</v>
      </c>
      <c r="AH80" s="187">
        <v>0</v>
      </c>
      <c r="AI80" s="187">
        <v>0</v>
      </c>
      <c r="AJ80" s="187">
        <v>6.7899999999999991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0.23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759.76999999999987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1277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19846</v>
      </c>
      <c r="D111" s="174">
        <v>100678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2297</v>
      </c>
      <c r="D114" s="174">
        <v>5017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57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167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9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37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18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330</v>
      </c>
    </row>
    <row r="128" spans="1:5" ht="12.6" customHeight="1" x14ac:dyDescent="0.25">
      <c r="A128" s="173" t="s">
        <v>292</v>
      </c>
      <c r="B128" s="172" t="s">
        <v>256</v>
      </c>
      <c r="C128" s="189">
        <v>390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36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10571</v>
      </c>
      <c r="C138" s="189">
        <v>3699</v>
      </c>
      <c r="D138" s="174">
        <v>5578</v>
      </c>
      <c r="E138" s="175">
        <f>SUM(B138:D138)</f>
        <v>19848</v>
      </c>
    </row>
    <row r="139" spans="1:6" ht="12.6" customHeight="1" x14ac:dyDescent="0.25">
      <c r="A139" s="173" t="s">
        <v>215</v>
      </c>
      <c r="B139" s="174">
        <v>59688</v>
      </c>
      <c r="C139" s="189">
        <v>19012</v>
      </c>
      <c r="D139" s="174">
        <v>21982</v>
      </c>
      <c r="E139" s="175">
        <f>SUM(B139:D139)</f>
        <v>100682</v>
      </c>
    </row>
    <row r="140" spans="1:6" ht="12.6" customHeight="1" x14ac:dyDescent="0.25">
      <c r="A140" s="173" t="s">
        <v>298</v>
      </c>
      <c r="B140" s="174">
        <v>179017.61078914176</v>
      </c>
      <c r="C140" s="174">
        <v>67298.292606673305</v>
      </c>
      <c r="D140" s="174">
        <v>139615.09660418503</v>
      </c>
      <c r="E140" s="175">
        <f>SUM(B140:D140)</f>
        <v>385931.00000000012</v>
      </c>
    </row>
    <row r="141" spans="1:6" ht="12.6" customHeight="1" x14ac:dyDescent="0.25">
      <c r="A141" s="173" t="s">
        <v>245</v>
      </c>
      <c r="B141" s="174">
        <v>813656907.23999989</v>
      </c>
      <c r="C141" s="189">
        <v>210617817.27000001</v>
      </c>
      <c r="D141" s="174">
        <v>314670561.43999988</v>
      </c>
      <c r="E141" s="175">
        <f>SUM(B141:D141)</f>
        <v>1338945285.9499998</v>
      </c>
      <c r="F141" s="199"/>
    </row>
    <row r="142" spans="1:6" ht="12.6" customHeight="1" x14ac:dyDescent="0.25">
      <c r="A142" s="173" t="s">
        <v>246</v>
      </c>
      <c r="B142" s="174">
        <v>327728131.38999999</v>
      </c>
      <c r="C142" s="189">
        <v>123203206.56999999</v>
      </c>
      <c r="D142" s="174">
        <v>255593818.51999995</v>
      </c>
      <c r="E142" s="175">
        <f>SUM(B142:D142)</f>
        <v>706525156.4799999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13578687.709999993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305720.90000000002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-214698.18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3658519.71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387477.00000000023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17715707.139999993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587565.31999999995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3904928.5699999994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4492493.8899999997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4827.24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4827.24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86451.79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18414106.640000001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18500558.43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309684.65999999997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2092076.75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2401761.41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3679313.6899999995</v>
      </c>
      <c r="C195" s="189">
        <v>0</v>
      </c>
      <c r="D195" s="174">
        <v>0</v>
      </c>
      <c r="E195" s="175">
        <f t="shared" ref="E195:E203" si="10">SUM(B195:C195)-D195</f>
        <v>3679313.6899999995</v>
      </c>
    </row>
    <row r="196" spans="1:8" ht="12.6" customHeight="1" x14ac:dyDescent="0.25">
      <c r="A196" s="173" t="s">
        <v>333</v>
      </c>
      <c r="B196" s="174">
        <f>6452388.34-1558898</f>
        <v>4893490.34</v>
      </c>
      <c r="C196" s="189">
        <v>65975.159999999916</v>
      </c>
      <c r="D196" s="174">
        <v>0</v>
      </c>
      <c r="E196" s="175">
        <f t="shared" si="10"/>
        <v>4959465.5</v>
      </c>
    </row>
    <row r="197" spans="1:8" ht="12.6" customHeight="1" x14ac:dyDescent="0.25">
      <c r="A197" s="173" t="s">
        <v>334</v>
      </c>
      <c r="B197" s="174">
        <v>225153827.74000001</v>
      </c>
      <c r="C197" s="189">
        <v>2152709.1300000008</v>
      </c>
      <c r="D197" s="174">
        <v>49033550.449999973</v>
      </c>
      <c r="E197" s="175">
        <f t="shared" si="10"/>
        <v>178272986.42000002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43904096.120000005</v>
      </c>
      <c r="C199" s="189">
        <v>189881.16999999998</v>
      </c>
      <c r="D199" s="174">
        <v>0</v>
      </c>
      <c r="E199" s="175">
        <f t="shared" si="10"/>
        <v>44093977.290000007</v>
      </c>
    </row>
    <row r="200" spans="1:8" ht="12.6" customHeight="1" x14ac:dyDescent="0.25">
      <c r="A200" s="173" t="s">
        <v>337</v>
      </c>
      <c r="B200" s="174">
        <v>114359010.78000002</v>
      </c>
      <c r="C200" s="189">
        <v>3392758.7899999986</v>
      </c>
      <c r="D200" s="174">
        <v>-410152.68000000005</v>
      </c>
      <c r="E200" s="175">
        <f t="shared" si="10"/>
        <v>118161922.25000001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1558898</v>
      </c>
      <c r="C202" s="189">
        <v>0</v>
      </c>
      <c r="D202" s="174">
        <v>0</v>
      </c>
      <c r="E202" s="175">
        <f t="shared" si="10"/>
        <v>1558898</v>
      </c>
    </row>
    <row r="203" spans="1:8" ht="12.6" customHeight="1" x14ac:dyDescent="0.25">
      <c r="A203" s="173" t="s">
        <v>340</v>
      </c>
      <c r="B203" s="174">
        <v>2947391.6700000167</v>
      </c>
      <c r="C203" s="189">
        <v>54147.809999997728</v>
      </c>
      <c r="D203" s="174">
        <v>-944657.83</v>
      </c>
      <c r="E203" s="175">
        <f t="shared" si="10"/>
        <v>3946197.3100000145</v>
      </c>
    </row>
    <row r="204" spans="1:8" ht="12.6" customHeight="1" x14ac:dyDescent="0.25">
      <c r="A204" s="173" t="s">
        <v>203</v>
      </c>
      <c r="B204" s="175">
        <f>SUM(B195:B203)</f>
        <v>396496028.34000003</v>
      </c>
      <c r="C204" s="191">
        <f>SUM(C195:C203)</f>
        <v>5855472.0599999977</v>
      </c>
      <c r="D204" s="175">
        <f>SUM(D195:D203)</f>
        <v>47678739.939999975</v>
      </c>
      <c r="E204" s="175">
        <f>SUM(E195:E203)</f>
        <v>354672760.46000004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5262387.38</v>
      </c>
      <c r="C209" s="189">
        <v>158886.29999999999</v>
      </c>
      <c r="D209" s="174">
        <v>0</v>
      </c>
      <c r="E209" s="175">
        <f t="shared" ref="E209:E216" si="11">SUM(B209:C209)-D209</f>
        <v>5421273.6799999997</v>
      </c>
      <c r="H209" s="259"/>
    </row>
    <row r="210" spans="1:8" ht="12.6" customHeight="1" x14ac:dyDescent="0.25">
      <c r="A210" s="173" t="s">
        <v>334</v>
      </c>
      <c r="B210" s="174">
        <v>135631961.85000002</v>
      </c>
      <c r="C210" s="189">
        <f>7902142.32000001-185756</f>
        <v>7716386.3200000096</v>
      </c>
      <c r="D210" s="174">
        <f>49219306.32-185756</f>
        <v>49033550.32</v>
      </c>
      <c r="E210" s="175">
        <f t="shared" si="11"/>
        <v>94314797.850000054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41166576.600000001</v>
      </c>
      <c r="C212" s="189">
        <v>507174.02000000299</v>
      </c>
      <c r="D212" s="174">
        <v>0</v>
      </c>
      <c r="E212" s="175">
        <f t="shared" si="11"/>
        <v>41673750.620000005</v>
      </c>
      <c r="H212" s="259"/>
    </row>
    <row r="213" spans="1:8" ht="12.6" customHeight="1" x14ac:dyDescent="0.25">
      <c r="A213" s="173" t="s">
        <v>337</v>
      </c>
      <c r="B213" s="174">
        <v>97778751.120000005</v>
      </c>
      <c r="C213" s="189">
        <v>4952505.15000006</v>
      </c>
      <c r="D213" s="174">
        <v>0</v>
      </c>
      <c r="E213" s="175">
        <f t="shared" si="11"/>
        <v>102731256.27000007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279839676.95000005</v>
      </c>
      <c r="C217" s="191">
        <f>SUM(C208:C216)</f>
        <v>13334951.790000074</v>
      </c>
      <c r="D217" s="175">
        <f>SUM(D208:D216)</f>
        <v>49033550.32</v>
      </c>
      <c r="E217" s="175">
        <f>SUM(E208:E216)</f>
        <v>244141078.42000014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3596105.9099999997</v>
      </c>
      <c r="D221" s="172">
        <f>C221</f>
        <v>3596105.9099999997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933159731.51999986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260452930.40000001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13211487.75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50702467.56000001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243680132.86000001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8486147.0199999996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1509692897.1099997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1663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18087216.559999999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12866219.959999999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30953436.519999996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1544242439.5399997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19970.379999999997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256790908.34999999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193138807.16999999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48294273.819999993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8477272.790000001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259014.77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120702632.94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41801639.990000002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41801639.990000002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3679313.69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4959465.5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178272986.42000002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44093977.289999999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118161922.25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1558898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3946197.3099999996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354672760.45999998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244141078.42000002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110531682.03999996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29745297.949999999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29745297.949999999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5840477.3300000001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5840477.3300000001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308621730.24999994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17409602.470000003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14653997.690000001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8443410.9399999976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40507011.100000001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45857748.390000001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45857748.390000001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45857748.390000001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222256970.75999999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308621730.25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308621730.24999994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1338945285.9499979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706525156.47999978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2045470442.4299977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3596105.9099999997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1509692897.1100001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30953436.52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1544242439.5400002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501228002.88999748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7386117.9200000037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7386117.9200000037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508614120.8099975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184318915.95999983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17716022.399999995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8494967.9200000018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90117210.490000099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3124126.6800000006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29763975.679999974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13334951.920000004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4492493.8899999997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4827.24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18500558.43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2401761.41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159583398.35326296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531853210.37326294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-23239089.563265443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-7181233.5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-30420323.063265443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-30420323.063265443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Providence St. Peter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19846</v>
      </c>
      <c r="C414" s="194">
        <f>E138</f>
        <v>19848</v>
      </c>
      <c r="D414" s="179"/>
    </row>
    <row r="415" spans="1:5" ht="12.6" customHeight="1" x14ac:dyDescent="0.25">
      <c r="A415" s="179" t="s">
        <v>464</v>
      </c>
      <c r="B415" s="179">
        <f>D111</f>
        <v>100678</v>
      </c>
      <c r="C415" s="179">
        <f>E139</f>
        <v>100682</v>
      </c>
      <c r="D415" s="194">
        <f>SUM(C59:H59)+N59</f>
        <v>93950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2297</v>
      </c>
    </row>
    <row r="424" spans="1:7" ht="12.6" customHeight="1" x14ac:dyDescent="0.25">
      <c r="A424" s="179" t="s">
        <v>1244</v>
      </c>
      <c r="B424" s="179">
        <f>D114</f>
        <v>5017</v>
      </c>
      <c r="D424" s="179">
        <f>J59</f>
        <v>5017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184318915.95999983</v>
      </c>
      <c r="C427" s="179">
        <f t="shared" ref="C427:C434" si="13">CE61</f>
        <v>184318915.96000007</v>
      </c>
      <c r="D427" s="179"/>
    </row>
    <row r="428" spans="1:7" ht="12.6" customHeight="1" x14ac:dyDescent="0.25">
      <c r="A428" s="179" t="s">
        <v>3</v>
      </c>
      <c r="B428" s="179">
        <f t="shared" si="12"/>
        <v>17716022.399999995</v>
      </c>
      <c r="C428" s="179">
        <f t="shared" si="13"/>
        <v>17716023</v>
      </c>
      <c r="D428" s="179">
        <f>D173</f>
        <v>17715707.139999993</v>
      </c>
    </row>
    <row r="429" spans="1:7" ht="12.6" customHeight="1" x14ac:dyDescent="0.25">
      <c r="A429" s="179" t="s">
        <v>236</v>
      </c>
      <c r="B429" s="179">
        <f t="shared" si="12"/>
        <v>8494967.9200000018</v>
      </c>
      <c r="C429" s="179">
        <f t="shared" si="13"/>
        <v>8494967.9199999999</v>
      </c>
      <c r="D429" s="179"/>
    </row>
    <row r="430" spans="1:7" ht="12.6" customHeight="1" x14ac:dyDescent="0.25">
      <c r="A430" s="179" t="s">
        <v>237</v>
      </c>
      <c r="B430" s="179">
        <f t="shared" si="12"/>
        <v>90117210.490000099</v>
      </c>
      <c r="C430" s="179">
        <f t="shared" si="13"/>
        <v>90117210.48999998</v>
      </c>
      <c r="D430" s="179"/>
    </row>
    <row r="431" spans="1:7" ht="12.6" customHeight="1" x14ac:dyDescent="0.25">
      <c r="A431" s="179" t="s">
        <v>444</v>
      </c>
      <c r="B431" s="179">
        <f t="shared" si="12"/>
        <v>3124126.6800000006</v>
      </c>
      <c r="C431" s="179">
        <f t="shared" si="13"/>
        <v>3124126.6799999997</v>
      </c>
      <c r="D431" s="179"/>
    </row>
    <row r="432" spans="1:7" ht="12.6" customHeight="1" x14ac:dyDescent="0.25">
      <c r="A432" s="179" t="s">
        <v>445</v>
      </c>
      <c r="B432" s="179">
        <f t="shared" si="12"/>
        <v>29763975.679999974</v>
      </c>
      <c r="C432" s="179">
        <f t="shared" si="13"/>
        <v>29763975.679999992</v>
      </c>
      <c r="D432" s="179"/>
    </row>
    <row r="433" spans="1:7" ht="12.6" customHeight="1" x14ac:dyDescent="0.25">
      <c r="A433" s="179" t="s">
        <v>6</v>
      </c>
      <c r="B433" s="179">
        <f t="shared" si="12"/>
        <v>13334951.920000004</v>
      </c>
      <c r="C433" s="179">
        <f t="shared" si="13"/>
        <v>13334952</v>
      </c>
      <c r="D433" s="179">
        <f>C217</f>
        <v>13334951.790000074</v>
      </c>
    </row>
    <row r="434" spans="1:7" ht="12.6" customHeight="1" x14ac:dyDescent="0.25">
      <c r="A434" s="179" t="s">
        <v>474</v>
      </c>
      <c r="B434" s="179">
        <f t="shared" si="12"/>
        <v>4492493.8899999997</v>
      </c>
      <c r="C434" s="179">
        <f t="shared" si="13"/>
        <v>4492493.8899999997</v>
      </c>
      <c r="D434" s="179">
        <f>D177</f>
        <v>4492493.8899999997</v>
      </c>
    </row>
    <row r="435" spans="1:7" ht="12.6" customHeight="1" x14ac:dyDescent="0.25">
      <c r="A435" s="179" t="s">
        <v>447</v>
      </c>
      <c r="B435" s="179">
        <f t="shared" si="12"/>
        <v>4827.24</v>
      </c>
      <c r="C435" s="179"/>
      <c r="D435" s="179">
        <f>D181</f>
        <v>4827.24</v>
      </c>
    </row>
    <row r="436" spans="1:7" ht="12.6" customHeight="1" x14ac:dyDescent="0.25">
      <c r="A436" s="179" t="s">
        <v>475</v>
      </c>
      <c r="B436" s="179">
        <f t="shared" si="12"/>
        <v>18500558.43</v>
      </c>
      <c r="C436" s="179"/>
      <c r="D436" s="179">
        <f>D186</f>
        <v>18500558.43</v>
      </c>
    </row>
    <row r="437" spans="1:7" ht="12.6" customHeight="1" x14ac:dyDescent="0.25">
      <c r="A437" s="194" t="s">
        <v>449</v>
      </c>
      <c r="B437" s="194">
        <f t="shared" si="12"/>
        <v>2401761.41</v>
      </c>
      <c r="C437" s="194"/>
      <c r="D437" s="194">
        <f>D190</f>
        <v>2401761.41</v>
      </c>
    </row>
    <row r="438" spans="1:7" ht="12.6" customHeight="1" x14ac:dyDescent="0.25">
      <c r="A438" s="194" t="s">
        <v>476</v>
      </c>
      <c r="B438" s="194">
        <f>C386+C387+C388</f>
        <v>20907147.079999998</v>
      </c>
      <c r="C438" s="194">
        <f>CD69</f>
        <v>20907147.079999998</v>
      </c>
      <c r="D438" s="194">
        <f>D181+D186+D190</f>
        <v>20907147.079999998</v>
      </c>
    </row>
    <row r="439" spans="1:7" ht="12.6" customHeight="1" x14ac:dyDescent="0.25">
      <c r="A439" s="179" t="s">
        <v>451</v>
      </c>
      <c r="B439" s="194">
        <f>C389</f>
        <v>159583398.35326296</v>
      </c>
      <c r="C439" s="194">
        <f>SUM(C69:CC69)</f>
        <v>159583398.35326385</v>
      </c>
      <c r="D439" s="179"/>
    </row>
    <row r="440" spans="1:7" ht="12.6" customHeight="1" x14ac:dyDescent="0.25">
      <c r="A440" s="179" t="s">
        <v>477</v>
      </c>
      <c r="B440" s="194">
        <f>B438+B439</f>
        <v>180490545.43326294</v>
      </c>
      <c r="C440" s="194">
        <f>CE69</f>
        <v>180490545.43326384</v>
      </c>
      <c r="D440" s="179"/>
    </row>
    <row r="441" spans="1:7" ht="12.6" customHeight="1" x14ac:dyDescent="0.25">
      <c r="A441" s="179" t="s">
        <v>478</v>
      </c>
      <c r="B441" s="179">
        <f>D390</f>
        <v>531853210.37326294</v>
      </c>
      <c r="C441" s="179">
        <f>SUM(C427:C437)+C440</f>
        <v>531853211.05326384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3596105.9099999997</v>
      </c>
      <c r="C444" s="179">
        <f>C363</f>
        <v>3596105.9099999997</v>
      </c>
      <c r="D444" s="179"/>
    </row>
    <row r="445" spans="1:7" ht="12.6" customHeight="1" x14ac:dyDescent="0.25">
      <c r="A445" s="179" t="s">
        <v>343</v>
      </c>
      <c r="B445" s="179">
        <f>D229</f>
        <v>1509692897.1099997</v>
      </c>
      <c r="C445" s="179">
        <f>C364</f>
        <v>1509692897.1100001</v>
      </c>
      <c r="D445" s="179"/>
    </row>
    <row r="446" spans="1:7" ht="12.6" customHeight="1" x14ac:dyDescent="0.25">
      <c r="A446" s="179" t="s">
        <v>351</v>
      </c>
      <c r="B446" s="179">
        <f>D236</f>
        <v>30953436.519999996</v>
      </c>
      <c r="C446" s="179">
        <f>C365</f>
        <v>30953436.52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1544242439.5399997</v>
      </c>
      <c r="C448" s="179">
        <f>D367</f>
        <v>1544242439.5400002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1663</v>
      </c>
    </row>
    <row r="454" spans="1:7" ht="12.6" customHeight="1" x14ac:dyDescent="0.25">
      <c r="A454" s="179" t="s">
        <v>168</v>
      </c>
      <c r="B454" s="179">
        <f>C233</f>
        <v>18087216.559999999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12866219.959999999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7386117.9200000037</v>
      </c>
      <c r="C458" s="194">
        <f>CE70</f>
        <v>7386117.919999999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1338945285.9499979</v>
      </c>
      <c r="C463" s="194">
        <f>CE73</f>
        <v>1338945285.9499996</v>
      </c>
      <c r="D463" s="194">
        <f>E141+E147+E153</f>
        <v>1338945285.9499998</v>
      </c>
    </row>
    <row r="464" spans="1:7" ht="12.6" customHeight="1" x14ac:dyDescent="0.25">
      <c r="A464" s="179" t="s">
        <v>246</v>
      </c>
      <c r="B464" s="194">
        <f>C360</f>
        <v>706525156.47999978</v>
      </c>
      <c r="C464" s="194">
        <f>CE74</f>
        <v>706525156.48000014</v>
      </c>
      <c r="D464" s="194">
        <f>E142+E148+E154</f>
        <v>706525156.4799999</v>
      </c>
    </row>
    <row r="465" spans="1:7" ht="12.6" customHeight="1" x14ac:dyDescent="0.25">
      <c r="A465" s="179" t="s">
        <v>247</v>
      </c>
      <c r="B465" s="194">
        <f>D361</f>
        <v>2045470442.4299977</v>
      </c>
      <c r="C465" s="194">
        <f>CE75</f>
        <v>2045470442.4299996</v>
      </c>
      <c r="D465" s="194">
        <f>D463+D464</f>
        <v>2045470442.4299998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3679313.69</v>
      </c>
      <c r="C468" s="179">
        <f>E195</f>
        <v>3679313.6899999995</v>
      </c>
      <c r="D468" s="179"/>
    </row>
    <row r="469" spans="1:7" ht="12.6" customHeight="1" x14ac:dyDescent="0.25">
      <c r="A469" s="179" t="s">
        <v>333</v>
      </c>
      <c r="B469" s="179">
        <f t="shared" si="14"/>
        <v>4959465.5</v>
      </c>
      <c r="C469" s="179">
        <f>E196</f>
        <v>4959465.5</v>
      </c>
      <c r="D469" s="179"/>
    </row>
    <row r="470" spans="1:7" ht="12.6" customHeight="1" x14ac:dyDescent="0.25">
      <c r="A470" s="179" t="s">
        <v>334</v>
      </c>
      <c r="B470" s="179">
        <f t="shared" si="14"/>
        <v>178272986.42000002</v>
      </c>
      <c r="C470" s="179">
        <f>E197</f>
        <v>178272986.42000002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44093977.289999999</v>
      </c>
      <c r="C472" s="179">
        <f>E199</f>
        <v>44093977.290000007</v>
      </c>
      <c r="D472" s="179"/>
    </row>
    <row r="473" spans="1:7" ht="12.6" customHeight="1" x14ac:dyDescent="0.25">
      <c r="A473" s="179" t="s">
        <v>495</v>
      </c>
      <c r="B473" s="179">
        <f t="shared" si="14"/>
        <v>118161922.25</v>
      </c>
      <c r="C473" s="179">
        <f>SUM(E200:E201)</f>
        <v>118161922.25000001</v>
      </c>
      <c r="D473" s="179"/>
    </row>
    <row r="474" spans="1:7" ht="12.6" customHeight="1" x14ac:dyDescent="0.25">
      <c r="A474" s="179" t="s">
        <v>339</v>
      </c>
      <c r="B474" s="179">
        <f t="shared" si="14"/>
        <v>1558898</v>
      </c>
      <c r="C474" s="179">
        <f>E202</f>
        <v>1558898</v>
      </c>
      <c r="D474" s="179"/>
    </row>
    <row r="475" spans="1:7" ht="12.6" customHeight="1" x14ac:dyDescent="0.25">
      <c r="A475" s="179" t="s">
        <v>340</v>
      </c>
      <c r="B475" s="179">
        <f t="shared" si="14"/>
        <v>3946197.3099999996</v>
      </c>
      <c r="C475" s="179">
        <f>E203</f>
        <v>3946197.3100000145</v>
      </c>
      <c r="D475" s="179"/>
    </row>
    <row r="476" spans="1:7" ht="12.6" customHeight="1" x14ac:dyDescent="0.25">
      <c r="A476" s="179" t="s">
        <v>203</v>
      </c>
      <c r="B476" s="179">
        <f>D275</f>
        <v>354672760.45999998</v>
      </c>
      <c r="C476" s="179">
        <f>E204</f>
        <v>354672760.46000004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244141078.42000002</v>
      </c>
      <c r="C478" s="179">
        <f>E217</f>
        <v>244141078.42000014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308621730.24999994</v>
      </c>
    </row>
    <row r="482" spans="1:12" ht="12.6" customHeight="1" x14ac:dyDescent="0.25">
      <c r="A482" s="180" t="s">
        <v>499</v>
      </c>
      <c r="C482" s="180">
        <f>D339</f>
        <v>308621730.25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Providence St. Peter Hospital   H-0     FYE 12/31/2018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13586800.250000002</v>
      </c>
      <c r="C496" s="240">
        <f>C71</f>
        <v>16315970.679999998</v>
      </c>
      <c r="D496" s="240">
        <f>'Prior Year'!C59</f>
        <v>10177.07856351551</v>
      </c>
      <c r="E496" s="180">
        <f>C59</f>
        <v>12824</v>
      </c>
      <c r="F496" s="263">
        <f t="shared" ref="F496:G511" si="15">IF(B496=0,"",IF(D496=0,"",B496/D496))</f>
        <v>1335.039340141112</v>
      </c>
      <c r="G496" s="264">
        <f t="shared" si="15"/>
        <v>1272.29964753587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67485447.689999998</v>
      </c>
      <c r="C498" s="240">
        <f>E71</f>
        <v>70634213.89000003</v>
      </c>
      <c r="D498" s="240">
        <f>'Prior Year'!E59</f>
        <v>77898.184802232063</v>
      </c>
      <c r="E498" s="180">
        <f>E59</f>
        <v>81126</v>
      </c>
      <c r="F498" s="263">
        <f t="shared" si="15"/>
        <v>866.32888637048575</v>
      </c>
      <c r="G498" s="263">
        <f t="shared" si="15"/>
        <v>870.67295182802104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1789155.9400000002</v>
      </c>
      <c r="C500" s="240">
        <f>G71</f>
        <v>279692.19</v>
      </c>
      <c r="D500" s="240">
        <f>'Prior Year'!G59</f>
        <v>2969.4314684884293</v>
      </c>
      <c r="E500" s="180">
        <f>G59</f>
        <v>0</v>
      </c>
      <c r="F500" s="263">
        <f t="shared" si="15"/>
        <v>602.52474555702031</v>
      </c>
      <c r="G500" s="263" t="str">
        <f t="shared" ref="G500" si="17">IF(C500=0,"",IF(E500=0,"",C500/E500))</f>
        <v/>
      </c>
      <c r="H500" s="265" t="str">
        <f t="shared" ref="H500" si="18">IF(B500=0,"",IF(C500=0,"",IF(D500=0,"",IF(E500=0,"",IF(G500/F500-1&lt;-0.25,G500/F500-1,IF(G500/F500-1&gt;0.25,G500/F500-1,""))))))</f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3312426.0399999996</v>
      </c>
      <c r="C501" s="240">
        <f>H71</f>
        <v>3337031.5499999993</v>
      </c>
      <c r="D501" s="240">
        <f>'Prior Year'!H59</f>
        <v>5740.3051657639917</v>
      </c>
      <c r="E501" s="180">
        <f>H59</f>
        <v>0</v>
      </c>
      <c r="F501" s="263">
        <f t="shared" si="15"/>
        <v>577.04702874609984</v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2344093.3299999996</v>
      </c>
      <c r="C503" s="240">
        <f>J71</f>
        <v>2377650.6</v>
      </c>
      <c r="D503" s="240">
        <f>'Prior Year'!J59</f>
        <v>4665</v>
      </c>
      <c r="E503" s="180">
        <f>J59</f>
        <v>5017</v>
      </c>
      <c r="F503" s="263">
        <f t="shared" si="15"/>
        <v>502.48517256162904</v>
      </c>
      <c r="G503" s="263">
        <f t="shared" si="15"/>
        <v>473.91879609328288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50714.06</v>
      </c>
      <c r="C508" s="240">
        <f>O71</f>
        <v>55501.600000000006</v>
      </c>
      <c r="D508" s="240">
        <f>'Prior Year'!O59</f>
        <v>2075</v>
      </c>
      <c r="E508" s="180">
        <f>O59</f>
        <v>2297</v>
      </c>
      <c r="F508" s="263">
        <f t="shared" si="15"/>
        <v>24.440510843373492</v>
      </c>
      <c r="G508" s="263">
        <f t="shared" si="15"/>
        <v>24.162646930779278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25157274.770000007</v>
      </c>
      <c r="C509" s="240">
        <f>P71</f>
        <v>27605777.27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8624213.7599999979</v>
      </c>
      <c r="C510" s="240">
        <f>Q71</f>
        <v>9449592.6699999999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814581.55000000016</v>
      </c>
      <c r="C511" s="240">
        <f>R71</f>
        <v>785215.03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27466568.219999988</v>
      </c>
      <c r="C512" s="240">
        <f>S71</f>
        <v>30468981.329999994</v>
      </c>
      <c r="D512" s="181" t="s">
        <v>529</v>
      </c>
      <c r="E512" s="181" t="s">
        <v>529</v>
      </c>
      <c r="F512" s="263" t="str">
        <f t="shared" ref="F512:G527" si="19">IF(B512=0,"",IF(D512=0,"",B512/D512))</f>
        <v/>
      </c>
      <c r="G512" s="263" t="str">
        <f t="shared" si="19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4615241.1300000008</v>
      </c>
      <c r="C513" s="240">
        <f>T71</f>
        <v>5115099.9200000009</v>
      </c>
      <c r="D513" s="181" t="s">
        <v>529</v>
      </c>
      <c r="E513" s="181" t="s">
        <v>529</v>
      </c>
      <c r="F513" s="263" t="str">
        <f t="shared" si="19"/>
        <v/>
      </c>
      <c r="G513" s="263" t="str">
        <f t="shared" si="19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11809020.25</v>
      </c>
      <c r="C514" s="240">
        <f>U71</f>
        <v>15338251.629999999</v>
      </c>
      <c r="D514" s="240">
        <f>'Prior Year'!U59</f>
        <v>0</v>
      </c>
      <c r="E514" s="180">
        <f>U59</f>
        <v>0</v>
      </c>
      <c r="F514" s="263" t="str">
        <f t="shared" si="19"/>
        <v/>
      </c>
      <c r="G514" s="263" t="str">
        <f t="shared" si="19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13798346.179999998</v>
      </c>
      <c r="C515" s="240">
        <f>V71</f>
        <v>14790421.979999999</v>
      </c>
      <c r="D515" s="240">
        <f>'Prior Year'!V59</f>
        <v>0</v>
      </c>
      <c r="E515" s="180">
        <f>V59</f>
        <v>0</v>
      </c>
      <c r="F515" s="263" t="str">
        <f t="shared" si="19"/>
        <v/>
      </c>
      <c r="G515" s="263" t="str">
        <f t="shared" si="19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818726.2</v>
      </c>
      <c r="C516" s="240">
        <f>W71</f>
        <v>907666.86999999988</v>
      </c>
      <c r="D516" s="240">
        <f>'Prior Year'!W59</f>
        <v>0</v>
      </c>
      <c r="E516" s="180">
        <f>W59</f>
        <v>0</v>
      </c>
      <c r="F516" s="263" t="str">
        <f t="shared" si="19"/>
        <v/>
      </c>
      <c r="G516" s="263" t="str">
        <f t="shared" si="19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1858006.6</v>
      </c>
      <c r="C517" s="240">
        <f>X71</f>
        <v>1917248.72</v>
      </c>
      <c r="D517" s="240">
        <f>'Prior Year'!X59</f>
        <v>0</v>
      </c>
      <c r="E517" s="180">
        <f>X59</f>
        <v>0</v>
      </c>
      <c r="F517" s="263" t="str">
        <f t="shared" si="19"/>
        <v/>
      </c>
      <c r="G517" s="263" t="str">
        <f t="shared" si="19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8300368.7500000019</v>
      </c>
      <c r="C518" s="240">
        <f>Y71</f>
        <v>8623911.0300000012</v>
      </c>
      <c r="D518" s="240">
        <f>'Prior Year'!Y59</f>
        <v>0</v>
      </c>
      <c r="E518" s="180">
        <f>Y59</f>
        <v>0</v>
      </c>
      <c r="F518" s="263" t="str">
        <f t="shared" si="19"/>
        <v/>
      </c>
      <c r="G518" s="263" t="str">
        <f t="shared" si="19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17754.560000000001</v>
      </c>
      <c r="C519" s="240">
        <f>Z71</f>
        <v>41604.699999999997</v>
      </c>
      <c r="D519" s="240">
        <f>'Prior Year'!Z59</f>
        <v>0</v>
      </c>
      <c r="E519" s="180">
        <f>Z59</f>
        <v>0</v>
      </c>
      <c r="F519" s="263" t="str">
        <f t="shared" si="19"/>
        <v/>
      </c>
      <c r="G519" s="263" t="str">
        <f t="shared" si="19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2231947.1200000006</v>
      </c>
      <c r="C520" s="240">
        <f>AA71</f>
        <v>2664120.2500000005</v>
      </c>
      <c r="D520" s="240">
        <f>'Prior Year'!AA59</f>
        <v>0</v>
      </c>
      <c r="E520" s="180">
        <f>AA59</f>
        <v>0</v>
      </c>
      <c r="F520" s="263" t="str">
        <f t="shared" si="19"/>
        <v/>
      </c>
      <c r="G520" s="263" t="str">
        <f t="shared" si="19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22994394.569999997</v>
      </c>
      <c r="C521" s="240">
        <f>AB71</f>
        <v>25106522.290000007</v>
      </c>
      <c r="D521" s="181" t="s">
        <v>529</v>
      </c>
      <c r="E521" s="181" t="s">
        <v>529</v>
      </c>
      <c r="F521" s="263" t="str">
        <f t="shared" si="19"/>
        <v/>
      </c>
      <c r="G521" s="263" t="str">
        <f t="shared" si="19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5619956.2500000009</v>
      </c>
      <c r="C522" s="240">
        <f>AC71</f>
        <v>5975410.1599999992</v>
      </c>
      <c r="D522" s="240">
        <f>'Prior Year'!AC59</f>
        <v>0</v>
      </c>
      <c r="E522" s="180">
        <f>AC59</f>
        <v>0</v>
      </c>
      <c r="F522" s="263" t="str">
        <f t="shared" si="19"/>
        <v/>
      </c>
      <c r="G522" s="263" t="str">
        <f t="shared" si="19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9"/>
        <v/>
      </c>
      <c r="G523" s="263" t="str">
        <f t="shared" si="19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7991350.2700000005</v>
      </c>
      <c r="C524" s="240">
        <f>AE71</f>
        <v>7283616.71</v>
      </c>
      <c r="D524" s="240">
        <f>'Prior Year'!AE59</f>
        <v>0</v>
      </c>
      <c r="E524" s="180">
        <f>AE59</f>
        <v>0</v>
      </c>
      <c r="F524" s="263" t="str">
        <f t="shared" si="19"/>
        <v/>
      </c>
      <c r="G524" s="263" t="str">
        <f t="shared" si="19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9"/>
        <v/>
      </c>
      <c r="G525" s="263" t="str">
        <f t="shared" si="19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15138590.369999995</v>
      </c>
      <c r="C526" s="240">
        <f>AG71</f>
        <v>15640431.529999999</v>
      </c>
      <c r="D526" s="240">
        <f>'Prior Year'!AG59</f>
        <v>0</v>
      </c>
      <c r="E526" s="180">
        <f>AG59</f>
        <v>0</v>
      </c>
      <c r="F526" s="263" t="str">
        <f t="shared" si="19"/>
        <v/>
      </c>
      <c r="G526" s="263" t="str">
        <f t="shared" si="19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9"/>
        <v/>
      </c>
      <c r="G527" s="263" t="str">
        <f t="shared" si="19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20">IF(B528=0,"",IF(D528=0,"",B528/D528))</f>
        <v/>
      </c>
      <c r="G528" s="263" t="str">
        <f t="shared" si="20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6099432.0299999993</v>
      </c>
      <c r="C529" s="240">
        <f>AJ71</f>
        <v>6448067.6899999976</v>
      </c>
      <c r="D529" s="240">
        <f>'Prior Year'!AJ59</f>
        <v>0</v>
      </c>
      <c r="E529" s="180">
        <f>AJ59</f>
        <v>0</v>
      </c>
      <c r="F529" s="263" t="str">
        <f t="shared" si="20"/>
        <v/>
      </c>
      <c r="G529" s="263" t="str">
        <f t="shared" si="20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20"/>
        <v/>
      </c>
      <c r="G530" s="263" t="str">
        <f t="shared" si="20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20"/>
        <v/>
      </c>
      <c r="G531" s="263" t="str">
        <f t="shared" si="20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20"/>
        <v/>
      </c>
      <c r="G532" s="263" t="str">
        <f t="shared" si="20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20"/>
        <v/>
      </c>
      <c r="G533" s="263" t="str">
        <f t="shared" si="20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20"/>
        <v/>
      </c>
      <c r="G534" s="263" t="str">
        <f t="shared" si="20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20"/>
        <v/>
      </c>
      <c r="G535" s="263" t="str">
        <f t="shared" si="20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20"/>
        <v/>
      </c>
      <c r="G536" s="263" t="str">
        <f t="shared" si="20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250632.37</v>
      </c>
      <c r="C537" s="240">
        <f>AR71</f>
        <v>252545.18000000002</v>
      </c>
      <c r="D537" s="240">
        <f>'Prior Year'!AR59</f>
        <v>0</v>
      </c>
      <c r="E537" s="180">
        <f>AR59</f>
        <v>0</v>
      </c>
      <c r="F537" s="263" t="str">
        <f t="shared" si="20"/>
        <v/>
      </c>
      <c r="G537" s="263" t="str">
        <f t="shared" si="20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20"/>
        <v/>
      </c>
      <c r="G538" s="263" t="str">
        <f t="shared" si="20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20"/>
        <v/>
      </c>
      <c r="G539" s="263" t="str">
        <f t="shared" si="20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20"/>
        <v/>
      </c>
      <c r="G540" s="263" t="str">
        <f t="shared" si="20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-36343.600000000006</v>
      </c>
      <c r="C541" s="240">
        <f>AV71</f>
        <v>-16885.03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636303.42999999993</v>
      </c>
      <c r="C543" s="240">
        <f>AX71</f>
        <v>734573.17000000016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4922200.96</v>
      </c>
      <c r="C544" s="240">
        <f>AY71</f>
        <v>5361464.97</v>
      </c>
      <c r="D544" s="240">
        <f>'Prior Year'!AY59</f>
        <v>441127.78</v>
      </c>
      <c r="E544" s="180">
        <f>AY59</f>
        <v>470282</v>
      </c>
      <c r="F544" s="263">
        <f t="shared" ref="F544:G550" si="21">IF(B544=0,"",IF(D544=0,"",B544/D544))</f>
        <v>11.158220323372062</v>
      </c>
      <c r="G544" s="263">
        <f t="shared" si="21"/>
        <v>11.400531957421292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1072080.8299999996</v>
      </c>
      <c r="C545" s="240">
        <f>AZ71</f>
        <v>1505921.7099999997</v>
      </c>
      <c r="D545" s="240">
        <f>'Prior Year'!AZ59</f>
        <v>0</v>
      </c>
      <c r="E545" s="180">
        <f>AZ59</f>
        <v>0</v>
      </c>
      <c r="F545" s="263" t="str">
        <f t="shared" si="21"/>
        <v/>
      </c>
      <c r="G545" s="263" t="str">
        <f t="shared" si="21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537682.85</v>
      </c>
      <c r="C546" s="240">
        <f>BA71</f>
        <v>1118808.52</v>
      </c>
      <c r="D546" s="240">
        <f>'Prior Year'!BA59</f>
        <v>0</v>
      </c>
      <c r="E546" s="180">
        <f>BA59</f>
        <v>0</v>
      </c>
      <c r="F546" s="263" t="str">
        <f t="shared" si="21"/>
        <v/>
      </c>
      <c r="G546" s="263" t="str">
        <f t="shared" si="21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2586011.11</v>
      </c>
      <c r="C548" s="240">
        <f>BC71</f>
        <v>2492551.9500000002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224816.34000000005</v>
      </c>
      <c r="C549" s="240">
        <f>BD71</f>
        <v>133376.92000000001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21584875.110000003</v>
      </c>
      <c r="C550" s="240">
        <f>BE71</f>
        <v>20745080</v>
      </c>
      <c r="D550" s="240">
        <f>'Prior Year'!BE59</f>
        <v>456936.56000000011</v>
      </c>
      <c r="E550" s="180">
        <f>BE59</f>
        <v>456936.56000000011</v>
      </c>
      <c r="F550" s="263">
        <f t="shared" si="21"/>
        <v>47.238231736151725</v>
      </c>
      <c r="G550" s="263">
        <f t="shared" si="21"/>
        <v>45.400350543191365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6036054.8600000003</v>
      </c>
      <c r="C551" s="240">
        <f>BF71</f>
        <v>5837826.9799999995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431097.58999999991</v>
      </c>
      <c r="C552" s="240">
        <f>BG71</f>
        <v>440713.13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213629.02</v>
      </c>
      <c r="C553" s="240">
        <f>BH71</f>
        <v>2012616.9700000002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-43350</v>
      </c>
      <c r="C555" s="240">
        <f>BJ71</f>
        <v>21216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532012.63</v>
      </c>
      <c r="C556" s="240">
        <f>BK71</f>
        <v>396351.00999999995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56904</v>
      </c>
      <c r="C557" s="240">
        <f>BL71</f>
        <v>59211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5121114.87</v>
      </c>
      <c r="C559" s="240">
        <f>BN71</f>
        <v>6036314.3499999996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324592.49999999994</v>
      </c>
      <c r="C560" s="240">
        <f>BO71</f>
        <v>415990.33999999997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17028.12</v>
      </c>
      <c r="C561" s="240">
        <f>BP71</f>
        <v>17732.560000000001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970535.99000000046</v>
      </c>
      <c r="C564" s="240">
        <f>BS71</f>
        <v>992359.89999999991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714822.74999999977</v>
      </c>
      <c r="C565" s="240">
        <f>BT71</f>
        <v>796099.53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5685949.3100000005</v>
      </c>
      <c r="C567" s="240">
        <f>BV71</f>
        <v>6604561.75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791086.33000000007</v>
      </c>
      <c r="C568" s="240">
        <f>BW71</f>
        <v>771235.64000000013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11542522.5</v>
      </c>
      <c r="C570" s="240">
        <f>BY71</f>
        <v>10340050.16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5989782.5</v>
      </c>
      <c r="C572" s="240">
        <f>CA71</f>
        <v>6944749.1899999976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214290.58000000005</v>
      </c>
      <c r="C573" s="240">
        <f>CB71</f>
        <v>267157.79000000004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147090365.29531789</v>
      </c>
      <c r="C574" s="240">
        <f>CC71</f>
        <v>158116322.07326385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22421261.219999999</v>
      </c>
      <c r="C575" s="240">
        <f>CD71</f>
        <v>20907147.079999998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360644.81000000017</v>
      </c>
      <c r="E612" s="180">
        <f>SUM(C624:D647)+SUM(C668:D713)</f>
        <v>356521119.10366106</v>
      </c>
      <c r="F612" s="180">
        <f>CE64-(AX64+BD64+BE64+BG64+BJ64+BN64+BP64+BQ64+CB64+CC64+CD64)</f>
        <v>86041130.909999982</v>
      </c>
      <c r="G612" s="180">
        <f>CE77-(AX77+AY77+BD77+BE77+BG77+BJ77+BN77+BP77+BQ77+CB77+CC77+CD77)</f>
        <v>470282</v>
      </c>
      <c r="H612" s="197">
        <f>CE60-(AX60+AY60+AZ60+BD60+BE60+BG60+BJ60+BN60+BO60+BP60+BQ60+BR60+CB60+CC60+CD60)</f>
        <v>1986.4599999999998</v>
      </c>
      <c r="I612" s="180">
        <f>CE78-(AX78+AY78+AZ78+BD78+BE78+BF78+BG78+BJ78+BN78+BO78+BP78+BQ78+BR78+CB78+CC78+CD78)</f>
        <v>129351.08882266827</v>
      </c>
      <c r="J612" s="180">
        <f>CE79-(AX79+AY79+AZ79+BA79+BD79+BE79+BF79+BG79+BJ79+BN79+BO79+BP79+BQ79+BR79+CB79+CC79+CD79)</f>
        <v>2716826</v>
      </c>
      <c r="K612" s="180">
        <f>CE75-(AW75+AX75+AY75+AZ75+BA75+BB75+BC75+BD75+BE75+BF75+BG75+BH75+BI75+BJ75+BK75+BL75+BM75+BN75+BO75+BP75+BQ75+BR75+BS75+BT75+BU75+BV75+BW75+BX75+CB75+CC75+CD75)</f>
        <v>2045470442.4299996</v>
      </c>
      <c r="L612" s="197">
        <f>CE80-(AW80+AX80+AY80+AZ80+BA80+BB80+BC80+BD80+BE80+BF80+BG80+BH80+BI80+BJ80+BK80+BL80+BM80+BN80+BO80+BP80+BQ80+BR80+BS80+BT80+BU80+BV80+BW80+BX80+BY80+BZ80+CA80+CB80+CC80+CD80)</f>
        <v>759.76999999999987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20745080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20907147.079999998</v>
      </c>
      <c r="D615" s="266">
        <f>SUM(C614:C615)</f>
        <v>41652227.079999998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734573.17000000016</v>
      </c>
      <c r="D616" s="180">
        <f>(D615/D612)*AX76</f>
        <v>137341.72100445195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21216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440713.13</v>
      </c>
      <c r="D618" s="180">
        <f>(D615/D612)*BG76</f>
        <v>48246.365559507685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6036314.3499999996</v>
      </c>
      <c r="D619" s="180">
        <f>(D615/D612)*BN76</f>
        <v>895510.9384322504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158116322.07326385</v>
      </c>
      <c r="D620" s="180">
        <f>(D615/D612)*CC76</f>
        <v>1161570.4609785017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17732.560000000001</v>
      </c>
      <c r="D621" s="180">
        <f>(D615/D612)*BP76</f>
        <v>69275.470364111388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267157.79000000004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167945974.02960268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133376.92000000001</v>
      </c>
      <c r="D624" s="180">
        <f>(D615/D612)*BD76</f>
        <v>114380.40550465368</v>
      </c>
      <c r="E624" s="180">
        <f>(E623/E612)*SUM(C624:D624)</f>
        <v>116710.74482056145</v>
      </c>
      <c r="F624" s="180">
        <f>SUM(C624:E624)</f>
        <v>364468.07032521511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5361464.97</v>
      </c>
      <c r="D625" s="180">
        <f>(D615/D612)*AY76</f>
        <v>841114.52986502543</v>
      </c>
      <c r="E625" s="180">
        <f>(E623/E612)*SUM(C625:D625)</f>
        <v>2921841.6519611459</v>
      </c>
      <c r="F625" s="180">
        <f>(F624/F612)*AY64</f>
        <v>5588.7885431384866</v>
      </c>
      <c r="G625" s="180">
        <f>SUM(C625:F625)</f>
        <v>9130009.9403693099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415990.33999999997</v>
      </c>
      <c r="D627" s="180">
        <f>(D615/D612)*BO76</f>
        <v>124198.53050157461</v>
      </c>
      <c r="E627" s="180">
        <f>(E623/E612)*SUM(C627:D627)</f>
        <v>254466.12039260322</v>
      </c>
      <c r="F627" s="180">
        <f>(F624/F612)*BO64</f>
        <v>0.35582189103653283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1505921.7099999997</v>
      </c>
      <c r="D628" s="180">
        <f>(D615/D612)*AZ76</f>
        <v>600107.91491002322</v>
      </c>
      <c r="E628" s="180">
        <f>(E623/E612)*SUM(C628:D628)</f>
        <v>992084.83800330502</v>
      </c>
      <c r="F628" s="180">
        <f>(F624/F612)*AZ64</f>
        <v>9584.4451859616256</v>
      </c>
      <c r="G628" s="180">
        <f>(G625/G612)*AZ77</f>
        <v>0</v>
      </c>
      <c r="H628" s="180">
        <f>SUM(C626:G628)</f>
        <v>3902354.2548153582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5837826.9799999995</v>
      </c>
      <c r="D629" s="180">
        <f>(D615/D612)*BF76</f>
        <v>367942.34769663122</v>
      </c>
      <c r="E629" s="180">
        <f>(E623/E612)*SUM(C629:D629)</f>
        <v>2923344.2803145871</v>
      </c>
      <c r="F629" s="180">
        <f>(F624/F612)*BF64</f>
        <v>3240.3589791275003</v>
      </c>
      <c r="G629" s="180">
        <f>(G625/G612)*BF77</f>
        <v>0</v>
      </c>
      <c r="H629" s="180">
        <f>(H628/H612)*BF60</f>
        <v>172873.94381147946</v>
      </c>
      <c r="I629" s="180">
        <f>SUM(C629:H629)</f>
        <v>9305227.910801826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1118808.52</v>
      </c>
      <c r="D630" s="180">
        <f>(D615/D612)*BA76</f>
        <v>548554.96284702362</v>
      </c>
      <c r="E630" s="180">
        <f>(E623/E612)*SUM(C630:D630)</f>
        <v>785442.90697885491</v>
      </c>
      <c r="F630" s="180">
        <f>(F624/F612)*BA64</f>
        <v>448.60782881242324</v>
      </c>
      <c r="G630" s="180">
        <f>(G625/G612)*BA77</f>
        <v>0</v>
      </c>
      <c r="H630" s="180">
        <f>(H628/H612)*BA60</f>
        <v>10470.660460399838</v>
      </c>
      <c r="I630" s="180">
        <f>(I629/I612)*BA78</f>
        <v>136875.34210737117</v>
      </c>
      <c r="J630" s="180">
        <f>SUM(C630:I630)</f>
        <v>2600601.0002224618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2492551.9500000002</v>
      </c>
      <c r="D633" s="180">
        <f>(D615/D612)*BC76</f>
        <v>299212.00790522277</v>
      </c>
      <c r="E633" s="180">
        <f>(E623/E612)*SUM(C633:D633)</f>
        <v>1315112.8840555595</v>
      </c>
      <c r="F633" s="180">
        <f>(F624/F612)*BC64</f>
        <v>511.69733751964287</v>
      </c>
      <c r="G633" s="180">
        <f>(G625/G612)*BC77</f>
        <v>0</v>
      </c>
      <c r="H633" s="180">
        <f>(H628/H612)*BC60</f>
        <v>83509.901720749927</v>
      </c>
      <c r="I633" s="180">
        <f>(I629/I612)*BC78</f>
        <v>74659.329909447799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396351.00999999995</v>
      </c>
      <c r="D635" s="180">
        <f>(D615/D612)*BK76</f>
        <v>135220.10053399624</v>
      </c>
      <c r="E635" s="180">
        <f>(E623/E612)*SUM(C635:D635)</f>
        <v>250406.56258759295</v>
      </c>
      <c r="F635" s="180">
        <f>(F624/F612)*BK64</f>
        <v>3.4883253246260093</v>
      </c>
      <c r="G635" s="180">
        <f>(G625/G612)*BK77</f>
        <v>0</v>
      </c>
      <c r="H635" s="180">
        <f>(H628/H612)*BK60</f>
        <v>15146.114849846672</v>
      </c>
      <c r="I635" s="180">
        <f>(I629/I612)*BK78</f>
        <v>33740.096752247046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2012616.9700000002</v>
      </c>
      <c r="D636" s="180">
        <f>(D615/D612)*BH76</f>
        <v>568960.40131845034</v>
      </c>
      <c r="E636" s="180">
        <f>(E623/E612)*SUM(C636:D636)</f>
        <v>1216100.5419507734</v>
      </c>
      <c r="F636" s="180">
        <f>(F624/F612)*BH64</f>
        <v>7.3890651648629335</v>
      </c>
      <c r="G636" s="180">
        <f>(G625/G612)*BH77</f>
        <v>0</v>
      </c>
      <c r="H636" s="180">
        <f>(H628/H612)*BH60</f>
        <v>30036.84773724456</v>
      </c>
      <c r="I636" s="180">
        <f>(I629/I612)*BH78</f>
        <v>141966.90368423061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59211</v>
      </c>
      <c r="D637" s="180">
        <f>(D615/D612)*BL76</f>
        <v>234327.6105017387</v>
      </c>
      <c r="E637" s="180">
        <f>(E623/E612)*SUM(C637:D637)</f>
        <v>138276.87958557298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58469.385977595732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992359.89999999991</v>
      </c>
      <c r="D639" s="180">
        <f>(D615/D612)*BS76</f>
        <v>326493.94516875246</v>
      </c>
      <c r="E639" s="180">
        <f>(E623/E612)*SUM(C639:D639)</f>
        <v>621270.89185185498</v>
      </c>
      <c r="F639" s="180">
        <f>(F624/F612)*BS64</f>
        <v>2985.8944363439368</v>
      </c>
      <c r="G639" s="180">
        <f>(G625/G612)*BS77</f>
        <v>0</v>
      </c>
      <c r="H639" s="180">
        <f>(H628/H612)*BS60</f>
        <v>35537.382313064372</v>
      </c>
      <c r="I639" s="180">
        <f>(I629/I612)*BS78</f>
        <v>81466.71430884632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796099.53</v>
      </c>
      <c r="D640" s="180">
        <f>(D615/D612)*BT76</f>
        <v>236336.04708209934</v>
      </c>
      <c r="E640" s="180">
        <f>(E623/E612)*SUM(C640:D640)</f>
        <v>486348.18338896986</v>
      </c>
      <c r="F640" s="180">
        <f>(F624/F612)*BT64</f>
        <v>10.007914282891814</v>
      </c>
      <c r="G640" s="180">
        <f>(G625/G612)*BT77</f>
        <v>0</v>
      </c>
      <c r="H640" s="180">
        <f>(H628/H612)*BT60</f>
        <v>24418.444563371479</v>
      </c>
      <c r="I640" s="180">
        <f>(I629/I612)*BT78</f>
        <v>58970.530735472043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6604561.75</v>
      </c>
      <c r="D642" s="180">
        <f>(D615/D612)*BV76</f>
        <v>736619.23574122658</v>
      </c>
      <c r="E642" s="180">
        <f>(E623/E612)*SUM(C642:D642)</f>
        <v>3458201.282094114</v>
      </c>
      <c r="F642" s="180">
        <f>(F624/F612)*BV64</f>
        <v>12.093581241102024</v>
      </c>
      <c r="G642" s="180">
        <f>(G625/G612)*BV77</f>
        <v>0</v>
      </c>
      <c r="H642" s="180">
        <f>(H628/H612)*BV60</f>
        <v>83529.546487092128</v>
      </c>
      <c r="I642" s="180">
        <f>(I629/I612)*BV78</f>
        <v>183801.10786285592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771235.64000000013</v>
      </c>
      <c r="D643" s="180">
        <f>(D615/D612)*BW76</f>
        <v>349552.27543148934</v>
      </c>
      <c r="E643" s="180">
        <f>(E623/E612)*SUM(C643:D643)</f>
        <v>527968.21296586283</v>
      </c>
      <c r="F643" s="180">
        <f>(F624/F612)*BW64</f>
        <v>25.577197643437842</v>
      </c>
      <c r="G643" s="180">
        <f>(G625/G612)*BW77</f>
        <v>0</v>
      </c>
      <c r="H643" s="180">
        <f>(H628/H612)*BW60</f>
        <v>15381.852045953234</v>
      </c>
      <c r="I643" s="180">
        <f>(I629/I612)*BW78</f>
        <v>87220.224999473357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26036805.343968291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10340050.16</v>
      </c>
      <c r="D645" s="180">
        <f>(D615/D612)*BY76</f>
        <v>768329.20397031284</v>
      </c>
      <c r="E645" s="180">
        <f>(E623/E612)*SUM(C645:D645)</f>
        <v>5232810.8833011203</v>
      </c>
      <c r="F645" s="180">
        <f>(F624/F612)*BY64</f>
        <v>55.38545644929151</v>
      </c>
      <c r="G645" s="180">
        <f>(G625/G612)*BY77</f>
        <v>0</v>
      </c>
      <c r="H645" s="180">
        <f>(H628/H612)*BY60</f>
        <v>186232.38492418473</v>
      </c>
      <c r="I645" s="180">
        <f>(I629/I612)*BY78</f>
        <v>191713.37380434634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6944749.1899999976</v>
      </c>
      <c r="D647" s="180">
        <f>(D615/D612)*CA76</f>
        <v>53967.926697579234</v>
      </c>
      <c r="E647" s="180">
        <f>(E623/E612)*SUM(C647:D647)</f>
        <v>3296877.239913715</v>
      </c>
      <c r="F647" s="180">
        <f>(F624/F612)*CA64</f>
        <v>14.224361331925797</v>
      </c>
      <c r="G647" s="180">
        <f>(G625/G612)*CA77</f>
        <v>0</v>
      </c>
      <c r="H647" s="180">
        <f>(H628/H612)*CA60</f>
        <v>23652.298676025148</v>
      </c>
      <c r="I647" s="180">
        <f>(I629/I612)*CA78</f>
        <v>13466.067996574993</v>
      </c>
      <c r="J647" s="180">
        <f>(J630/J612)*CA79</f>
        <v>0</v>
      </c>
      <c r="K647" s="180">
        <v>0</v>
      </c>
      <c r="L647" s="180">
        <f>SUM(C645:K647)</f>
        <v>27051918.339101631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253069432.6932638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16315970.679999998</v>
      </c>
      <c r="D668" s="180">
        <f>(D615/D612)*C76</f>
        <v>2738992.3934181649</v>
      </c>
      <c r="E668" s="180">
        <f>(E623/E612)*SUM(C668:D668)</f>
        <v>8976198.4970456753</v>
      </c>
      <c r="F668" s="180">
        <f>(F624/F612)*C64</f>
        <v>5444.8670601639969</v>
      </c>
      <c r="G668" s="180">
        <f>(G625/G612)*C77</f>
        <v>1669149.3596876895</v>
      </c>
      <c r="H668" s="180">
        <f>(H628/H612)*C60</f>
        <v>259841.32440845898</v>
      </c>
      <c r="I668" s="180">
        <f>(I629/I612)*C78</f>
        <v>683432.92153050471</v>
      </c>
      <c r="J668" s="180">
        <f>(J630/J612)*C79</f>
        <v>475442.14329178509</v>
      </c>
      <c r="K668" s="180">
        <f>(K644/K612)*C75</f>
        <v>1005826.224005282</v>
      </c>
      <c r="L668" s="180">
        <f>(L647/L612)*C80</f>
        <v>3361506.2589923074</v>
      </c>
      <c r="M668" s="180">
        <f t="shared" ref="M668:M713" si="22">ROUND(SUM(D668:L668),0)</f>
        <v>19175834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2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70634213.89000003</v>
      </c>
      <c r="D670" s="180">
        <f>(D615/D612)*E76</f>
        <v>9055062.3086530007</v>
      </c>
      <c r="E670" s="180">
        <f>(E623/E612)*SUM(C670:D670)</f>
        <v>37539131.327043407</v>
      </c>
      <c r="F670" s="180">
        <f>(F624/F612)*E64</f>
        <v>15412.456852979885</v>
      </c>
      <c r="G670" s="180">
        <f>(G625/G612)*E77</f>
        <v>7460860.5806816192</v>
      </c>
      <c r="H670" s="180">
        <f>(H628/H612)*E60</f>
        <v>1221020.4520002848</v>
      </c>
      <c r="I670" s="180">
        <f>(I629/I612)*E78</f>
        <v>2259417.6249319245</v>
      </c>
      <c r="J670" s="180">
        <f>(J630/J612)*E79</f>
        <v>2125158.8569306768</v>
      </c>
      <c r="K670" s="180">
        <f>(K644/K612)*E75</f>
        <v>4495900.3711333331</v>
      </c>
      <c r="L670" s="180">
        <f>(L647/L612)*E80</f>
        <v>14323342.20810746</v>
      </c>
      <c r="M670" s="180">
        <f t="shared" si="22"/>
        <v>78495306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2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279692.19</v>
      </c>
      <c r="D672" s="180">
        <f>(D615/D612)*G76</f>
        <v>1097564.9711297357</v>
      </c>
      <c r="E672" s="180">
        <f>(E623/E612)*SUM(C672:D672)</f>
        <v>648782.87153565616</v>
      </c>
      <c r="F672" s="180">
        <f>(F624/F612)*G64</f>
        <v>3.8605827982485152</v>
      </c>
      <c r="G672" s="180">
        <f>(G625/G612)*G77</f>
        <v>1.5369399315296927E-13</v>
      </c>
      <c r="H672" s="180">
        <f>(H628/H612)*G60</f>
        <v>0</v>
      </c>
      <c r="I672" s="180">
        <f>(I629/I612)*G78</f>
        <v>273864.22707535385</v>
      </c>
      <c r="J672" s="180">
        <f>(J630/J612)*G79</f>
        <v>4.3778347990016351E-14</v>
      </c>
      <c r="K672" s="180">
        <f>(K644/K612)*G75</f>
        <v>9.2615707448894581E-14</v>
      </c>
      <c r="L672" s="180">
        <f>(L647/L612)*G80</f>
        <v>0</v>
      </c>
      <c r="M672" s="180">
        <f t="shared" si="22"/>
        <v>2020216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3337031.5499999993</v>
      </c>
      <c r="D673" s="180">
        <f>(D615/D612)*H76</f>
        <v>1488108.2937781068</v>
      </c>
      <c r="E673" s="180">
        <f>(E623/E612)*SUM(C673:D673)</f>
        <v>2272972.8127458845</v>
      </c>
      <c r="F673" s="180">
        <f>(F624/F612)*H64</f>
        <v>152.04620989907193</v>
      </c>
      <c r="G673" s="180">
        <f>(G625/G612)*H77</f>
        <v>0</v>
      </c>
      <c r="H673" s="180">
        <f>(H628/H612)*H60</f>
        <v>58069.929307583341</v>
      </c>
      <c r="I673" s="180">
        <f>(I629/I612)*H78</f>
        <v>371312.53128503164</v>
      </c>
      <c r="J673" s="180">
        <f>(J630/J612)*H79</f>
        <v>0</v>
      </c>
      <c r="K673" s="180">
        <f>(K644/K612)*H75</f>
        <v>226675.79517929867</v>
      </c>
      <c r="L673" s="180">
        <f>(L647/L612)*H80</f>
        <v>460377.88294429122</v>
      </c>
      <c r="M673" s="180">
        <f t="shared" si="22"/>
        <v>4877669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2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2377650.6</v>
      </c>
      <c r="D675" s="180">
        <f>(D615/D612)*J76</f>
        <v>298515.58049984177</v>
      </c>
      <c r="E675" s="180">
        <f>(E623/E612)*SUM(C675:D675)</f>
        <v>1260658.3783286237</v>
      </c>
      <c r="F675" s="180">
        <f>(F624/F612)*J64</f>
        <v>395.93343865458763</v>
      </c>
      <c r="G675" s="180">
        <f>(G625/G612)*J77</f>
        <v>0</v>
      </c>
      <c r="H675" s="180">
        <f>(H628/H612)*J60</f>
        <v>27345.514748361307</v>
      </c>
      <c r="I675" s="180">
        <f>(I629/I612)*J78</f>
        <v>74485.557460339449</v>
      </c>
      <c r="J675" s="180">
        <f>(J630/J612)*J79</f>
        <v>0</v>
      </c>
      <c r="K675" s="180">
        <f>(K644/K612)*J75</f>
        <v>84155.133041447552</v>
      </c>
      <c r="L675" s="180">
        <f>(L647/L612)*J80</f>
        <v>408393.99206272396</v>
      </c>
      <c r="M675" s="180">
        <f t="shared" si="22"/>
        <v>2153950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2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2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2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2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55501.600000000006</v>
      </c>
      <c r="D680" s="180">
        <f>(D615/D612)*O76</f>
        <v>0</v>
      </c>
      <c r="E680" s="180">
        <f>(E623/E612)*SUM(C680:D680)</f>
        <v>26145.071842128855</v>
      </c>
      <c r="F680" s="180">
        <f>(F624/F612)*O64</f>
        <v>0</v>
      </c>
      <c r="G680" s="180">
        <f>(G625/G612)*O77</f>
        <v>0</v>
      </c>
      <c r="H680" s="180">
        <f>(H628/H612)*O60</f>
        <v>667.92205563526159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1424.2161885360906</v>
      </c>
      <c r="M680" s="180">
        <f t="shared" si="22"/>
        <v>28237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27605777.27</v>
      </c>
      <c r="D681" s="180">
        <f>(D615/D612)*P76</f>
        <v>3471450.3887919169</v>
      </c>
      <c r="E681" s="180">
        <f>(E623/E612)*SUM(C681:D681)</f>
        <v>14639512.190518985</v>
      </c>
      <c r="F681" s="180">
        <f>(F624/F612)*P64</f>
        <v>36382.901967332116</v>
      </c>
      <c r="G681" s="180">
        <f>(G625/G612)*P77</f>
        <v>0</v>
      </c>
      <c r="H681" s="180">
        <f>(H628/H612)*P60</f>
        <v>256265.97693417617</v>
      </c>
      <c r="I681" s="180">
        <f>(I629/I612)*P78</f>
        <v>866195.71739644965</v>
      </c>
      <c r="J681" s="180">
        <f>(J630/J612)*P79</f>
        <v>0</v>
      </c>
      <c r="K681" s="180">
        <f>(K644/K612)*P75</f>
        <v>3767638.1576392665</v>
      </c>
      <c r="L681" s="180">
        <f>(L647/L612)*P80</f>
        <v>1667401.1027286279</v>
      </c>
      <c r="M681" s="180">
        <f t="shared" si="22"/>
        <v>24704846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9449592.6699999999</v>
      </c>
      <c r="D682" s="180">
        <f>(D615/D612)*Q76</f>
        <v>1494833.4957375324</v>
      </c>
      <c r="E682" s="180">
        <f>(E623/E612)*SUM(C682:D682)</f>
        <v>5155577.6477449769</v>
      </c>
      <c r="F682" s="180">
        <f>(F624/F612)*Q64</f>
        <v>3837.2542255174326</v>
      </c>
      <c r="G682" s="180">
        <f>(G625/G612)*Q77</f>
        <v>0</v>
      </c>
      <c r="H682" s="180">
        <f>(H628/H612)*Q60</f>
        <v>132641.46234262607</v>
      </c>
      <c r="I682" s="180">
        <f>(I629/I612)*Q78</f>
        <v>372990.60254731681</v>
      </c>
      <c r="J682" s="180">
        <f>(J630/J612)*Q79</f>
        <v>0</v>
      </c>
      <c r="K682" s="180">
        <f>(K644/K612)*Q75</f>
        <v>368825.80343078938</v>
      </c>
      <c r="L682" s="180">
        <f>(L647/L612)*Q80</f>
        <v>1838307.0453529588</v>
      </c>
      <c r="M682" s="180">
        <f t="shared" si="22"/>
        <v>9367013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785215.03</v>
      </c>
      <c r="D683" s="180">
        <f>(D615/D612)*R76</f>
        <v>96909.663612120698</v>
      </c>
      <c r="E683" s="180">
        <f>(E623/E612)*SUM(C683:D683)</f>
        <v>415541.41661149944</v>
      </c>
      <c r="F683" s="180">
        <f>(F624/F612)*R64</f>
        <v>238.43370759864465</v>
      </c>
      <c r="G683" s="180">
        <f>(G625/G612)*R77</f>
        <v>0</v>
      </c>
      <c r="H683" s="180">
        <f>(H628/H612)*R60</f>
        <v>12651.229524385544</v>
      </c>
      <c r="I683" s="180">
        <f>(I629/I612)*R78</f>
        <v>24180.882972192503</v>
      </c>
      <c r="J683" s="180">
        <f>(J630/J612)*R79</f>
        <v>0</v>
      </c>
      <c r="K683" s="180">
        <f>(K644/K612)*R75</f>
        <v>450596.46042051027</v>
      </c>
      <c r="L683" s="180">
        <f>(L647/L612)*R80</f>
        <v>194049.4556880423</v>
      </c>
      <c r="M683" s="180">
        <f t="shared" si="22"/>
        <v>1194168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30468981.329999994</v>
      </c>
      <c r="D684" s="180">
        <f>(D615/D612)*S76</f>
        <v>1953344.899325652</v>
      </c>
      <c r="E684" s="180">
        <f>(E623/E612)*SUM(C684:D684)</f>
        <v>15273146.153528145</v>
      </c>
      <c r="F684" s="180">
        <f>(F624/F612)*S64</f>
        <v>116296.50561004445</v>
      </c>
      <c r="G684" s="180">
        <f>(G625/G612)*S77</f>
        <v>0</v>
      </c>
      <c r="H684" s="180">
        <f>(H628/H612)*S60</f>
        <v>69817.499580227057</v>
      </c>
      <c r="I684" s="180">
        <f>(I629/I612)*S78</f>
        <v>487398.29088639125</v>
      </c>
      <c r="J684" s="180">
        <f>(J630/J612)*S79</f>
        <v>0</v>
      </c>
      <c r="K684" s="180">
        <f>(K644/K612)*S75</f>
        <v>2135360.9405770823</v>
      </c>
      <c r="L684" s="180">
        <f>(L647/L612)*S80</f>
        <v>0</v>
      </c>
      <c r="M684" s="180">
        <f t="shared" si="22"/>
        <v>20035364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5115099.9200000009</v>
      </c>
      <c r="D685" s="180">
        <f>(D615/D612)*T76</f>
        <v>407137.46686149493</v>
      </c>
      <c r="E685" s="180">
        <f>(E623/E612)*SUM(C685:D685)</f>
        <v>2601353.712483671</v>
      </c>
      <c r="F685" s="180">
        <f>(F624/F612)*T64</f>
        <v>4593.9549288172257</v>
      </c>
      <c r="G685" s="180">
        <f>(G625/G612)*T77</f>
        <v>0</v>
      </c>
      <c r="H685" s="180">
        <f>(H628/H612)*T60</f>
        <v>61704.211080892856</v>
      </c>
      <c r="I685" s="180">
        <f>(I629/I612)*T78</f>
        <v>101588.87228395436</v>
      </c>
      <c r="J685" s="180">
        <f>(J630/J612)*T79</f>
        <v>0</v>
      </c>
      <c r="K685" s="180">
        <f>(K644/K612)*T75</f>
        <v>230834.33429628232</v>
      </c>
      <c r="L685" s="180">
        <f>(L647/L612)*T80</f>
        <v>828893.82172800472</v>
      </c>
      <c r="M685" s="180">
        <f t="shared" si="22"/>
        <v>4236106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15338251.629999999</v>
      </c>
      <c r="D686" s="180">
        <f>(D615/D612)*U76</f>
        <v>1222650.4937496064</v>
      </c>
      <c r="E686" s="180">
        <f>(E623/E612)*SUM(C686:D686)</f>
        <v>7801324.2103992989</v>
      </c>
      <c r="F686" s="180">
        <f>(F624/F612)*U64</f>
        <v>25901.16402900259</v>
      </c>
      <c r="G686" s="180">
        <f>(G625/G612)*U77</f>
        <v>0</v>
      </c>
      <c r="H686" s="180">
        <f>(H628/H612)*U60</f>
        <v>135941.78308811793</v>
      </c>
      <c r="I686" s="180">
        <f>(I629/I612)*U78</f>
        <v>305075.54565027799</v>
      </c>
      <c r="J686" s="180">
        <f>(J630/J612)*U79</f>
        <v>0</v>
      </c>
      <c r="K686" s="180">
        <f>(K644/K612)*U75</f>
        <v>2130066.5916265803</v>
      </c>
      <c r="L686" s="180">
        <f>(L647/L612)*U80</f>
        <v>0</v>
      </c>
      <c r="M686" s="180">
        <f t="shared" si="22"/>
        <v>11620960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14790421.979999999</v>
      </c>
      <c r="D687" s="180">
        <f>(D615/D612)*V76</f>
        <v>977178.88982411881</v>
      </c>
      <c r="E687" s="180">
        <f>(E623/E612)*SUM(C687:D687)</f>
        <v>7427624.7445040308</v>
      </c>
      <c r="F687" s="180">
        <f>(F624/F612)*V64</f>
        <v>39562.295186124902</v>
      </c>
      <c r="G687" s="180">
        <f>(G625/G612)*V77</f>
        <v>0</v>
      </c>
      <c r="H687" s="180">
        <f>(H628/H612)*V60</f>
        <v>91701.769285452989</v>
      </c>
      <c r="I687" s="180">
        <f>(I629/I612)*V78</f>
        <v>243825.5123070995</v>
      </c>
      <c r="J687" s="180">
        <f>(J630/J612)*V79</f>
        <v>0</v>
      </c>
      <c r="K687" s="180">
        <f>(K644/K612)*V75</f>
        <v>2963538.6520597525</v>
      </c>
      <c r="L687" s="180">
        <f>(L647/L612)*V80</f>
        <v>333978.69621171319</v>
      </c>
      <c r="M687" s="180">
        <f t="shared" si="22"/>
        <v>12077411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907666.86999999988</v>
      </c>
      <c r="D688" s="180">
        <f>(D615/D612)*W76</f>
        <v>158616.82752936435</v>
      </c>
      <c r="E688" s="180">
        <f>(E623/E612)*SUM(C688:D688)</f>
        <v>502292.97670690605</v>
      </c>
      <c r="F688" s="180">
        <f>(F624/F612)*W64</f>
        <v>357.35489035041525</v>
      </c>
      <c r="G688" s="180">
        <f>(G625/G612)*W77</f>
        <v>0</v>
      </c>
      <c r="H688" s="180">
        <f>(H628/H612)*W60</f>
        <v>13633.467841496224</v>
      </c>
      <c r="I688" s="180">
        <f>(I629/I612)*W78</f>
        <v>39578.044138709483</v>
      </c>
      <c r="J688" s="180">
        <f>(J630/J612)*W79</f>
        <v>0</v>
      </c>
      <c r="K688" s="180">
        <f>(K644/K612)*W75</f>
        <v>105496.09809683822</v>
      </c>
      <c r="L688" s="180">
        <f>(L647/L612)*W80</f>
        <v>0</v>
      </c>
      <c r="M688" s="180">
        <f t="shared" si="22"/>
        <v>819975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1917248.72</v>
      </c>
      <c r="D689" s="180">
        <f>(D615/D612)*X76</f>
        <v>145130.62054323964</v>
      </c>
      <c r="E689" s="180">
        <f>(E623/E612)*SUM(C689:D689)</f>
        <v>971522.55113772082</v>
      </c>
      <c r="F689" s="180">
        <f>(F624/F612)*X64</f>
        <v>1963.5205465344361</v>
      </c>
      <c r="G689" s="180">
        <f>(G625/G612)*X77</f>
        <v>0</v>
      </c>
      <c r="H689" s="180">
        <f>(H628/H612)*X60</f>
        <v>26225.763066855132</v>
      </c>
      <c r="I689" s="180">
        <f>(I629/I612)*X78</f>
        <v>36212.968038812054</v>
      </c>
      <c r="J689" s="180">
        <f>(J630/J612)*X79</f>
        <v>0</v>
      </c>
      <c r="K689" s="180">
        <f>(K644/K612)*X75</f>
        <v>720830.9852227557</v>
      </c>
      <c r="L689" s="180">
        <f>(L647/L612)*X80</f>
        <v>0</v>
      </c>
      <c r="M689" s="180">
        <f t="shared" si="22"/>
        <v>1901886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8623911.0300000012</v>
      </c>
      <c r="D690" s="180">
        <f>(D615/D612)*Y76</f>
        <v>1389305.6873510291</v>
      </c>
      <c r="E690" s="180">
        <f>(E623/E612)*SUM(C690:D690)</f>
        <v>4716913.934840587</v>
      </c>
      <c r="F690" s="180">
        <f>(F624/F612)*Y64</f>
        <v>1146.7177981806676</v>
      </c>
      <c r="G690" s="180">
        <f>(G625/G612)*Y77</f>
        <v>0</v>
      </c>
      <c r="H690" s="180">
        <f>(H628/H612)*Y60</f>
        <v>132582.52804359945</v>
      </c>
      <c r="I690" s="180">
        <f>(I629/I612)*Y78</f>
        <v>346659.32153988967</v>
      </c>
      <c r="J690" s="180">
        <f>(J630/J612)*Y79</f>
        <v>0</v>
      </c>
      <c r="K690" s="180">
        <f>(K644/K612)*Y75</f>
        <v>496281.44471761707</v>
      </c>
      <c r="L690" s="180">
        <f>(L647/L612)*Y80</f>
        <v>335402.91240024933</v>
      </c>
      <c r="M690" s="180">
        <f t="shared" si="22"/>
        <v>7418293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41604.699999999997</v>
      </c>
      <c r="D691" s="180">
        <f>(D615/D612)*Z76</f>
        <v>0</v>
      </c>
      <c r="E691" s="180">
        <f>(E623/E612)*SUM(C691:D691)</f>
        <v>19598.675902500436</v>
      </c>
      <c r="F691" s="180">
        <f>(F624/F612)*Z64</f>
        <v>142.18769845066649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58.464324130139019</v>
      </c>
      <c r="L691" s="180">
        <f>(L647/L612)*Z80</f>
        <v>0</v>
      </c>
      <c r="M691" s="180">
        <f t="shared" si="22"/>
        <v>19799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2664120.2500000005</v>
      </c>
      <c r="D692" s="180">
        <f>(D615/D612)*AA76</f>
        <v>376121.61616248178</v>
      </c>
      <c r="E692" s="180">
        <f>(E623/E612)*SUM(C692:D692)</f>
        <v>1432163.0729252128</v>
      </c>
      <c r="F692" s="180">
        <f>(F624/F612)*AA64</f>
        <v>7434.5586880219125</v>
      </c>
      <c r="G692" s="180">
        <f>(G625/G612)*AA77</f>
        <v>0</v>
      </c>
      <c r="H692" s="180">
        <f>(H628/H612)*AA60</f>
        <v>12572.65045901669</v>
      </c>
      <c r="I692" s="180">
        <f>(I629/I612)*AA78</f>
        <v>93849.802431873817</v>
      </c>
      <c r="J692" s="180">
        <f>(J630/J612)*AA79</f>
        <v>0</v>
      </c>
      <c r="K692" s="180">
        <f>(K644/K612)*AA75</f>
        <v>368558.79420212482</v>
      </c>
      <c r="L692" s="180">
        <f>(L647/L612)*AA80</f>
        <v>0</v>
      </c>
      <c r="M692" s="180">
        <f t="shared" si="22"/>
        <v>2290700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25106522.290000007</v>
      </c>
      <c r="D693" s="180">
        <f>(D615/D612)*AB76</f>
        <v>735093.56310025114</v>
      </c>
      <c r="E693" s="180">
        <f>(E623/E612)*SUM(C693:D693)</f>
        <v>12173178.845222518</v>
      </c>
      <c r="F693" s="180">
        <f>(F624/F612)*AB64</f>
        <v>73156.084676622486</v>
      </c>
      <c r="G693" s="180">
        <f>(G625/G612)*AB77</f>
        <v>0</v>
      </c>
      <c r="H693" s="180">
        <f>(H628/H612)*AB60</f>
        <v>118968.70496844544</v>
      </c>
      <c r="I693" s="180">
        <f>(I629/I612)*AB78</f>
        <v>183420.42228197344</v>
      </c>
      <c r="J693" s="180">
        <f>(J630/J612)*AB79</f>
        <v>0</v>
      </c>
      <c r="K693" s="180">
        <f>(K644/K612)*AB75</f>
        <v>2350135.9678222965</v>
      </c>
      <c r="L693" s="180">
        <f>(L647/L612)*AB80</f>
        <v>0</v>
      </c>
      <c r="M693" s="180">
        <f t="shared" si="22"/>
        <v>15633954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5975410.1599999992</v>
      </c>
      <c r="D694" s="180">
        <f>(D615/D612)*AC76</f>
        <v>135735.20272769424</v>
      </c>
      <c r="E694" s="180">
        <f>(E623/E612)*SUM(C694:D694)</f>
        <v>2878769.8831422538</v>
      </c>
      <c r="F694" s="180">
        <f>(F624/F612)*AC64</f>
        <v>3293.5964997876504</v>
      </c>
      <c r="G694" s="180">
        <f>(G625/G612)*AC77</f>
        <v>0</v>
      </c>
      <c r="H694" s="180">
        <f>(H628/H612)*AC60</f>
        <v>112682.3797389371</v>
      </c>
      <c r="I694" s="180">
        <f>(I629/I612)*AC78</f>
        <v>33868.624965020383</v>
      </c>
      <c r="J694" s="180">
        <f>(J630/J612)*AC79</f>
        <v>0</v>
      </c>
      <c r="K694" s="180">
        <f>(K644/K612)*AC75</f>
        <v>975827.67548005423</v>
      </c>
      <c r="L694" s="180">
        <f>(L647/L612)*AC80</f>
        <v>18514.810450969177</v>
      </c>
      <c r="M694" s="180">
        <f t="shared" si="22"/>
        <v>4158692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2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7283616.71</v>
      </c>
      <c r="D696" s="180">
        <f>(D615/D612)*AE76</f>
        <v>1710734.0759692001</v>
      </c>
      <c r="E696" s="180">
        <f>(E623/E612)*SUM(C696:D696)</f>
        <v>4236957.9881025562</v>
      </c>
      <c r="F696" s="180">
        <f>(F624/F612)*AE64</f>
        <v>190.48403911728909</v>
      </c>
      <c r="G696" s="180">
        <f>(G625/G612)*AE77</f>
        <v>0</v>
      </c>
      <c r="H696" s="180">
        <f>(H628/H612)*AE60</f>
        <v>123015.52683494144</v>
      </c>
      <c r="I696" s="180">
        <f>(I629/I612)*AE78</f>
        <v>426862.07902984845</v>
      </c>
      <c r="J696" s="180">
        <f>(J630/J612)*AE79</f>
        <v>0</v>
      </c>
      <c r="K696" s="180">
        <f>(K644/K612)*AE75</f>
        <v>487266.20953179261</v>
      </c>
      <c r="L696" s="180">
        <f>(L647/L612)*AE80</f>
        <v>0</v>
      </c>
      <c r="M696" s="180">
        <f t="shared" si="22"/>
        <v>6985026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2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15640431.529999999</v>
      </c>
      <c r="D698" s="180">
        <f>(D615/D612)*AG76</f>
        <v>1784338.2526606214</v>
      </c>
      <c r="E698" s="180">
        <f>(E623/E612)*SUM(C698:D698)</f>
        <v>8208265.307670732</v>
      </c>
      <c r="F698" s="180">
        <f>(F624/F612)*AG64</f>
        <v>5370.5533617027759</v>
      </c>
      <c r="G698" s="180">
        <f>(G625/G612)*AG77</f>
        <v>0</v>
      </c>
      <c r="H698" s="180">
        <f>(H628/H612)*AG60</f>
        <v>253574.64394529292</v>
      </c>
      <c r="I698" s="180">
        <f>(I629/I612)*AG78</f>
        <v>445227.78082367074</v>
      </c>
      <c r="J698" s="180">
        <f>(J630/J612)*AG79</f>
        <v>0</v>
      </c>
      <c r="K698" s="180">
        <f>(K644/K612)*AG75</f>
        <v>2455989.8852761295</v>
      </c>
      <c r="L698" s="180">
        <f>(L647/L612)*AG80</f>
        <v>3030375.9951576665</v>
      </c>
      <c r="M698" s="180">
        <f t="shared" si="22"/>
        <v>16183142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2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2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6448067.6899999976</v>
      </c>
      <c r="D701" s="180">
        <f>(D615/D612)*AJ76</f>
        <v>2298139.9865601864</v>
      </c>
      <c r="E701" s="180">
        <f>(E623/E612)*SUM(C701:D701)</f>
        <v>4120065.5125229703</v>
      </c>
      <c r="F701" s="180">
        <f>(F624/F612)*AJ64</f>
        <v>703.0242932809482</v>
      </c>
      <c r="G701" s="180">
        <f>(G625/G612)*AJ77</f>
        <v>0</v>
      </c>
      <c r="H701" s="180">
        <f>(H628/H612)*AJ60</f>
        <v>94825.287133864898</v>
      </c>
      <c r="I701" s="180">
        <f>(I629/I612)*AJ78</f>
        <v>573431.50308673154</v>
      </c>
      <c r="J701" s="180">
        <f>(J630/J612)*AJ79</f>
        <v>0</v>
      </c>
      <c r="K701" s="180">
        <f>(K644/K612)*AJ75</f>
        <v>207243.01465112358</v>
      </c>
      <c r="L701" s="180">
        <f>(L647/L612)*AJ80</f>
        <v>241760.69800400131</v>
      </c>
      <c r="M701" s="180">
        <f t="shared" si="22"/>
        <v>7536169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2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2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2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2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2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2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2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252545.18000000002</v>
      </c>
      <c r="D709" s="180">
        <f>(D615/D612)*AR76</f>
        <v>0</v>
      </c>
      <c r="E709" s="180">
        <f>(E623/E612)*SUM(C709:D709)</f>
        <v>118966.15366914401</v>
      </c>
      <c r="F709" s="180">
        <f>(F624/F612)*AR64</f>
        <v>0</v>
      </c>
      <c r="G709" s="180">
        <f>(G625/G612)*AR77</f>
        <v>0</v>
      </c>
      <c r="H709" s="180">
        <f>(H628/H612)*AR60</f>
        <v>5814.8508372952192</v>
      </c>
      <c r="I709" s="180">
        <f>(I629/I612)*AR78</f>
        <v>0</v>
      </c>
      <c r="J709" s="180">
        <f>(J630/J612)*AR79</f>
        <v>0</v>
      </c>
      <c r="K709" s="180">
        <f>(K644/K612)*AR75</f>
        <v>9698.3412338069975</v>
      </c>
      <c r="L709" s="180">
        <f>(L647/L612)*AR80</f>
        <v>8189.2430840825209</v>
      </c>
      <c r="M709" s="180">
        <f t="shared" si="22"/>
        <v>142669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2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2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2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-16885.03</v>
      </c>
      <c r="D713" s="180">
        <f>(D615/D612)*AV76</f>
        <v>0</v>
      </c>
      <c r="E713" s="180">
        <f>(E623/E612)*SUM(C713:D713)</f>
        <v>-7954.0107385462925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2"/>
        <v>-7954</v>
      </c>
      <c r="N713" s="199" t="s">
        <v>741</v>
      </c>
    </row>
    <row r="715" spans="1:15" ht="12.6" customHeight="1" x14ac:dyDescent="0.25">
      <c r="C715" s="180">
        <f>SUM(C614:C647)+SUM(C668:C713)</f>
        <v>524467093.13326383</v>
      </c>
      <c r="D715" s="180">
        <f>SUM(D616:D647)+SUM(D668:D713)</f>
        <v>41652227.079999983</v>
      </c>
      <c r="E715" s="180">
        <f>SUM(E624:E647)+SUM(E668:E713)</f>
        <v>167945974.02960271</v>
      </c>
      <c r="F715" s="180">
        <f>SUM(F625:F648)+SUM(F668:F713)</f>
        <v>364468.07032521523</v>
      </c>
      <c r="G715" s="180">
        <f>SUM(G626:G647)+SUM(G668:G713)</f>
        <v>9130009.940369308</v>
      </c>
      <c r="H715" s="180">
        <f>SUM(H629:H647)+SUM(H668:H713)</f>
        <v>3902354.2548153587</v>
      </c>
      <c r="I715" s="180">
        <f>SUM(I630:I647)+SUM(I668:I713)</f>
        <v>9305227.9108018279</v>
      </c>
      <c r="J715" s="180">
        <f>SUM(J631:J647)+SUM(J668:J713)</f>
        <v>2600601.0002224618</v>
      </c>
      <c r="K715" s="180">
        <f>SUM(K668:K713)</f>
        <v>26036805.343968302</v>
      </c>
      <c r="L715" s="180">
        <f>SUM(L668:L713)</f>
        <v>27051918.339101631</v>
      </c>
      <c r="M715" s="180">
        <f>SUM(M668:M713)</f>
        <v>253069431</v>
      </c>
      <c r="N715" s="198" t="s">
        <v>742</v>
      </c>
    </row>
    <row r="716" spans="1:15" ht="12.6" customHeight="1" x14ac:dyDescent="0.25">
      <c r="C716" s="180">
        <f>CE71</f>
        <v>524467093.13326383</v>
      </c>
      <c r="D716" s="180">
        <f>D615</f>
        <v>41652227.079999998</v>
      </c>
      <c r="E716" s="180">
        <f>E623</f>
        <v>167945974.02960268</v>
      </c>
      <c r="F716" s="180">
        <f>F624</f>
        <v>364468.07032521511</v>
      </c>
      <c r="G716" s="180">
        <f>G625</f>
        <v>9130009.9403693099</v>
      </c>
      <c r="H716" s="180">
        <f>H628</f>
        <v>3902354.2548153582</v>
      </c>
      <c r="I716" s="180">
        <f>I629</f>
        <v>9305227.910801826</v>
      </c>
      <c r="J716" s="180">
        <f>J630</f>
        <v>2600601.0002224618</v>
      </c>
      <c r="K716" s="180">
        <f>K644</f>
        <v>26036805.343968291</v>
      </c>
      <c r="L716" s="180">
        <f>L647</f>
        <v>27051918.339101631</v>
      </c>
      <c r="M716" s="180">
        <f>C648</f>
        <v>253069432.6932638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sqref="A1:CE104857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16615712.030000005</v>
      </c>
      <c r="C48" s="245">
        <f>ROUND(((B48/CE61)*C61),0)</f>
        <v>985258</v>
      </c>
      <c r="D48" s="245">
        <f>ROUND(((B48/CE61)*D61),0)</f>
        <v>0</v>
      </c>
      <c r="E48" s="195">
        <f>ROUND(((B48/CE61)*E61),0)</f>
        <v>4847068</v>
      </c>
      <c r="F48" s="195">
        <f>ROUND(((B48/CE61)*F61),0)</f>
        <v>0</v>
      </c>
      <c r="G48" s="195">
        <f>ROUND(((B48/CE61)*G61),0)</f>
        <v>120102</v>
      </c>
      <c r="H48" s="195">
        <f>ROUND(((B48/CE61)*H61),0)</f>
        <v>246944</v>
      </c>
      <c r="I48" s="195">
        <f>ROUND(((B48/CE61)*I61),0)</f>
        <v>0</v>
      </c>
      <c r="J48" s="195">
        <f>ROUND(((B48/CE61)*J61),0)</f>
        <v>144698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3647</v>
      </c>
      <c r="P48" s="195">
        <f>ROUND(((B48/CE61)*P61),0)</f>
        <v>1032269</v>
      </c>
      <c r="Q48" s="195">
        <f>ROUND(((B48/CE61)*Q61),0)</f>
        <v>615495</v>
      </c>
      <c r="R48" s="195">
        <f>ROUND(((B48/CE61)*R61),0)</f>
        <v>34155</v>
      </c>
      <c r="S48" s="195">
        <f>ROUND(((B48/CE61)*S61),0)</f>
        <v>160909</v>
      </c>
      <c r="T48" s="195">
        <f>ROUND(((B48/CE61)*T61),0)</f>
        <v>299894</v>
      </c>
      <c r="U48" s="195">
        <f>ROUND(((B48/CE61)*U61),0)</f>
        <v>466448</v>
      </c>
      <c r="V48" s="195">
        <f>ROUND(((B48/CE61)*V61),0)</f>
        <v>419038</v>
      </c>
      <c r="W48" s="195">
        <f>ROUND(((B48/CE61)*W61),0)</f>
        <v>57581</v>
      </c>
      <c r="X48" s="195">
        <f>ROUND(((B48/CE61)*X61),0)</f>
        <v>110129</v>
      </c>
      <c r="Y48" s="195">
        <f>ROUND(((B48/CE61)*Y61),0)</f>
        <v>501329</v>
      </c>
      <c r="Z48" s="195">
        <f>ROUND(((B48/CE61)*Z61),0)</f>
        <v>54</v>
      </c>
      <c r="AA48" s="195">
        <f>ROUND(((B48/CE61)*AA61),0)</f>
        <v>58158</v>
      </c>
      <c r="AB48" s="195">
        <f>ROUND(((B48/CE61)*AB61),0)</f>
        <v>555185</v>
      </c>
      <c r="AC48" s="195">
        <f>ROUND(((B48/CE61)*AC61),0)</f>
        <v>391078</v>
      </c>
      <c r="AD48" s="195">
        <f>ROUND(((B48/CE61)*AD61),0)</f>
        <v>0</v>
      </c>
      <c r="AE48" s="195">
        <f>ROUND(((B48/CE61)*AE61),0)</f>
        <v>634982</v>
      </c>
      <c r="AF48" s="195">
        <f>ROUND(((B48/CE61)*AF61),0)</f>
        <v>0</v>
      </c>
      <c r="AG48" s="195">
        <f>ROUND(((B48/CE61)*AG61),0)</f>
        <v>1091195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460001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22001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288779</v>
      </c>
      <c r="AZ48" s="195">
        <f>ROUND(((B48/CE61)*AZ61),0)</f>
        <v>92126</v>
      </c>
      <c r="BA48" s="195">
        <f>ROUND(((B48/CE61)*BA61),0)</f>
        <v>19771</v>
      </c>
      <c r="BB48" s="195">
        <f>ROUND(((B48/CE61)*BB61),0)</f>
        <v>0</v>
      </c>
      <c r="BC48" s="195">
        <f>ROUND(((B48/CE61)*BC61),0)</f>
        <v>150789</v>
      </c>
      <c r="BD48" s="195">
        <f>ROUND(((B48/CE61)*BD61),0)</f>
        <v>0</v>
      </c>
      <c r="BE48" s="195">
        <f>ROUND(((B48/CE61)*BE61),0)</f>
        <v>352526</v>
      </c>
      <c r="BF48" s="195">
        <f>ROUND(((B48/CE61)*BF61),0)</f>
        <v>330137</v>
      </c>
      <c r="BG48" s="195">
        <f>ROUND(((B48/CE61)*BG61),0)</f>
        <v>35374</v>
      </c>
      <c r="BH48" s="195">
        <f>ROUND(((B48/CE61)*BH61),0)</f>
        <v>6208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42090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253266</v>
      </c>
      <c r="BO48" s="195">
        <f>ROUND(((B48/CE61)*BO61),0)</f>
        <v>25224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75133</v>
      </c>
      <c r="BT48" s="195">
        <f>ROUND(((B48/CE61)*BT61),0)</f>
        <v>107846</v>
      </c>
      <c r="BU48" s="195">
        <f>ROUND(((B48/CE61)*BU61),0)</f>
        <v>0</v>
      </c>
      <c r="BV48" s="195">
        <f>ROUND(((B48/CE61)*BV61),0)</f>
        <v>378946</v>
      </c>
      <c r="BW48" s="195">
        <f>ROUND(((B48/CE61)*BW61),0)</f>
        <v>47092</v>
      </c>
      <c r="BX48" s="195">
        <f>ROUND(((B48/CE61)*BX61),0)</f>
        <v>0</v>
      </c>
      <c r="BY48" s="195">
        <f>ROUND(((B48/CE61)*BY61),0)</f>
        <v>901736</v>
      </c>
      <c r="BZ48" s="195">
        <f>ROUND(((B48/CE61)*BZ61),0)</f>
        <v>0</v>
      </c>
      <c r="CA48" s="195">
        <f>ROUND(((B48/CE61)*CA61),0)</f>
        <v>75143</v>
      </c>
      <c r="CB48" s="195">
        <f>ROUND(((B48/CE61)*CB61),0)</f>
        <v>17615</v>
      </c>
      <c r="CC48" s="195">
        <f>ROUND(((B48/CE61)*CC61),0)</f>
        <v>158293</v>
      </c>
      <c r="CD48" s="195"/>
      <c r="CE48" s="195">
        <f>SUM(C48:CD48)</f>
        <v>16615712</v>
      </c>
    </row>
    <row r="49" spans="1:84" ht="12.6" customHeight="1" x14ac:dyDescent="0.25">
      <c r="A49" s="175" t="s">
        <v>206</v>
      </c>
      <c r="B49" s="195">
        <f>B47+B48</f>
        <v>16615712.030000005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12815435.650000002</v>
      </c>
      <c r="C52" s="195">
        <f>ROUND((B52/(CE76+CF76)*C76),0)</f>
        <v>665135</v>
      </c>
      <c r="D52" s="195">
        <f>ROUND((B52/(CE76+CF76)*D76),0)</f>
        <v>0</v>
      </c>
      <c r="E52" s="195">
        <f>ROUND((B52/(CE76+CF76)*E76),0)</f>
        <v>2198925</v>
      </c>
      <c r="F52" s="195">
        <f>ROUND((B52/(CE76+CF76)*F76),0)</f>
        <v>0</v>
      </c>
      <c r="G52" s="195">
        <f>ROUND((B52/(CE76+CF76)*G76),0)</f>
        <v>266532</v>
      </c>
      <c r="H52" s="195">
        <f>ROUND((B52/(CE76+CF76)*H76),0)</f>
        <v>361371</v>
      </c>
      <c r="I52" s="195">
        <f>ROUND((B52/(CE76+CF76)*I76),0)</f>
        <v>0</v>
      </c>
      <c r="J52" s="195">
        <f>ROUND((B52/(CE76+CF76)*J76),0)</f>
        <v>72491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843004</v>
      </c>
      <c r="Q52" s="195">
        <f>ROUND((B52/(CE76+CF76)*Q76),0)</f>
        <v>363004</v>
      </c>
      <c r="R52" s="195">
        <f>ROUND((B52/(CE76+CF76)*R76),0)</f>
        <v>23533</v>
      </c>
      <c r="S52" s="195">
        <f>ROUND((B52/(CE76+CF76)*S76),0)</f>
        <v>474349</v>
      </c>
      <c r="T52" s="195">
        <f>ROUND((B52/(CE76+CF76)*T76),0)</f>
        <v>98869</v>
      </c>
      <c r="U52" s="195">
        <f>ROUND((B52/(CE76+CF76)*U76),0)</f>
        <v>296908</v>
      </c>
      <c r="V52" s="195">
        <f>ROUND((B52/(CE76+CF76)*V76),0)</f>
        <v>237297</v>
      </c>
      <c r="W52" s="195">
        <f>ROUND((B52/(CE76+CF76)*W76),0)</f>
        <v>38518</v>
      </c>
      <c r="X52" s="195">
        <f>ROUND((B52/(CE76+CF76)*X76),0)</f>
        <v>35243</v>
      </c>
      <c r="Y52" s="195">
        <f>ROUND((B52/(CE76+CF76)*Y76),0)</f>
        <v>337378</v>
      </c>
      <c r="Z52" s="195">
        <f>ROUND((B52/(CE76+CF76)*Z76),0)</f>
        <v>0</v>
      </c>
      <c r="AA52" s="195">
        <f>ROUND((B52/(CE76+CF76)*AA76),0)</f>
        <v>91337</v>
      </c>
      <c r="AB52" s="195">
        <f>ROUND((B52/(CE76+CF76)*AB76),0)</f>
        <v>178510</v>
      </c>
      <c r="AC52" s="195">
        <f>ROUND((B52/(CE76+CF76)*AC76),0)</f>
        <v>32962</v>
      </c>
      <c r="AD52" s="195">
        <f>ROUND((B52/(CE76+CF76)*AD76),0)</f>
        <v>0</v>
      </c>
      <c r="AE52" s="195">
        <f>ROUND((B52/(CE76+CF76)*AE76),0)</f>
        <v>415433</v>
      </c>
      <c r="AF52" s="195">
        <f>ROUND((B52/(CE76+CF76)*AF76),0)</f>
        <v>0</v>
      </c>
      <c r="AG52" s="195">
        <f>ROUND((B52/(CE76+CF76)*AG76),0)</f>
        <v>433307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558079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33352</v>
      </c>
      <c r="AY52" s="195">
        <f>ROUND((B52/(CE76+CF76)*AY76),0)</f>
        <v>204256</v>
      </c>
      <c r="AZ52" s="195">
        <f>ROUND((B52/(CE76+CF76)*AZ76),0)</f>
        <v>145730</v>
      </c>
      <c r="BA52" s="195">
        <f>ROUND((B52/(CE76+CF76)*BA76),0)</f>
        <v>133211</v>
      </c>
      <c r="BB52" s="195">
        <f>ROUND((B52/(CE76+CF76)*BB76),0)</f>
        <v>0</v>
      </c>
      <c r="BC52" s="195">
        <f>ROUND((B52/(CE76+CF76)*BC76),0)</f>
        <v>72660</v>
      </c>
      <c r="BD52" s="195">
        <f>ROUND((B52/(CE76+CF76)*BD76),0)</f>
        <v>27776</v>
      </c>
      <c r="BE52" s="195">
        <f>ROUND((B52/(CE76+CF76)*BE76),0)</f>
        <v>2700639</v>
      </c>
      <c r="BF52" s="195">
        <f>ROUND((B52/(CE76+CF76)*BF76),0)</f>
        <v>89351</v>
      </c>
      <c r="BG52" s="195">
        <f>ROUND((B52/(CE76+CF76)*BG76),0)</f>
        <v>11716</v>
      </c>
      <c r="BH52" s="195">
        <f>ROUND((B52/(CE76+CF76)*BH76),0)</f>
        <v>138166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32837</v>
      </c>
      <c r="BL52" s="195">
        <f>ROUND((B52/(CE76+CF76)*BL76),0)</f>
        <v>56904</v>
      </c>
      <c r="BM52" s="195">
        <f>ROUND((B52/(CE76+CF76)*BM76),0)</f>
        <v>0</v>
      </c>
      <c r="BN52" s="195">
        <f>ROUND((B52/(CE76+CF76)*BN76),0)</f>
        <v>217465</v>
      </c>
      <c r="BO52" s="195">
        <f>ROUND((B52/(CE76+CF76)*BO76),0)</f>
        <v>30160</v>
      </c>
      <c r="BP52" s="195">
        <f>ROUND((B52/(CE76+CF76)*BP76),0)</f>
        <v>16823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79286</v>
      </c>
      <c r="BT52" s="195">
        <f>ROUND((B52/(CE76+CF76)*BT76),0)</f>
        <v>57392</v>
      </c>
      <c r="BU52" s="195">
        <f>ROUND((B52/(CE76+CF76)*BU76),0)</f>
        <v>0</v>
      </c>
      <c r="BV52" s="195">
        <f>ROUND((B52/(CE76+CF76)*BV76),0)</f>
        <v>178880</v>
      </c>
      <c r="BW52" s="195">
        <f>ROUND((B52/(CE76+CF76)*BW76),0)</f>
        <v>84885</v>
      </c>
      <c r="BX52" s="195">
        <f>ROUND((B52/(CE76+CF76)*BX76),0)</f>
        <v>0</v>
      </c>
      <c r="BY52" s="195">
        <f>ROUND((B52/(CE76+CF76)*BY76),0)</f>
        <v>186581</v>
      </c>
      <c r="BZ52" s="195">
        <f>ROUND((B52/(CE76+CF76)*BZ76),0)</f>
        <v>0</v>
      </c>
      <c r="CA52" s="195">
        <f>ROUND((B52/(CE76+CF76)*CA76),0)</f>
        <v>13106</v>
      </c>
      <c r="CB52" s="195">
        <f>ROUND((B52/(CE76+CF76)*CB76),0)</f>
        <v>0</v>
      </c>
      <c r="CC52" s="195">
        <f>ROUND((B52/(CE76+CF76)*CC76),0)</f>
        <v>282075</v>
      </c>
      <c r="CD52" s="195"/>
      <c r="CE52" s="195">
        <f>SUM(C52:CD52)</f>
        <v>12815436</v>
      </c>
    </row>
    <row r="53" spans="1:84" ht="12.6" customHeight="1" x14ac:dyDescent="0.25">
      <c r="A53" s="175" t="s">
        <v>206</v>
      </c>
      <c r="B53" s="195">
        <f>B51+B52</f>
        <v>12815435.650000002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10177.07856351551</v>
      </c>
      <c r="D59" s="184">
        <v>0</v>
      </c>
      <c r="E59" s="184">
        <v>77898.184802232063</v>
      </c>
      <c r="F59" s="184">
        <v>0</v>
      </c>
      <c r="G59" s="184">
        <v>2969.4314684884293</v>
      </c>
      <c r="H59" s="184">
        <v>5740.3051657639917</v>
      </c>
      <c r="I59" s="184">
        <v>0</v>
      </c>
      <c r="J59" s="184">
        <v>4665</v>
      </c>
      <c r="K59" s="184">
        <v>0</v>
      </c>
      <c r="L59" s="184">
        <v>0</v>
      </c>
      <c r="M59" s="184">
        <v>0</v>
      </c>
      <c r="N59" s="184">
        <v>0</v>
      </c>
      <c r="O59" s="184">
        <v>2075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441127.78</v>
      </c>
      <c r="AZ59" s="185">
        <v>0</v>
      </c>
      <c r="BA59" s="248"/>
      <c r="BB59" s="248"/>
      <c r="BC59" s="248"/>
      <c r="BD59" s="248"/>
      <c r="BE59" s="185">
        <v>456936.56000000011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106.32</v>
      </c>
      <c r="D60" s="187">
        <v>0</v>
      </c>
      <c r="E60" s="187">
        <v>605.96</v>
      </c>
      <c r="F60" s="223">
        <v>0</v>
      </c>
      <c r="G60" s="187">
        <v>15.86</v>
      </c>
      <c r="H60" s="187">
        <v>29.540000000000003</v>
      </c>
      <c r="I60" s="187">
        <v>0</v>
      </c>
      <c r="J60" s="223">
        <v>13.549999999999999</v>
      </c>
      <c r="K60" s="187">
        <v>0</v>
      </c>
      <c r="L60" s="187">
        <v>0</v>
      </c>
      <c r="M60" s="187">
        <v>0</v>
      </c>
      <c r="N60" s="187">
        <v>0</v>
      </c>
      <c r="O60" s="187">
        <v>0.29000000000000004</v>
      </c>
      <c r="P60" s="221">
        <v>124.35999999999997</v>
      </c>
      <c r="Q60" s="221">
        <v>61.970000000000006</v>
      </c>
      <c r="R60" s="221">
        <v>5.63</v>
      </c>
      <c r="S60" s="221">
        <v>33.32</v>
      </c>
      <c r="T60" s="221">
        <v>29.16</v>
      </c>
      <c r="U60" s="221">
        <v>76.86</v>
      </c>
      <c r="V60" s="221">
        <v>46.549999999999983</v>
      </c>
      <c r="W60" s="221">
        <v>6.49</v>
      </c>
      <c r="X60" s="221">
        <v>13.28</v>
      </c>
      <c r="Y60" s="221">
        <v>65.769999999999982</v>
      </c>
      <c r="Z60" s="221">
        <v>0.01</v>
      </c>
      <c r="AA60" s="221">
        <v>6.51</v>
      </c>
      <c r="AB60" s="221">
        <v>60.370000000000005</v>
      </c>
      <c r="AC60" s="221">
        <v>53.43</v>
      </c>
      <c r="AD60" s="221">
        <v>0</v>
      </c>
      <c r="AE60" s="221">
        <v>72.360000000000028</v>
      </c>
      <c r="AF60" s="221">
        <v>0</v>
      </c>
      <c r="AG60" s="221">
        <v>128.44</v>
      </c>
      <c r="AH60" s="221">
        <v>0</v>
      </c>
      <c r="AI60" s="221">
        <v>0</v>
      </c>
      <c r="AJ60" s="221">
        <v>45.679999999999986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3.1499999999999995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66.81</v>
      </c>
      <c r="AZ60" s="221">
        <v>22.4</v>
      </c>
      <c r="BA60" s="221">
        <v>4.8599999999999994</v>
      </c>
      <c r="BB60" s="221">
        <v>0</v>
      </c>
      <c r="BC60" s="221">
        <v>38.869999999999997</v>
      </c>
      <c r="BD60" s="221">
        <v>0</v>
      </c>
      <c r="BE60" s="221">
        <v>57.11</v>
      </c>
      <c r="BF60" s="221">
        <v>87</v>
      </c>
      <c r="BG60" s="221">
        <v>9</v>
      </c>
      <c r="BH60" s="221">
        <v>0.69000000000000006</v>
      </c>
      <c r="BI60" s="221">
        <v>0</v>
      </c>
      <c r="BJ60" s="221">
        <v>0</v>
      </c>
      <c r="BK60" s="221">
        <v>10.02</v>
      </c>
      <c r="BL60" s="221">
        <v>0</v>
      </c>
      <c r="BM60" s="221">
        <v>0</v>
      </c>
      <c r="BN60" s="221">
        <v>16.52</v>
      </c>
      <c r="BO60" s="221">
        <v>3.9999999999999996</v>
      </c>
      <c r="BP60" s="221">
        <v>0</v>
      </c>
      <c r="BQ60" s="221">
        <v>0</v>
      </c>
      <c r="BR60" s="221">
        <v>0</v>
      </c>
      <c r="BS60" s="221">
        <v>12.04</v>
      </c>
      <c r="BT60" s="221">
        <v>18.840000000000003</v>
      </c>
      <c r="BU60" s="221">
        <v>0</v>
      </c>
      <c r="BV60" s="221">
        <v>40.25</v>
      </c>
      <c r="BW60" s="221">
        <v>7.18</v>
      </c>
      <c r="BX60" s="221">
        <v>0</v>
      </c>
      <c r="BY60" s="221">
        <v>107.22000000000001</v>
      </c>
      <c r="BZ60" s="221">
        <v>0</v>
      </c>
      <c r="CA60" s="221">
        <v>10.879999999999999</v>
      </c>
      <c r="CB60" s="221">
        <v>2.0499999999999998</v>
      </c>
      <c r="CC60" s="221">
        <v>35.03</v>
      </c>
      <c r="CD60" s="249" t="s">
        <v>221</v>
      </c>
      <c r="CE60" s="251">
        <f t="shared" ref="CE60:CE70" si="0">SUM(C60:CD60)</f>
        <v>2155.63</v>
      </c>
    </row>
    <row r="61" spans="1:84" ht="12.6" customHeight="1" x14ac:dyDescent="0.25">
      <c r="A61" s="171" t="s">
        <v>235</v>
      </c>
      <c r="B61" s="175"/>
      <c r="C61" s="184">
        <v>10498927.1</v>
      </c>
      <c r="D61" s="184">
        <v>0</v>
      </c>
      <c r="E61" s="184">
        <v>51650422.68</v>
      </c>
      <c r="F61" s="185">
        <v>0</v>
      </c>
      <c r="G61" s="184">
        <v>1279806.7400000002</v>
      </c>
      <c r="H61" s="184">
        <v>2631442.6199999996</v>
      </c>
      <c r="I61" s="185">
        <v>0</v>
      </c>
      <c r="J61" s="185">
        <v>1541907.1699999997</v>
      </c>
      <c r="K61" s="185">
        <v>0</v>
      </c>
      <c r="L61" s="185">
        <v>0</v>
      </c>
      <c r="M61" s="184">
        <v>0</v>
      </c>
      <c r="N61" s="184">
        <v>0</v>
      </c>
      <c r="O61" s="184">
        <v>38857.699999999997</v>
      </c>
      <c r="P61" s="185">
        <v>10999870.400000004</v>
      </c>
      <c r="Q61" s="185">
        <v>6558726.4499999993</v>
      </c>
      <c r="R61" s="185">
        <v>363951.63000000006</v>
      </c>
      <c r="S61" s="185">
        <v>1714644.2699999998</v>
      </c>
      <c r="T61" s="185">
        <v>3195672.87</v>
      </c>
      <c r="U61" s="185">
        <v>4970472.82</v>
      </c>
      <c r="V61" s="185">
        <v>4465271.1199999992</v>
      </c>
      <c r="W61" s="185">
        <v>613579.67999999993</v>
      </c>
      <c r="X61" s="185">
        <v>1173539.2</v>
      </c>
      <c r="Y61" s="185">
        <v>5342173.1100000013</v>
      </c>
      <c r="Z61" s="185">
        <v>578.55999999999995</v>
      </c>
      <c r="AA61" s="185">
        <v>619732.95000000007</v>
      </c>
      <c r="AB61" s="185">
        <v>5916058.3900000006</v>
      </c>
      <c r="AC61" s="185">
        <v>4167328.15</v>
      </c>
      <c r="AD61" s="185">
        <v>0</v>
      </c>
      <c r="AE61" s="185">
        <v>6766380.4400000004</v>
      </c>
      <c r="AF61" s="185">
        <v>0</v>
      </c>
      <c r="AG61" s="185">
        <v>11627787.249999998</v>
      </c>
      <c r="AH61" s="185">
        <v>0</v>
      </c>
      <c r="AI61" s="185">
        <v>0</v>
      </c>
      <c r="AJ61" s="185">
        <v>4901782.169999999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234443.04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3077237.2800000003</v>
      </c>
      <c r="AZ61" s="185">
        <v>981697.22</v>
      </c>
      <c r="BA61" s="185">
        <v>210685.03999999998</v>
      </c>
      <c r="BB61" s="185">
        <v>0</v>
      </c>
      <c r="BC61" s="185">
        <v>1606812.9300000002</v>
      </c>
      <c r="BD61" s="185">
        <v>0</v>
      </c>
      <c r="BE61" s="185">
        <v>3756518.1400000006</v>
      </c>
      <c r="BF61" s="185">
        <v>3517949.1300000004</v>
      </c>
      <c r="BG61" s="185">
        <v>376942.63999999996</v>
      </c>
      <c r="BH61" s="185">
        <v>66157.389999999985</v>
      </c>
      <c r="BI61" s="185">
        <v>0</v>
      </c>
      <c r="BJ61" s="185">
        <v>0</v>
      </c>
      <c r="BK61" s="185">
        <v>448516.25</v>
      </c>
      <c r="BL61" s="185">
        <v>0</v>
      </c>
      <c r="BM61" s="185">
        <v>0</v>
      </c>
      <c r="BN61" s="185">
        <v>2698803.6399999997</v>
      </c>
      <c r="BO61" s="185">
        <v>268787.01999999996</v>
      </c>
      <c r="BP61" s="185">
        <v>0</v>
      </c>
      <c r="BQ61" s="185">
        <v>0</v>
      </c>
      <c r="BR61" s="185">
        <v>0</v>
      </c>
      <c r="BS61" s="185">
        <v>800622.48</v>
      </c>
      <c r="BT61" s="185">
        <v>1149205.74</v>
      </c>
      <c r="BU61" s="185">
        <v>0</v>
      </c>
      <c r="BV61" s="185">
        <v>4038057.8</v>
      </c>
      <c r="BW61" s="185">
        <v>501808.55000000005</v>
      </c>
      <c r="BX61" s="185">
        <v>0</v>
      </c>
      <c r="BY61" s="185">
        <v>9608910.7999999989</v>
      </c>
      <c r="BZ61" s="185">
        <v>0</v>
      </c>
      <c r="CA61" s="185">
        <v>800720.16000000015</v>
      </c>
      <c r="CB61" s="185">
        <v>187705.46000000002</v>
      </c>
      <c r="CC61" s="185">
        <v>1686768.7899999996</v>
      </c>
      <c r="CD61" s="249" t="s">
        <v>221</v>
      </c>
      <c r="CE61" s="195">
        <f t="shared" si="0"/>
        <v>177057262.97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985258</v>
      </c>
      <c r="D62" s="195">
        <f t="shared" si="1"/>
        <v>0</v>
      </c>
      <c r="E62" s="195">
        <f t="shared" si="1"/>
        <v>4847068</v>
      </c>
      <c r="F62" s="195">
        <f t="shared" si="1"/>
        <v>0</v>
      </c>
      <c r="G62" s="195">
        <f t="shared" si="1"/>
        <v>120102</v>
      </c>
      <c r="H62" s="195">
        <f t="shared" si="1"/>
        <v>246944</v>
      </c>
      <c r="I62" s="195">
        <f t="shared" si="1"/>
        <v>0</v>
      </c>
      <c r="J62" s="195">
        <f>ROUND(J47+J48,0)</f>
        <v>144698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3647</v>
      </c>
      <c r="P62" s="195">
        <f t="shared" si="1"/>
        <v>1032269</v>
      </c>
      <c r="Q62" s="195">
        <f t="shared" si="1"/>
        <v>615495</v>
      </c>
      <c r="R62" s="195">
        <f t="shared" si="1"/>
        <v>34155</v>
      </c>
      <c r="S62" s="195">
        <f t="shared" si="1"/>
        <v>160909</v>
      </c>
      <c r="T62" s="195">
        <f t="shared" si="1"/>
        <v>299894</v>
      </c>
      <c r="U62" s="195">
        <f t="shared" si="1"/>
        <v>466448</v>
      </c>
      <c r="V62" s="195">
        <f t="shared" si="1"/>
        <v>419038</v>
      </c>
      <c r="W62" s="195">
        <f t="shared" si="1"/>
        <v>57581</v>
      </c>
      <c r="X62" s="195">
        <f t="shared" si="1"/>
        <v>110129</v>
      </c>
      <c r="Y62" s="195">
        <f t="shared" si="1"/>
        <v>501329</v>
      </c>
      <c r="Z62" s="195">
        <f t="shared" si="1"/>
        <v>54</v>
      </c>
      <c r="AA62" s="195">
        <f t="shared" si="1"/>
        <v>58158</v>
      </c>
      <c r="AB62" s="195">
        <f t="shared" si="1"/>
        <v>555185</v>
      </c>
      <c r="AC62" s="195">
        <f t="shared" si="1"/>
        <v>391078</v>
      </c>
      <c r="AD62" s="195">
        <f t="shared" si="1"/>
        <v>0</v>
      </c>
      <c r="AE62" s="195">
        <f t="shared" si="1"/>
        <v>634982</v>
      </c>
      <c r="AF62" s="195">
        <f t="shared" si="1"/>
        <v>0</v>
      </c>
      <c r="AG62" s="195">
        <f t="shared" si="1"/>
        <v>1091195</v>
      </c>
      <c r="AH62" s="195">
        <f t="shared" si="1"/>
        <v>0</v>
      </c>
      <c r="AI62" s="195">
        <f t="shared" si="1"/>
        <v>0</v>
      </c>
      <c r="AJ62" s="195">
        <f t="shared" si="1"/>
        <v>460001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22001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288779</v>
      </c>
      <c r="AZ62" s="195">
        <f>ROUND(AZ47+AZ48,0)</f>
        <v>92126</v>
      </c>
      <c r="BA62" s="195">
        <f>ROUND(BA47+BA48,0)</f>
        <v>19771</v>
      </c>
      <c r="BB62" s="195">
        <f t="shared" si="1"/>
        <v>0</v>
      </c>
      <c r="BC62" s="195">
        <f t="shared" si="1"/>
        <v>150789</v>
      </c>
      <c r="BD62" s="195">
        <f t="shared" si="1"/>
        <v>0</v>
      </c>
      <c r="BE62" s="195">
        <f t="shared" si="1"/>
        <v>352526</v>
      </c>
      <c r="BF62" s="195">
        <f t="shared" si="1"/>
        <v>330137</v>
      </c>
      <c r="BG62" s="195">
        <f t="shared" si="1"/>
        <v>35374</v>
      </c>
      <c r="BH62" s="195">
        <f t="shared" si="1"/>
        <v>6208</v>
      </c>
      <c r="BI62" s="195">
        <f t="shared" si="1"/>
        <v>0</v>
      </c>
      <c r="BJ62" s="195">
        <f t="shared" si="1"/>
        <v>0</v>
      </c>
      <c r="BK62" s="195">
        <f t="shared" si="1"/>
        <v>42090</v>
      </c>
      <c r="BL62" s="195">
        <f t="shared" si="1"/>
        <v>0</v>
      </c>
      <c r="BM62" s="195">
        <f t="shared" si="1"/>
        <v>0</v>
      </c>
      <c r="BN62" s="195">
        <f t="shared" si="1"/>
        <v>253266</v>
      </c>
      <c r="BO62" s="195">
        <f t="shared" ref="BO62:CC62" si="2">ROUND(BO47+BO48,0)</f>
        <v>25224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75133</v>
      </c>
      <c r="BT62" s="195">
        <f t="shared" si="2"/>
        <v>107846</v>
      </c>
      <c r="BU62" s="195">
        <f t="shared" si="2"/>
        <v>0</v>
      </c>
      <c r="BV62" s="195">
        <f t="shared" si="2"/>
        <v>378946</v>
      </c>
      <c r="BW62" s="195">
        <f t="shared" si="2"/>
        <v>47092</v>
      </c>
      <c r="BX62" s="195">
        <f t="shared" si="2"/>
        <v>0</v>
      </c>
      <c r="BY62" s="195">
        <f t="shared" si="2"/>
        <v>901736</v>
      </c>
      <c r="BZ62" s="195">
        <f t="shared" si="2"/>
        <v>0</v>
      </c>
      <c r="CA62" s="195">
        <f t="shared" si="2"/>
        <v>75143</v>
      </c>
      <c r="CB62" s="195">
        <f t="shared" si="2"/>
        <v>17615</v>
      </c>
      <c r="CC62" s="195">
        <f t="shared" si="2"/>
        <v>158293</v>
      </c>
      <c r="CD62" s="249" t="s">
        <v>221</v>
      </c>
      <c r="CE62" s="195">
        <f t="shared" si="0"/>
        <v>16615712</v>
      </c>
      <c r="CF62" s="252"/>
    </row>
    <row r="63" spans="1:84" ht="12.6" customHeight="1" x14ac:dyDescent="0.25">
      <c r="A63" s="171" t="s">
        <v>236</v>
      </c>
      <c r="B63" s="175"/>
      <c r="C63" s="184">
        <v>1300</v>
      </c>
      <c r="D63" s="184">
        <v>0</v>
      </c>
      <c r="E63" s="184">
        <v>1682577.53</v>
      </c>
      <c r="F63" s="185">
        <v>0</v>
      </c>
      <c r="G63" s="184">
        <v>0</v>
      </c>
      <c r="H63" s="184">
        <v>0</v>
      </c>
      <c r="I63" s="185">
        <v>0</v>
      </c>
      <c r="J63" s="185">
        <v>469033.67000000004</v>
      </c>
      <c r="K63" s="185">
        <v>0</v>
      </c>
      <c r="L63" s="185">
        <v>0</v>
      </c>
      <c r="M63" s="184">
        <v>0</v>
      </c>
      <c r="N63" s="184">
        <v>0</v>
      </c>
      <c r="O63" s="184">
        <v>7437.5</v>
      </c>
      <c r="P63" s="185">
        <v>2560787.46</v>
      </c>
      <c r="Q63" s="185">
        <v>0</v>
      </c>
      <c r="R63" s="185">
        <v>301916.99</v>
      </c>
      <c r="S63" s="185">
        <v>700</v>
      </c>
      <c r="T63" s="185">
        <v>0</v>
      </c>
      <c r="U63" s="185">
        <v>130621.85000000002</v>
      </c>
      <c r="V63" s="185">
        <v>178.7</v>
      </c>
      <c r="W63" s="185">
        <v>0</v>
      </c>
      <c r="X63" s="185">
        <v>0</v>
      </c>
      <c r="Y63" s="185">
        <v>696362.66999999993</v>
      </c>
      <c r="Z63" s="185">
        <v>0</v>
      </c>
      <c r="AA63" s="185">
        <v>0</v>
      </c>
      <c r="AB63" s="185">
        <v>931.12</v>
      </c>
      <c r="AC63" s="185">
        <v>0</v>
      </c>
      <c r="AD63" s="185">
        <v>0</v>
      </c>
      <c r="AE63" s="185">
        <v>23000</v>
      </c>
      <c r="AF63" s="185">
        <v>0</v>
      </c>
      <c r="AG63" s="185">
        <v>302452.43</v>
      </c>
      <c r="AH63" s="185">
        <v>0</v>
      </c>
      <c r="AI63" s="185">
        <v>0</v>
      </c>
      <c r="AJ63" s="185">
        <v>2460.9499999999998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111318.70000000001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852546.10000000009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106849.92000000003</v>
      </c>
      <c r="BX63" s="185">
        <v>0</v>
      </c>
      <c r="BY63" s="185">
        <v>32083.08</v>
      </c>
      <c r="BZ63" s="185">
        <v>0</v>
      </c>
      <c r="CA63" s="185">
        <v>0</v>
      </c>
      <c r="CB63" s="185">
        <v>1260</v>
      </c>
      <c r="CC63" s="185">
        <v>429889.95999999996</v>
      </c>
      <c r="CD63" s="249" t="s">
        <v>221</v>
      </c>
      <c r="CE63" s="195">
        <f t="shared" si="0"/>
        <v>7713708.6299999999</v>
      </c>
      <c r="CF63" s="252"/>
    </row>
    <row r="64" spans="1:84" ht="12.6" customHeight="1" x14ac:dyDescent="0.25">
      <c r="A64" s="171" t="s">
        <v>237</v>
      </c>
      <c r="B64" s="175"/>
      <c r="C64" s="184">
        <v>1198033.2500000002</v>
      </c>
      <c r="D64" s="184">
        <v>0</v>
      </c>
      <c r="E64" s="185">
        <v>3395183.2499999991</v>
      </c>
      <c r="F64" s="185">
        <v>0</v>
      </c>
      <c r="G64" s="184">
        <v>58762.919999999991</v>
      </c>
      <c r="H64" s="184">
        <v>44334.899999999994</v>
      </c>
      <c r="I64" s="185">
        <v>0</v>
      </c>
      <c r="J64" s="185">
        <v>73460.030000000013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8106769.2800000012</v>
      </c>
      <c r="Q64" s="185">
        <v>907908.60000000021</v>
      </c>
      <c r="R64" s="185">
        <v>79374.67</v>
      </c>
      <c r="S64" s="185">
        <v>24717707.089999989</v>
      </c>
      <c r="T64" s="185">
        <v>999451.27</v>
      </c>
      <c r="U64" s="185">
        <v>6525472.9300000016</v>
      </c>
      <c r="V64" s="185">
        <v>8448594.1499999985</v>
      </c>
      <c r="W64" s="185">
        <v>86776.150000000009</v>
      </c>
      <c r="X64" s="185">
        <v>493636.90000000008</v>
      </c>
      <c r="Y64" s="185">
        <v>268804.98000000004</v>
      </c>
      <c r="Z64" s="185">
        <v>0</v>
      </c>
      <c r="AA64" s="185">
        <v>1280395.2100000002</v>
      </c>
      <c r="AB64" s="185">
        <v>15290603.139999999</v>
      </c>
      <c r="AC64" s="185">
        <v>748621.57</v>
      </c>
      <c r="AD64" s="185">
        <v>0</v>
      </c>
      <c r="AE64" s="185">
        <v>65183.409999999996</v>
      </c>
      <c r="AF64" s="185">
        <v>0</v>
      </c>
      <c r="AG64" s="185">
        <v>1261497.4300000002</v>
      </c>
      <c r="AH64" s="185">
        <v>0</v>
      </c>
      <c r="AI64" s="185">
        <v>0</v>
      </c>
      <c r="AJ64" s="185">
        <v>128201.81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-1547.9600000000005</v>
      </c>
      <c r="AW64" s="185">
        <v>0</v>
      </c>
      <c r="AX64" s="185">
        <v>35006.58</v>
      </c>
      <c r="AY64" s="185">
        <v>1208452.6700000002</v>
      </c>
      <c r="AZ64" s="185">
        <v>1915603.0499999998</v>
      </c>
      <c r="BA64" s="185">
        <v>121171.69</v>
      </c>
      <c r="BB64" s="185">
        <v>0</v>
      </c>
      <c r="BC64" s="185">
        <v>269398.67000000004</v>
      </c>
      <c r="BD64" s="185">
        <v>-23579.17</v>
      </c>
      <c r="BE64" s="185">
        <v>2334743.3099999996</v>
      </c>
      <c r="BF64" s="185">
        <v>600134.64000000013</v>
      </c>
      <c r="BG64" s="185">
        <v>2368.5400000000004</v>
      </c>
      <c r="BH64" s="185">
        <v>863.82</v>
      </c>
      <c r="BI64" s="185">
        <v>0</v>
      </c>
      <c r="BJ64" s="185">
        <v>0</v>
      </c>
      <c r="BK64" s="185">
        <v>3074.22</v>
      </c>
      <c r="BL64" s="185">
        <v>0</v>
      </c>
      <c r="BM64" s="185">
        <v>0</v>
      </c>
      <c r="BN64" s="185">
        <v>46007.61</v>
      </c>
      <c r="BO64" s="185">
        <v>418.34999999999997</v>
      </c>
      <c r="BP64" s="185">
        <v>0</v>
      </c>
      <c r="BQ64" s="185">
        <v>0</v>
      </c>
      <c r="BR64" s="185">
        <v>0</v>
      </c>
      <c r="BS64" s="185">
        <v>346412.6</v>
      </c>
      <c r="BT64" s="185">
        <v>8097.9400000000005</v>
      </c>
      <c r="BU64" s="185">
        <v>0</v>
      </c>
      <c r="BV64" s="185">
        <v>9061.82</v>
      </c>
      <c r="BW64" s="185">
        <v>29777.57</v>
      </c>
      <c r="BX64" s="185">
        <v>0</v>
      </c>
      <c r="BY64" s="185">
        <v>18565.359999999997</v>
      </c>
      <c r="BZ64" s="185">
        <v>0</v>
      </c>
      <c r="CA64" s="185">
        <v>4634.22</v>
      </c>
      <c r="CB64" s="185">
        <v>2106.89</v>
      </c>
      <c r="CC64" s="185">
        <v>1061288.8</v>
      </c>
      <c r="CD64" s="249" t="s">
        <v>221</v>
      </c>
      <c r="CE64" s="195">
        <f t="shared" si="0"/>
        <v>82170834.159999952</v>
      </c>
      <c r="CF64" s="252"/>
    </row>
    <row r="65" spans="1:84" ht="12.6" customHeight="1" x14ac:dyDescent="0.25">
      <c r="A65" s="171" t="s">
        <v>238</v>
      </c>
      <c r="B65" s="175"/>
      <c r="C65" s="184">
        <v>136.95999999999998</v>
      </c>
      <c r="D65" s="184">
        <v>0</v>
      </c>
      <c r="E65" s="184">
        <v>6844.08</v>
      </c>
      <c r="F65" s="184">
        <v>0</v>
      </c>
      <c r="G65" s="184">
        <v>14.32</v>
      </c>
      <c r="H65" s="184">
        <v>97.660000000000011</v>
      </c>
      <c r="I65" s="185">
        <v>0</v>
      </c>
      <c r="J65" s="184">
        <v>263.29000000000002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28844.26</v>
      </c>
      <c r="Q65" s="185">
        <v>8211.85</v>
      </c>
      <c r="R65" s="185">
        <v>1081.3200000000002</v>
      </c>
      <c r="S65" s="185">
        <v>57.099999999999987</v>
      </c>
      <c r="T65" s="185">
        <v>948.8900000000001</v>
      </c>
      <c r="U65" s="185">
        <v>1039.29</v>
      </c>
      <c r="V65" s="185">
        <v>2711.03</v>
      </c>
      <c r="W65" s="185">
        <v>66.389999999999986</v>
      </c>
      <c r="X65" s="185">
        <v>193.20000000000002</v>
      </c>
      <c r="Y65" s="185">
        <v>173.52</v>
      </c>
      <c r="Z65" s="185">
        <v>0</v>
      </c>
      <c r="AA65" s="185">
        <v>313.48</v>
      </c>
      <c r="AB65" s="185">
        <v>233.38</v>
      </c>
      <c r="AC65" s="185">
        <v>250.65</v>
      </c>
      <c r="AD65" s="185">
        <v>0</v>
      </c>
      <c r="AE65" s="185">
        <v>2748.6899999999996</v>
      </c>
      <c r="AF65" s="185">
        <v>0</v>
      </c>
      <c r="AG65" s="185">
        <v>1386.0400000000002</v>
      </c>
      <c r="AH65" s="185">
        <v>0</v>
      </c>
      <c r="AI65" s="185">
        <v>0</v>
      </c>
      <c r="AJ65" s="185">
        <v>18650.05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13244.77</v>
      </c>
      <c r="AS65" s="185">
        <v>0</v>
      </c>
      <c r="AT65" s="185">
        <v>0</v>
      </c>
      <c r="AU65" s="185">
        <v>0</v>
      </c>
      <c r="AV65" s="185">
        <v>334.20000000000005</v>
      </c>
      <c r="AW65" s="185">
        <v>0</v>
      </c>
      <c r="AX65" s="185">
        <v>0</v>
      </c>
      <c r="AY65" s="185">
        <v>173.6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2630226.4899999998</v>
      </c>
      <c r="BF65" s="185">
        <v>462944.01</v>
      </c>
      <c r="BG65" s="185">
        <v>0</v>
      </c>
      <c r="BH65" s="185">
        <v>83.66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10225.99</v>
      </c>
      <c r="BO65" s="185">
        <v>0</v>
      </c>
      <c r="BP65" s="185">
        <v>205.12</v>
      </c>
      <c r="BQ65" s="185">
        <v>0</v>
      </c>
      <c r="BR65" s="185">
        <v>0</v>
      </c>
      <c r="BS65" s="185">
        <v>1273.27</v>
      </c>
      <c r="BT65" s="185">
        <v>1374.66</v>
      </c>
      <c r="BU65" s="185">
        <v>0</v>
      </c>
      <c r="BV65" s="185">
        <v>0</v>
      </c>
      <c r="BW65" s="185">
        <v>0</v>
      </c>
      <c r="BX65" s="185">
        <v>0</v>
      </c>
      <c r="BY65" s="185">
        <v>2230.4699999999993</v>
      </c>
      <c r="BZ65" s="185">
        <v>0</v>
      </c>
      <c r="CA65" s="185">
        <v>380.22</v>
      </c>
      <c r="CB65" s="185">
        <v>90.86999999999999</v>
      </c>
      <c r="CC65" s="185">
        <v>2704.9300000000003</v>
      </c>
      <c r="CD65" s="249" t="s">
        <v>221</v>
      </c>
      <c r="CE65" s="195">
        <f t="shared" si="0"/>
        <v>3199757.7100000009</v>
      </c>
      <c r="CF65" s="252"/>
    </row>
    <row r="66" spans="1:84" ht="12.6" customHeight="1" x14ac:dyDescent="0.25">
      <c r="A66" s="171" t="s">
        <v>239</v>
      </c>
      <c r="B66" s="175"/>
      <c r="C66" s="184">
        <v>110155.80999999998</v>
      </c>
      <c r="D66" s="184">
        <v>0</v>
      </c>
      <c r="E66" s="184">
        <v>2934172.38</v>
      </c>
      <c r="F66" s="184">
        <v>0</v>
      </c>
      <c r="G66" s="184">
        <v>40688.270000000004</v>
      </c>
      <c r="H66" s="184">
        <v>21283.02</v>
      </c>
      <c r="I66" s="184">
        <v>0</v>
      </c>
      <c r="J66" s="184">
        <v>21381.25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1678865.0500000003</v>
      </c>
      <c r="Q66" s="185">
        <v>114183.07</v>
      </c>
      <c r="R66" s="185">
        <v>1440.1599999999999</v>
      </c>
      <c r="S66" s="184">
        <v>235482.19</v>
      </c>
      <c r="T66" s="184">
        <v>14048.820000000002</v>
      </c>
      <c r="U66" s="185">
        <v>2225739.2600000002</v>
      </c>
      <c r="V66" s="185">
        <v>158183.14999999997</v>
      </c>
      <c r="W66" s="185">
        <v>19644.190000000002</v>
      </c>
      <c r="X66" s="185">
        <v>41062.210000000006</v>
      </c>
      <c r="Y66" s="185">
        <v>573729.11</v>
      </c>
      <c r="Z66" s="185">
        <v>17122</v>
      </c>
      <c r="AA66" s="185">
        <v>126208.12000000001</v>
      </c>
      <c r="AB66" s="185">
        <v>298536.40999999997</v>
      </c>
      <c r="AC66" s="185">
        <v>21884.71</v>
      </c>
      <c r="AD66" s="185">
        <v>0</v>
      </c>
      <c r="AE66" s="185">
        <v>66534.95</v>
      </c>
      <c r="AF66" s="185">
        <v>0</v>
      </c>
      <c r="AG66" s="185">
        <v>375207.43000000005</v>
      </c>
      <c r="AH66" s="185">
        <v>0</v>
      </c>
      <c r="AI66" s="185">
        <v>0</v>
      </c>
      <c r="AJ66" s="185">
        <v>243847.03000000003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195.3</v>
      </c>
      <c r="AS66" s="185">
        <v>0</v>
      </c>
      <c r="AT66" s="185">
        <v>0</v>
      </c>
      <c r="AU66" s="185">
        <v>0</v>
      </c>
      <c r="AV66" s="185">
        <v>5949.07</v>
      </c>
      <c r="AW66" s="185">
        <v>0</v>
      </c>
      <c r="AX66" s="185">
        <v>-73618.979999999981</v>
      </c>
      <c r="AY66" s="185">
        <v>41610.19</v>
      </c>
      <c r="AZ66" s="185">
        <v>57717.850000000006</v>
      </c>
      <c r="BA66" s="185">
        <v>97261.50999999998</v>
      </c>
      <c r="BB66" s="185">
        <v>0</v>
      </c>
      <c r="BC66" s="185">
        <v>12741.27</v>
      </c>
      <c r="BD66" s="185">
        <v>194263.41000000003</v>
      </c>
      <c r="BE66" s="185">
        <v>7199378.450000002</v>
      </c>
      <c r="BF66" s="185">
        <v>939448.5900000002</v>
      </c>
      <c r="BG66" s="185">
        <v>2427.9300000000003</v>
      </c>
      <c r="BH66" s="185">
        <v>0</v>
      </c>
      <c r="BI66" s="185">
        <v>0</v>
      </c>
      <c r="BJ66" s="185">
        <v>0</v>
      </c>
      <c r="BK66" s="185">
        <v>830.77</v>
      </c>
      <c r="BL66" s="185">
        <v>0</v>
      </c>
      <c r="BM66" s="185">
        <v>0</v>
      </c>
      <c r="BN66" s="185">
        <v>707631.15</v>
      </c>
      <c r="BO66" s="185">
        <v>3.13</v>
      </c>
      <c r="BP66" s="185">
        <v>0</v>
      </c>
      <c r="BQ66" s="185">
        <v>0</v>
      </c>
      <c r="BR66" s="185">
        <v>0</v>
      </c>
      <c r="BS66" s="185">
        <v>119522.34000000001</v>
      </c>
      <c r="BT66" s="185">
        <v>5139.6299999999992</v>
      </c>
      <c r="BU66" s="185">
        <v>0</v>
      </c>
      <c r="BV66" s="185">
        <v>1208049.9500000004</v>
      </c>
      <c r="BW66" s="185">
        <v>69576.979999999981</v>
      </c>
      <c r="BX66" s="185">
        <v>0</v>
      </c>
      <c r="BY66" s="185">
        <v>664299.48</v>
      </c>
      <c r="BZ66" s="185">
        <v>0</v>
      </c>
      <c r="CA66" s="185">
        <v>5113503.59</v>
      </c>
      <c r="CB66" s="185">
        <v>1137.3500000000001</v>
      </c>
      <c r="CC66" s="185">
        <v>580560.64000000001</v>
      </c>
      <c r="CD66" s="249" t="s">
        <v>221</v>
      </c>
      <c r="CE66" s="195">
        <f t="shared" si="0"/>
        <v>26287028.190000001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665135</v>
      </c>
      <c r="D67" s="195">
        <f>ROUND(D51+D52,0)</f>
        <v>0</v>
      </c>
      <c r="E67" s="195">
        <f t="shared" ref="E67:BP67" si="3">ROUND(E51+E52,0)</f>
        <v>2198925</v>
      </c>
      <c r="F67" s="195">
        <f t="shared" si="3"/>
        <v>0</v>
      </c>
      <c r="G67" s="195">
        <f t="shared" si="3"/>
        <v>266532</v>
      </c>
      <c r="H67" s="195">
        <f t="shared" si="3"/>
        <v>361371</v>
      </c>
      <c r="I67" s="195">
        <f t="shared" si="3"/>
        <v>0</v>
      </c>
      <c r="J67" s="195">
        <f>ROUND(J51+J52,0)</f>
        <v>72491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843004</v>
      </c>
      <c r="Q67" s="195">
        <f t="shared" si="3"/>
        <v>363004</v>
      </c>
      <c r="R67" s="195">
        <f t="shared" si="3"/>
        <v>23533</v>
      </c>
      <c r="S67" s="195">
        <f t="shared" si="3"/>
        <v>474349</v>
      </c>
      <c r="T67" s="195">
        <f t="shared" si="3"/>
        <v>98869</v>
      </c>
      <c r="U67" s="195">
        <f t="shared" si="3"/>
        <v>296908</v>
      </c>
      <c r="V67" s="195">
        <f t="shared" si="3"/>
        <v>237297</v>
      </c>
      <c r="W67" s="195">
        <f t="shared" si="3"/>
        <v>38518</v>
      </c>
      <c r="X67" s="195">
        <f t="shared" si="3"/>
        <v>35243</v>
      </c>
      <c r="Y67" s="195">
        <f t="shared" si="3"/>
        <v>337378</v>
      </c>
      <c r="Z67" s="195">
        <f t="shared" si="3"/>
        <v>0</v>
      </c>
      <c r="AA67" s="195">
        <f t="shared" si="3"/>
        <v>91337</v>
      </c>
      <c r="AB67" s="195">
        <f t="shared" si="3"/>
        <v>178510</v>
      </c>
      <c r="AC67" s="195">
        <f t="shared" si="3"/>
        <v>32962</v>
      </c>
      <c r="AD67" s="195">
        <f t="shared" si="3"/>
        <v>0</v>
      </c>
      <c r="AE67" s="195">
        <f t="shared" si="3"/>
        <v>415433</v>
      </c>
      <c r="AF67" s="195">
        <f t="shared" si="3"/>
        <v>0</v>
      </c>
      <c r="AG67" s="195">
        <f t="shared" si="3"/>
        <v>433307</v>
      </c>
      <c r="AH67" s="195">
        <f t="shared" si="3"/>
        <v>0</v>
      </c>
      <c r="AI67" s="195">
        <f t="shared" si="3"/>
        <v>0</v>
      </c>
      <c r="AJ67" s="195">
        <f t="shared" si="3"/>
        <v>558079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33352</v>
      </c>
      <c r="AY67" s="195">
        <f t="shared" si="3"/>
        <v>204256</v>
      </c>
      <c r="AZ67" s="195">
        <f>ROUND(AZ51+AZ52,0)</f>
        <v>145730</v>
      </c>
      <c r="BA67" s="195">
        <f>ROUND(BA51+BA52,0)</f>
        <v>133211</v>
      </c>
      <c r="BB67" s="195">
        <f t="shared" si="3"/>
        <v>0</v>
      </c>
      <c r="BC67" s="195">
        <f t="shared" si="3"/>
        <v>72660</v>
      </c>
      <c r="BD67" s="195">
        <f t="shared" si="3"/>
        <v>27776</v>
      </c>
      <c r="BE67" s="195">
        <f t="shared" si="3"/>
        <v>2700639</v>
      </c>
      <c r="BF67" s="195">
        <f t="shared" si="3"/>
        <v>89351</v>
      </c>
      <c r="BG67" s="195">
        <f t="shared" si="3"/>
        <v>11716</v>
      </c>
      <c r="BH67" s="195">
        <f t="shared" si="3"/>
        <v>138166</v>
      </c>
      <c r="BI67" s="195">
        <f t="shared" si="3"/>
        <v>0</v>
      </c>
      <c r="BJ67" s="195">
        <f t="shared" si="3"/>
        <v>0</v>
      </c>
      <c r="BK67" s="195">
        <f t="shared" si="3"/>
        <v>32837</v>
      </c>
      <c r="BL67" s="195">
        <f t="shared" si="3"/>
        <v>56904</v>
      </c>
      <c r="BM67" s="195">
        <f t="shared" si="3"/>
        <v>0</v>
      </c>
      <c r="BN67" s="195">
        <f t="shared" si="3"/>
        <v>217465</v>
      </c>
      <c r="BO67" s="195">
        <f t="shared" si="3"/>
        <v>30160</v>
      </c>
      <c r="BP67" s="195">
        <f t="shared" si="3"/>
        <v>16823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79286</v>
      </c>
      <c r="BT67" s="195">
        <f t="shared" si="4"/>
        <v>57392</v>
      </c>
      <c r="BU67" s="195">
        <f t="shared" si="4"/>
        <v>0</v>
      </c>
      <c r="BV67" s="195">
        <f t="shared" si="4"/>
        <v>178880</v>
      </c>
      <c r="BW67" s="195">
        <f t="shared" si="4"/>
        <v>84885</v>
      </c>
      <c r="BX67" s="195">
        <f t="shared" si="4"/>
        <v>0</v>
      </c>
      <c r="BY67" s="195">
        <f t="shared" si="4"/>
        <v>186581</v>
      </c>
      <c r="BZ67" s="195">
        <f t="shared" si="4"/>
        <v>0</v>
      </c>
      <c r="CA67" s="195">
        <f t="shared" si="4"/>
        <v>13106</v>
      </c>
      <c r="CB67" s="195">
        <f t="shared" si="4"/>
        <v>0</v>
      </c>
      <c r="CC67" s="195">
        <f t="shared" si="4"/>
        <v>282075</v>
      </c>
      <c r="CD67" s="249" t="s">
        <v>221</v>
      </c>
      <c r="CE67" s="195">
        <f t="shared" si="0"/>
        <v>12815436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15247.579999999998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52885.090000000004</v>
      </c>
      <c r="Q68" s="185">
        <v>0</v>
      </c>
      <c r="R68" s="185">
        <v>0</v>
      </c>
      <c r="S68" s="185">
        <v>115328.08000000002</v>
      </c>
      <c r="T68" s="185">
        <v>0</v>
      </c>
      <c r="U68" s="185">
        <v>450792.17000000004</v>
      </c>
      <c r="V68" s="185">
        <v>38551.08</v>
      </c>
      <c r="W68" s="185">
        <v>0</v>
      </c>
      <c r="X68" s="185">
        <v>0</v>
      </c>
      <c r="Y68" s="185">
        <v>528257.77</v>
      </c>
      <c r="Z68" s="185">
        <v>0</v>
      </c>
      <c r="AA68" s="185">
        <v>48188.760000000009</v>
      </c>
      <c r="AB68" s="185">
        <v>822255.42999999982</v>
      </c>
      <c r="AC68" s="185">
        <v>235105.66000000003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399565.92000000004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16910</v>
      </c>
      <c r="AS68" s="185">
        <v>0</v>
      </c>
      <c r="AT68" s="185">
        <v>0</v>
      </c>
      <c r="AU68" s="185">
        <v>0</v>
      </c>
      <c r="AV68" s="185">
        <v>-1079.07</v>
      </c>
      <c r="AW68" s="185">
        <v>0</v>
      </c>
      <c r="AX68" s="185">
        <v>621581.74</v>
      </c>
      <c r="AY68" s="185">
        <v>1511.0900000000001</v>
      </c>
      <c r="AZ68" s="185">
        <v>7352.43</v>
      </c>
      <c r="BA68" s="185">
        <v>0</v>
      </c>
      <c r="BB68" s="185">
        <v>0</v>
      </c>
      <c r="BC68" s="185">
        <v>387173.71</v>
      </c>
      <c r="BD68" s="185">
        <v>26356.100000000002</v>
      </c>
      <c r="BE68" s="185">
        <v>1195345.29</v>
      </c>
      <c r="BF68" s="185">
        <v>36648.410000000003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5892.7200000000012</v>
      </c>
      <c r="BO68" s="185">
        <v>0</v>
      </c>
      <c r="BP68" s="185">
        <v>0</v>
      </c>
      <c r="BQ68" s="185">
        <v>0</v>
      </c>
      <c r="BR68" s="185">
        <v>0</v>
      </c>
      <c r="BS68" s="185">
        <v>14204.77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1250.9000000000001</v>
      </c>
      <c r="CD68" s="249" t="s">
        <v>221</v>
      </c>
      <c r="CE68" s="195">
        <f t="shared" si="0"/>
        <v>5019325.63</v>
      </c>
      <c r="CF68" s="252"/>
    </row>
    <row r="69" spans="1:84" ht="12.6" customHeight="1" x14ac:dyDescent="0.25">
      <c r="A69" s="171" t="s">
        <v>241</v>
      </c>
      <c r="B69" s="175"/>
      <c r="C69" s="184">
        <v>138243.32999999999</v>
      </c>
      <c r="D69" s="184">
        <v>0</v>
      </c>
      <c r="E69" s="185">
        <v>756690.66000000015</v>
      </c>
      <c r="F69" s="185">
        <v>0</v>
      </c>
      <c r="G69" s="184">
        <v>23249.690000000002</v>
      </c>
      <c r="H69" s="184">
        <v>6952.84</v>
      </c>
      <c r="I69" s="185">
        <v>0</v>
      </c>
      <c r="J69" s="185">
        <v>21892.310000000005</v>
      </c>
      <c r="K69" s="185">
        <v>0</v>
      </c>
      <c r="L69" s="185">
        <v>0</v>
      </c>
      <c r="M69" s="184">
        <v>0</v>
      </c>
      <c r="N69" s="184">
        <v>0</v>
      </c>
      <c r="O69" s="184">
        <v>771.86</v>
      </c>
      <c r="P69" s="185">
        <v>550017.14</v>
      </c>
      <c r="Q69" s="185">
        <v>56684.789999999994</v>
      </c>
      <c r="R69" s="224">
        <v>9128.7799999999988</v>
      </c>
      <c r="S69" s="185">
        <v>47391.49</v>
      </c>
      <c r="T69" s="184">
        <v>6356.28</v>
      </c>
      <c r="U69" s="185">
        <v>53621.760000000009</v>
      </c>
      <c r="V69" s="185">
        <v>37623.950000000004</v>
      </c>
      <c r="W69" s="184">
        <v>2560.79</v>
      </c>
      <c r="X69" s="185">
        <v>4203.09</v>
      </c>
      <c r="Y69" s="185">
        <v>53540.590000000011</v>
      </c>
      <c r="Z69" s="185">
        <v>0</v>
      </c>
      <c r="AA69" s="185">
        <v>7613.6</v>
      </c>
      <c r="AB69" s="185">
        <v>41300.329999999994</v>
      </c>
      <c r="AC69" s="185">
        <v>22725.51</v>
      </c>
      <c r="AD69" s="185">
        <v>0</v>
      </c>
      <c r="AE69" s="185">
        <v>55813.39</v>
      </c>
      <c r="AF69" s="185">
        <v>0</v>
      </c>
      <c r="AG69" s="185">
        <v>65757.789999999994</v>
      </c>
      <c r="AH69" s="185">
        <v>0</v>
      </c>
      <c r="AI69" s="185">
        <v>0</v>
      </c>
      <c r="AJ69" s="185">
        <v>223493.15000000002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4594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143638.38</v>
      </c>
      <c r="AY69" s="185">
        <v>110116.36999999998</v>
      </c>
      <c r="AZ69" s="185">
        <v>40020.510000000009</v>
      </c>
      <c r="BA69" s="185">
        <v>4450.22</v>
      </c>
      <c r="BB69" s="185">
        <v>0</v>
      </c>
      <c r="BC69" s="185">
        <v>86435.530000000013</v>
      </c>
      <c r="BD69" s="185">
        <v>0</v>
      </c>
      <c r="BE69" s="185">
        <v>1725598.9900000002</v>
      </c>
      <c r="BF69" s="185">
        <v>161102.12000000005</v>
      </c>
      <c r="BG69" s="185">
        <v>2268.48</v>
      </c>
      <c r="BH69" s="224">
        <v>2150.15</v>
      </c>
      <c r="BI69" s="185">
        <v>0</v>
      </c>
      <c r="BJ69" s="185">
        <v>-43350</v>
      </c>
      <c r="BK69" s="185">
        <v>4664.3900000000003</v>
      </c>
      <c r="BL69" s="185">
        <v>0</v>
      </c>
      <c r="BM69" s="185">
        <v>0</v>
      </c>
      <c r="BN69" s="185">
        <v>523253.99999999988</v>
      </c>
      <c r="BO69" s="185">
        <v>0</v>
      </c>
      <c r="BP69" s="185">
        <v>0</v>
      </c>
      <c r="BQ69" s="185">
        <v>0</v>
      </c>
      <c r="BR69" s="185">
        <v>0</v>
      </c>
      <c r="BS69" s="185">
        <v>46243.580000000009</v>
      </c>
      <c r="BT69" s="185">
        <v>49627.22</v>
      </c>
      <c r="BU69" s="185">
        <v>0</v>
      </c>
      <c r="BV69" s="185">
        <v>30524.589999999993</v>
      </c>
      <c r="BW69" s="185">
        <v>33758.549999999996</v>
      </c>
      <c r="BX69" s="185">
        <v>0</v>
      </c>
      <c r="BY69" s="185">
        <v>136508.85</v>
      </c>
      <c r="BZ69" s="185">
        <v>0</v>
      </c>
      <c r="CA69" s="185">
        <v>43081.990000000005</v>
      </c>
      <c r="CB69" s="185">
        <v>4375.01</v>
      </c>
      <c r="CC69" s="185">
        <v>144308822.42531788</v>
      </c>
      <c r="CD69" s="188">
        <v>22421261.219999999</v>
      </c>
      <c r="CE69" s="195">
        <f t="shared" si="0"/>
        <v>172024779.69531789</v>
      </c>
      <c r="CF69" s="252"/>
    </row>
    <row r="70" spans="1:84" ht="12.6" customHeight="1" x14ac:dyDescent="0.25">
      <c r="A70" s="171" t="s">
        <v>242</v>
      </c>
      <c r="B70" s="175"/>
      <c r="C70" s="184">
        <v>10389.200000000001</v>
      </c>
      <c r="D70" s="184">
        <v>0</v>
      </c>
      <c r="E70" s="184">
        <v>1683.47</v>
      </c>
      <c r="F70" s="185">
        <v>0</v>
      </c>
      <c r="G70" s="184">
        <v>0</v>
      </c>
      <c r="H70" s="184">
        <v>0</v>
      </c>
      <c r="I70" s="184">
        <v>0</v>
      </c>
      <c r="J70" s="185">
        <v>1033.3900000000001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696036.91</v>
      </c>
      <c r="Q70" s="184">
        <v>0</v>
      </c>
      <c r="R70" s="184">
        <v>0</v>
      </c>
      <c r="S70" s="184">
        <v>0</v>
      </c>
      <c r="T70" s="184">
        <v>0</v>
      </c>
      <c r="U70" s="185">
        <v>3312095.83</v>
      </c>
      <c r="V70" s="184">
        <v>9102</v>
      </c>
      <c r="W70" s="184">
        <v>0</v>
      </c>
      <c r="X70" s="185">
        <v>0</v>
      </c>
      <c r="Y70" s="185">
        <v>1380</v>
      </c>
      <c r="Z70" s="185">
        <v>0</v>
      </c>
      <c r="AA70" s="185">
        <v>0</v>
      </c>
      <c r="AB70" s="185">
        <v>109218.62999999999</v>
      </c>
      <c r="AC70" s="185">
        <v>0</v>
      </c>
      <c r="AD70" s="185">
        <v>0</v>
      </c>
      <c r="AE70" s="185">
        <v>38725.609999999993</v>
      </c>
      <c r="AF70" s="185">
        <v>0</v>
      </c>
      <c r="AG70" s="185">
        <v>20000</v>
      </c>
      <c r="AH70" s="185">
        <v>0</v>
      </c>
      <c r="AI70" s="185">
        <v>0</v>
      </c>
      <c r="AJ70" s="185">
        <v>836649.05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40755.74</v>
      </c>
      <c r="AS70" s="185">
        <v>0</v>
      </c>
      <c r="AT70" s="185">
        <v>0</v>
      </c>
      <c r="AU70" s="185">
        <v>0</v>
      </c>
      <c r="AV70" s="185">
        <v>39999.840000000004</v>
      </c>
      <c r="AW70" s="185">
        <v>0</v>
      </c>
      <c r="AX70" s="185">
        <v>123656.29000000001</v>
      </c>
      <c r="AY70" s="185">
        <v>9935.24</v>
      </c>
      <c r="AZ70" s="185">
        <v>2168166.23</v>
      </c>
      <c r="BA70" s="185">
        <v>48867.61</v>
      </c>
      <c r="BB70" s="185">
        <v>0</v>
      </c>
      <c r="BC70" s="185">
        <v>0</v>
      </c>
      <c r="BD70" s="185">
        <v>0</v>
      </c>
      <c r="BE70" s="185">
        <v>421419.25999999995</v>
      </c>
      <c r="BF70" s="185">
        <v>101660.04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193977.34</v>
      </c>
      <c r="BO70" s="185">
        <v>0</v>
      </c>
      <c r="BP70" s="185">
        <v>0</v>
      </c>
      <c r="BQ70" s="185">
        <v>0</v>
      </c>
      <c r="BR70" s="185">
        <v>0</v>
      </c>
      <c r="BS70" s="185">
        <v>512162.04999999987</v>
      </c>
      <c r="BT70" s="185">
        <v>663860.43999999994</v>
      </c>
      <c r="BU70" s="185">
        <v>0</v>
      </c>
      <c r="BV70" s="185">
        <v>157570.85</v>
      </c>
      <c r="BW70" s="185">
        <v>82662.239999999991</v>
      </c>
      <c r="BX70" s="185">
        <v>0</v>
      </c>
      <c r="BY70" s="185">
        <v>8392.5400000000009</v>
      </c>
      <c r="BZ70" s="185">
        <v>0</v>
      </c>
      <c r="CA70" s="185">
        <v>60786.680000000008</v>
      </c>
      <c r="CB70" s="185">
        <v>0</v>
      </c>
      <c r="CC70" s="185">
        <v>1421289.1500000001</v>
      </c>
      <c r="CD70" s="188"/>
      <c r="CE70" s="195">
        <f t="shared" si="0"/>
        <v>11091475.629999999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13586800.250000002</v>
      </c>
      <c r="D71" s="195">
        <f t="shared" ref="D71:AI71" si="5">SUM(D61:D69)-D70</f>
        <v>0</v>
      </c>
      <c r="E71" s="195">
        <f t="shared" si="5"/>
        <v>67485447.689999998</v>
      </c>
      <c r="F71" s="195">
        <f t="shared" si="5"/>
        <v>0</v>
      </c>
      <c r="G71" s="195">
        <f t="shared" si="5"/>
        <v>1789155.9400000002</v>
      </c>
      <c r="H71" s="195">
        <f t="shared" si="5"/>
        <v>3312426.0399999996</v>
      </c>
      <c r="I71" s="195">
        <f t="shared" si="5"/>
        <v>0</v>
      </c>
      <c r="J71" s="195">
        <f t="shared" si="5"/>
        <v>2344093.3299999996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50714.06</v>
      </c>
      <c r="P71" s="195">
        <f t="shared" si="5"/>
        <v>25157274.770000007</v>
      </c>
      <c r="Q71" s="195">
        <f t="shared" si="5"/>
        <v>8624213.7599999979</v>
      </c>
      <c r="R71" s="195">
        <f t="shared" si="5"/>
        <v>814581.55000000016</v>
      </c>
      <c r="S71" s="195">
        <f t="shared" si="5"/>
        <v>27466568.219999988</v>
      </c>
      <c r="T71" s="195">
        <f t="shared" si="5"/>
        <v>4615241.1300000008</v>
      </c>
      <c r="U71" s="195">
        <f t="shared" si="5"/>
        <v>11809020.25</v>
      </c>
      <c r="V71" s="195">
        <f t="shared" si="5"/>
        <v>13798346.179999998</v>
      </c>
      <c r="W71" s="195">
        <f t="shared" si="5"/>
        <v>818726.2</v>
      </c>
      <c r="X71" s="195">
        <f t="shared" si="5"/>
        <v>1858006.6</v>
      </c>
      <c r="Y71" s="195">
        <f t="shared" si="5"/>
        <v>8300368.7500000019</v>
      </c>
      <c r="Z71" s="195">
        <f t="shared" si="5"/>
        <v>17754.560000000001</v>
      </c>
      <c r="AA71" s="195">
        <f t="shared" si="5"/>
        <v>2231947.1200000006</v>
      </c>
      <c r="AB71" s="195">
        <f t="shared" si="5"/>
        <v>22994394.569999997</v>
      </c>
      <c r="AC71" s="195">
        <f t="shared" si="5"/>
        <v>5619956.2500000009</v>
      </c>
      <c r="AD71" s="195">
        <f t="shared" si="5"/>
        <v>0</v>
      </c>
      <c r="AE71" s="195">
        <f t="shared" si="5"/>
        <v>7991350.2700000005</v>
      </c>
      <c r="AF71" s="195">
        <f t="shared" si="5"/>
        <v>0</v>
      </c>
      <c r="AG71" s="195">
        <f t="shared" si="5"/>
        <v>15138590.369999995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6099432.0299999993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250632.37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-36343.600000000006</v>
      </c>
      <c r="AW71" s="195">
        <f t="shared" si="6"/>
        <v>0</v>
      </c>
      <c r="AX71" s="195">
        <f t="shared" si="6"/>
        <v>636303.42999999993</v>
      </c>
      <c r="AY71" s="195">
        <f t="shared" si="6"/>
        <v>4922200.96</v>
      </c>
      <c r="AZ71" s="195">
        <f t="shared" si="6"/>
        <v>1072080.8299999996</v>
      </c>
      <c r="BA71" s="195">
        <f t="shared" si="6"/>
        <v>537682.85</v>
      </c>
      <c r="BB71" s="195">
        <f t="shared" si="6"/>
        <v>0</v>
      </c>
      <c r="BC71" s="195">
        <f t="shared" si="6"/>
        <v>2586011.11</v>
      </c>
      <c r="BD71" s="195">
        <f t="shared" si="6"/>
        <v>224816.34000000005</v>
      </c>
      <c r="BE71" s="195">
        <f t="shared" si="6"/>
        <v>21584875.110000003</v>
      </c>
      <c r="BF71" s="195">
        <f t="shared" si="6"/>
        <v>6036054.8600000003</v>
      </c>
      <c r="BG71" s="195">
        <f t="shared" si="6"/>
        <v>431097.58999999991</v>
      </c>
      <c r="BH71" s="195">
        <f t="shared" si="6"/>
        <v>213629.02</v>
      </c>
      <c r="BI71" s="195">
        <f t="shared" si="6"/>
        <v>0</v>
      </c>
      <c r="BJ71" s="195">
        <f t="shared" si="6"/>
        <v>-43350</v>
      </c>
      <c r="BK71" s="195">
        <f t="shared" si="6"/>
        <v>532012.63</v>
      </c>
      <c r="BL71" s="195">
        <f t="shared" si="6"/>
        <v>56904</v>
      </c>
      <c r="BM71" s="195">
        <f t="shared" si="6"/>
        <v>0</v>
      </c>
      <c r="BN71" s="195">
        <f t="shared" si="6"/>
        <v>5121114.87</v>
      </c>
      <c r="BO71" s="195">
        <f t="shared" si="6"/>
        <v>324592.49999999994</v>
      </c>
      <c r="BP71" s="195">
        <f t="shared" ref="BP71:CC71" si="7">SUM(BP61:BP69)-BP70</f>
        <v>17028.12</v>
      </c>
      <c r="BQ71" s="195">
        <f t="shared" si="7"/>
        <v>0</v>
      </c>
      <c r="BR71" s="195">
        <f t="shared" si="7"/>
        <v>0</v>
      </c>
      <c r="BS71" s="195">
        <f t="shared" si="7"/>
        <v>970535.99000000046</v>
      </c>
      <c r="BT71" s="195">
        <f t="shared" si="7"/>
        <v>714822.74999999977</v>
      </c>
      <c r="BU71" s="195">
        <f t="shared" si="7"/>
        <v>0</v>
      </c>
      <c r="BV71" s="195">
        <f t="shared" si="7"/>
        <v>5685949.3100000005</v>
      </c>
      <c r="BW71" s="195">
        <f t="shared" si="7"/>
        <v>791086.33000000007</v>
      </c>
      <c r="BX71" s="195">
        <f t="shared" si="7"/>
        <v>0</v>
      </c>
      <c r="BY71" s="195">
        <f t="shared" si="7"/>
        <v>11542522.5</v>
      </c>
      <c r="BZ71" s="195">
        <f t="shared" si="7"/>
        <v>0</v>
      </c>
      <c r="CA71" s="195">
        <f t="shared" si="7"/>
        <v>5989782.5</v>
      </c>
      <c r="CB71" s="195">
        <f t="shared" si="7"/>
        <v>214290.58000000005</v>
      </c>
      <c r="CC71" s="195">
        <f t="shared" si="7"/>
        <v>147090365.29531789</v>
      </c>
      <c r="CD71" s="245">
        <f>CD69-CD70</f>
        <v>22421261.219999999</v>
      </c>
      <c r="CE71" s="195">
        <f>SUM(CE61:CE69)-CE70</f>
        <v>491812369.35531783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62718307.940000005</v>
      </c>
      <c r="D73" s="184">
        <v>0</v>
      </c>
      <c r="E73" s="185">
        <v>300200154.69999987</v>
      </c>
      <c r="F73" s="185">
        <v>0</v>
      </c>
      <c r="G73" s="184">
        <v>5307173.4000000004</v>
      </c>
      <c r="H73" s="184">
        <v>17594988.020000003</v>
      </c>
      <c r="I73" s="185">
        <v>0</v>
      </c>
      <c r="J73" s="185">
        <v>5476867.7200000007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153160972.66000003</v>
      </c>
      <c r="Q73" s="185">
        <v>15490818.840000002</v>
      </c>
      <c r="R73" s="185">
        <v>18818065.510000002</v>
      </c>
      <c r="S73" s="185">
        <v>136601204.44</v>
      </c>
      <c r="T73" s="185">
        <v>10185146.379999999</v>
      </c>
      <c r="U73" s="185">
        <v>98330882.639999971</v>
      </c>
      <c r="V73" s="185">
        <v>126278294.54000002</v>
      </c>
      <c r="W73" s="185">
        <v>3803190.13</v>
      </c>
      <c r="X73" s="185">
        <v>24219451.529999997</v>
      </c>
      <c r="Y73" s="185">
        <v>13168869.329999996</v>
      </c>
      <c r="Z73" s="185">
        <v>1489</v>
      </c>
      <c r="AA73" s="185">
        <v>4599847.2500000009</v>
      </c>
      <c r="AB73" s="185">
        <v>130839724.25999999</v>
      </c>
      <c r="AC73" s="185">
        <v>59336964.890000008</v>
      </c>
      <c r="AD73" s="185">
        <v>0</v>
      </c>
      <c r="AE73" s="185">
        <v>22054856.679999996</v>
      </c>
      <c r="AF73" s="185">
        <v>0</v>
      </c>
      <c r="AG73" s="185">
        <v>63546359.300000004</v>
      </c>
      <c r="AH73" s="185">
        <v>0</v>
      </c>
      <c r="AI73" s="185">
        <v>0</v>
      </c>
      <c r="AJ73" s="185">
        <v>23643.21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1271757272.3699999</v>
      </c>
      <c r="CF73" s="252"/>
    </row>
    <row r="74" spans="1:84" ht="12.6" customHeight="1" x14ac:dyDescent="0.25">
      <c r="A74" s="171" t="s">
        <v>246</v>
      </c>
      <c r="B74" s="175"/>
      <c r="C74" s="184">
        <v>114322</v>
      </c>
      <c r="D74" s="184">
        <v>0</v>
      </c>
      <c r="E74" s="185">
        <v>32294688.279999997</v>
      </c>
      <c r="F74" s="185">
        <v>0</v>
      </c>
      <c r="G74" s="184">
        <v>17715.599999999999</v>
      </c>
      <c r="H74" s="184">
        <v>183</v>
      </c>
      <c r="I74" s="184">
        <v>0</v>
      </c>
      <c r="J74" s="185">
        <v>899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108239477.44000001</v>
      </c>
      <c r="Q74" s="185">
        <v>12320856.800000001</v>
      </c>
      <c r="R74" s="185">
        <v>13508091.49</v>
      </c>
      <c r="S74" s="185">
        <v>27753632.77</v>
      </c>
      <c r="T74" s="185">
        <v>6224610.0099999979</v>
      </c>
      <c r="U74" s="185">
        <v>58373471.490000024</v>
      </c>
      <c r="V74" s="185">
        <v>110289119.31000002</v>
      </c>
      <c r="W74" s="185">
        <v>3816934.1099999994</v>
      </c>
      <c r="X74" s="185">
        <v>31420713.460000005</v>
      </c>
      <c r="Y74" s="185">
        <v>24520456.260000002</v>
      </c>
      <c r="Z74" s="185">
        <v>25843.040000000001</v>
      </c>
      <c r="AA74" s="185">
        <v>21902390.59</v>
      </c>
      <c r="AB74" s="185">
        <v>54691873.640000001</v>
      </c>
      <c r="AC74" s="185">
        <v>7037386.3400000017</v>
      </c>
      <c r="AD74" s="185">
        <v>0</v>
      </c>
      <c r="AE74" s="185">
        <v>15970142.779999992</v>
      </c>
      <c r="AF74" s="185">
        <v>0</v>
      </c>
      <c r="AG74" s="185">
        <v>100476771.28999996</v>
      </c>
      <c r="AH74" s="185">
        <v>0</v>
      </c>
      <c r="AI74" s="185">
        <v>0</v>
      </c>
      <c r="AJ74" s="185">
        <v>14100784.900000004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781440.95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643881804.54999995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62832629.940000005</v>
      </c>
      <c r="D75" s="195">
        <f t="shared" si="9"/>
        <v>0</v>
      </c>
      <c r="E75" s="195">
        <f t="shared" si="9"/>
        <v>332494842.97999984</v>
      </c>
      <c r="F75" s="195">
        <f t="shared" si="9"/>
        <v>0</v>
      </c>
      <c r="G75" s="195">
        <f t="shared" si="9"/>
        <v>5324889</v>
      </c>
      <c r="H75" s="195">
        <f t="shared" si="9"/>
        <v>17595171.020000003</v>
      </c>
      <c r="I75" s="195">
        <f t="shared" si="9"/>
        <v>0</v>
      </c>
      <c r="J75" s="195">
        <f t="shared" si="9"/>
        <v>5477766.7200000007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261400450.10000002</v>
      </c>
      <c r="Q75" s="195">
        <f t="shared" si="9"/>
        <v>27811675.640000001</v>
      </c>
      <c r="R75" s="195">
        <f t="shared" si="9"/>
        <v>32326157</v>
      </c>
      <c r="S75" s="195">
        <f t="shared" si="9"/>
        <v>164354837.21000001</v>
      </c>
      <c r="T75" s="195">
        <f t="shared" si="9"/>
        <v>16409756.389999997</v>
      </c>
      <c r="U75" s="195">
        <f t="shared" si="9"/>
        <v>156704354.13</v>
      </c>
      <c r="V75" s="195">
        <f t="shared" si="9"/>
        <v>236567413.85000002</v>
      </c>
      <c r="W75" s="195">
        <f t="shared" si="9"/>
        <v>7620124.2399999993</v>
      </c>
      <c r="X75" s="195">
        <f t="shared" si="9"/>
        <v>55640164.990000002</v>
      </c>
      <c r="Y75" s="195">
        <f t="shared" si="9"/>
        <v>37689325.589999996</v>
      </c>
      <c r="Z75" s="195">
        <f t="shared" si="9"/>
        <v>27332.04</v>
      </c>
      <c r="AA75" s="195">
        <f t="shared" si="9"/>
        <v>26502237.84</v>
      </c>
      <c r="AB75" s="195">
        <f t="shared" si="9"/>
        <v>185531597.89999998</v>
      </c>
      <c r="AC75" s="195">
        <f t="shared" si="9"/>
        <v>66374351.230000012</v>
      </c>
      <c r="AD75" s="195">
        <f t="shared" si="9"/>
        <v>0</v>
      </c>
      <c r="AE75" s="195">
        <f t="shared" si="9"/>
        <v>38024999.459999986</v>
      </c>
      <c r="AF75" s="195">
        <f t="shared" si="9"/>
        <v>0</v>
      </c>
      <c r="AG75" s="195">
        <f t="shared" si="9"/>
        <v>164023130.58999997</v>
      </c>
      <c r="AH75" s="195">
        <f t="shared" si="9"/>
        <v>0</v>
      </c>
      <c r="AI75" s="195">
        <f t="shared" si="9"/>
        <v>0</v>
      </c>
      <c r="AJ75" s="195">
        <f t="shared" si="9"/>
        <v>14124428.110000005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781440.95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1915639076.9199998</v>
      </c>
      <c r="CF75" s="252"/>
    </row>
    <row r="76" spans="1:84" ht="12.6" customHeight="1" x14ac:dyDescent="0.25">
      <c r="A76" s="171" t="s">
        <v>248</v>
      </c>
      <c r="B76" s="175"/>
      <c r="C76" s="184">
        <v>23715.499999999996</v>
      </c>
      <c r="D76" s="184">
        <v>0</v>
      </c>
      <c r="E76" s="185">
        <v>78403.040000000037</v>
      </c>
      <c r="F76" s="185">
        <v>0</v>
      </c>
      <c r="G76" s="184">
        <v>9503.24</v>
      </c>
      <c r="H76" s="184">
        <v>12884.749999999995</v>
      </c>
      <c r="I76" s="185">
        <v>0</v>
      </c>
      <c r="J76" s="185">
        <v>2584.69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30057.47</v>
      </c>
      <c r="Q76" s="185">
        <v>12942.980000000001</v>
      </c>
      <c r="R76" s="185">
        <v>839.09</v>
      </c>
      <c r="S76" s="185">
        <v>16912.990000000002</v>
      </c>
      <c r="T76" s="185">
        <v>3525.19</v>
      </c>
      <c r="U76" s="185">
        <v>10586.29</v>
      </c>
      <c r="V76" s="185">
        <v>8460.880000000001</v>
      </c>
      <c r="W76" s="185">
        <v>1373.38</v>
      </c>
      <c r="X76" s="185">
        <v>1256.6099999999997</v>
      </c>
      <c r="Y76" s="185">
        <v>12029.269999999999</v>
      </c>
      <c r="Z76" s="185">
        <v>0</v>
      </c>
      <c r="AA76" s="185">
        <v>3256.6400000000008</v>
      </c>
      <c r="AB76" s="185">
        <v>6364.79</v>
      </c>
      <c r="AC76" s="185">
        <v>1175.26</v>
      </c>
      <c r="AD76" s="185">
        <v>0</v>
      </c>
      <c r="AE76" s="185">
        <v>14812.35</v>
      </c>
      <c r="AF76" s="185">
        <v>0</v>
      </c>
      <c r="AG76" s="185">
        <v>15449.650000000003</v>
      </c>
      <c r="AH76" s="185">
        <v>0</v>
      </c>
      <c r="AI76" s="185">
        <v>0</v>
      </c>
      <c r="AJ76" s="185">
        <v>19898.390000000003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1189.17</v>
      </c>
      <c r="AY76" s="185">
        <v>7282.7699999999995</v>
      </c>
      <c r="AZ76" s="185">
        <v>5196.0199999999995</v>
      </c>
      <c r="BA76" s="185">
        <v>4749.6499999999996</v>
      </c>
      <c r="BB76" s="185">
        <v>0</v>
      </c>
      <c r="BC76" s="185">
        <v>2590.7200000000003</v>
      </c>
      <c r="BD76" s="185">
        <v>990.36</v>
      </c>
      <c r="BE76" s="185">
        <v>96291.749999999942</v>
      </c>
      <c r="BF76" s="185">
        <v>3185.8199999999993</v>
      </c>
      <c r="BG76" s="185">
        <v>417.74</v>
      </c>
      <c r="BH76" s="185">
        <v>4926.329999999999</v>
      </c>
      <c r="BI76" s="185">
        <v>0</v>
      </c>
      <c r="BJ76" s="185">
        <v>0</v>
      </c>
      <c r="BK76" s="185">
        <v>1170.8</v>
      </c>
      <c r="BL76" s="185">
        <v>2028.92</v>
      </c>
      <c r="BM76" s="185">
        <v>0</v>
      </c>
      <c r="BN76" s="185">
        <v>7753.76</v>
      </c>
      <c r="BO76" s="185">
        <v>1075.3700000000001</v>
      </c>
      <c r="BP76" s="185">
        <v>599.81999999999994</v>
      </c>
      <c r="BQ76" s="185">
        <v>0</v>
      </c>
      <c r="BR76" s="185">
        <v>0</v>
      </c>
      <c r="BS76" s="185">
        <v>2826.94</v>
      </c>
      <c r="BT76" s="185">
        <v>2046.3100000000004</v>
      </c>
      <c r="BU76" s="185">
        <v>0</v>
      </c>
      <c r="BV76" s="185">
        <v>6378</v>
      </c>
      <c r="BW76" s="185">
        <v>3026.59</v>
      </c>
      <c r="BX76" s="185">
        <v>0</v>
      </c>
      <c r="BY76" s="185">
        <v>6652.5600000000013</v>
      </c>
      <c r="BZ76" s="185">
        <v>0</v>
      </c>
      <c r="CA76" s="185">
        <v>467.28</v>
      </c>
      <c r="CB76" s="185">
        <v>0</v>
      </c>
      <c r="CC76" s="185">
        <v>10057.43</v>
      </c>
      <c r="CD76" s="249" t="s">
        <v>221</v>
      </c>
      <c r="CE76" s="195">
        <f t="shared" si="8"/>
        <v>456936.56000000011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46385.205079394393</v>
      </c>
      <c r="D77" s="184">
        <v>0</v>
      </c>
      <c r="E77" s="184">
        <v>349606.25449655345</v>
      </c>
      <c r="F77" s="184">
        <v>0</v>
      </c>
      <c r="G77" s="184">
        <v>13534.108710610537</v>
      </c>
      <c r="H77" s="184">
        <v>26163.228540538323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435688.79682709672</v>
      </c>
      <c r="CF77" s="195">
        <f>AY59-CE77</f>
        <v>5438.9831729033031</v>
      </c>
    </row>
    <row r="78" spans="1:84" ht="12.6" customHeight="1" x14ac:dyDescent="0.25">
      <c r="A78" s="171" t="s">
        <v>250</v>
      </c>
      <c r="B78" s="175"/>
      <c r="C78" s="184">
        <v>9391.4258290800772</v>
      </c>
      <c r="D78" s="184">
        <v>0</v>
      </c>
      <c r="E78" s="184">
        <v>31047.894201446266</v>
      </c>
      <c r="F78" s="184">
        <v>0</v>
      </c>
      <c r="G78" s="184">
        <v>3763.318234738756</v>
      </c>
      <c r="H78" s="184">
        <v>5102.4087179793596</v>
      </c>
      <c r="I78" s="184">
        <v>0</v>
      </c>
      <c r="J78" s="184">
        <v>1023.5468122605464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11902.869436225237</v>
      </c>
      <c r="Q78" s="184">
        <v>5125.468013631038</v>
      </c>
      <c r="R78" s="184">
        <v>332.28274752473294</v>
      </c>
      <c r="S78" s="184">
        <v>6697.6066763497756</v>
      </c>
      <c r="T78" s="184">
        <v>1395.9882953517658</v>
      </c>
      <c r="U78" s="184">
        <v>4192.2100457562419</v>
      </c>
      <c r="V78" s="184">
        <v>3350.5398144144997</v>
      </c>
      <c r="W78" s="184">
        <v>543.86356623904192</v>
      </c>
      <c r="X78" s="184">
        <v>497.62221378762052</v>
      </c>
      <c r="Y78" s="184">
        <v>4763.6354697551433</v>
      </c>
      <c r="Z78" s="184">
        <v>0</v>
      </c>
      <c r="AA78" s="184">
        <v>1289.6415007912697</v>
      </c>
      <c r="AB78" s="184">
        <v>2520.4804116578016</v>
      </c>
      <c r="AC78" s="184">
        <v>465.40731251226634</v>
      </c>
      <c r="AD78" s="184">
        <v>0</v>
      </c>
      <c r="AE78" s="184">
        <v>5865.7454567423965</v>
      </c>
      <c r="AF78" s="184">
        <v>0</v>
      </c>
      <c r="AG78" s="184">
        <v>6118.1186169487073</v>
      </c>
      <c r="AH78" s="184">
        <v>0</v>
      </c>
      <c r="AI78" s="184">
        <v>0</v>
      </c>
      <c r="AJ78" s="184">
        <v>7879.8361326182785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1880.8789900735885</v>
      </c>
      <c r="BB78" s="184">
        <v>0</v>
      </c>
      <c r="BC78" s="184">
        <v>1025.9347145923275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1950.8449243984758</v>
      </c>
      <c r="BI78" s="184">
        <v>0</v>
      </c>
      <c r="BJ78" s="249" t="s">
        <v>221</v>
      </c>
      <c r="BK78" s="184">
        <v>463.64113599489593</v>
      </c>
      <c r="BL78" s="184">
        <v>803.4598339962115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1119.4787094204059</v>
      </c>
      <c r="BT78" s="184">
        <v>810.34633839914227</v>
      </c>
      <c r="BU78" s="184">
        <v>0</v>
      </c>
      <c r="BV78" s="184">
        <v>2525.7116205803268</v>
      </c>
      <c r="BW78" s="184">
        <v>1198.5408488134544</v>
      </c>
      <c r="BX78" s="184">
        <v>0</v>
      </c>
      <c r="BY78" s="184">
        <v>2634.4383973985359</v>
      </c>
      <c r="BZ78" s="184">
        <v>0</v>
      </c>
      <c r="CA78" s="184">
        <v>185.04461054637429</v>
      </c>
      <c r="CB78" s="184">
        <v>0</v>
      </c>
      <c r="CC78" s="249" t="s">
        <v>221</v>
      </c>
      <c r="CD78" s="249" t="s">
        <v>221</v>
      </c>
      <c r="CE78" s="195">
        <f t="shared" si="8"/>
        <v>127868.22963002459</v>
      </c>
      <c r="CF78" s="195"/>
    </row>
    <row r="79" spans="1:84" ht="12.6" customHeight="1" x14ac:dyDescent="0.25">
      <c r="A79" s="171" t="s">
        <v>251</v>
      </c>
      <c r="B79" s="175"/>
      <c r="C79" s="225">
        <v>277023.36973781389</v>
      </c>
      <c r="D79" s="225">
        <v>0</v>
      </c>
      <c r="E79" s="184">
        <v>2087930.8938330873</v>
      </c>
      <c r="F79" s="184">
        <v>0</v>
      </c>
      <c r="G79" s="184">
        <v>80828.884878138851</v>
      </c>
      <c r="H79" s="184">
        <v>156252.96301083209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2602036.1114598722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81.89</v>
      </c>
      <c r="D80" s="187">
        <v>0</v>
      </c>
      <c r="E80" s="187">
        <v>380.97000000000008</v>
      </c>
      <c r="F80" s="187">
        <v>0</v>
      </c>
      <c r="G80" s="187">
        <v>8.07</v>
      </c>
      <c r="H80" s="187">
        <v>12.83</v>
      </c>
      <c r="I80" s="187">
        <v>0</v>
      </c>
      <c r="J80" s="187">
        <v>11.6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44.720000000000006</v>
      </c>
      <c r="Q80" s="187">
        <v>47.519999999999996</v>
      </c>
      <c r="R80" s="187">
        <v>4.97</v>
      </c>
      <c r="S80" s="187">
        <v>0.04</v>
      </c>
      <c r="T80" s="187">
        <v>22.520000000000003</v>
      </c>
      <c r="U80" s="187">
        <v>0</v>
      </c>
      <c r="V80" s="187">
        <v>8.68</v>
      </c>
      <c r="W80" s="187">
        <v>0.01</v>
      </c>
      <c r="X80" s="187">
        <v>0</v>
      </c>
      <c r="Y80" s="187">
        <v>7.68</v>
      </c>
      <c r="Z80" s="187">
        <v>0</v>
      </c>
      <c r="AA80" s="187">
        <v>0</v>
      </c>
      <c r="AB80" s="187">
        <v>0</v>
      </c>
      <c r="AC80" s="187">
        <v>0.53</v>
      </c>
      <c r="AD80" s="187">
        <v>0</v>
      </c>
      <c r="AE80" s="187">
        <v>0.01</v>
      </c>
      <c r="AF80" s="187">
        <v>0</v>
      </c>
      <c r="AG80" s="187">
        <v>84.08</v>
      </c>
      <c r="AH80" s="187">
        <v>0</v>
      </c>
      <c r="AI80" s="187">
        <v>0</v>
      </c>
      <c r="AJ80" s="187">
        <v>6.15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0.24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722.50999999999988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1272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19388</v>
      </c>
      <c r="D111" s="174">
        <v>96785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2075</v>
      </c>
      <c r="D114" s="174">
        <v>4665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57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167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9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37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18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330</v>
      </c>
    </row>
    <row r="128" spans="1:5" ht="12.6" customHeight="1" x14ac:dyDescent="0.25">
      <c r="A128" s="173" t="s">
        <v>292</v>
      </c>
      <c r="B128" s="172" t="s">
        <v>256</v>
      </c>
      <c r="C128" s="189">
        <v>390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13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10282</v>
      </c>
      <c r="C138" s="189">
        <v>3606</v>
      </c>
      <c r="D138" s="174">
        <v>5500</v>
      </c>
      <c r="E138" s="175">
        <f>SUM(B138:D138)</f>
        <v>19388</v>
      </c>
    </row>
    <row r="139" spans="1:6" ht="12.6" customHeight="1" x14ac:dyDescent="0.25">
      <c r="A139" s="173" t="s">
        <v>215</v>
      </c>
      <c r="B139" s="174">
        <v>56720</v>
      </c>
      <c r="C139" s="189">
        <v>18175</v>
      </c>
      <c r="D139" s="174">
        <v>21890</v>
      </c>
      <c r="E139" s="175">
        <f>SUM(B139:D139)</f>
        <v>96785</v>
      </c>
    </row>
    <row r="140" spans="1:6" ht="12.6" customHeight="1" x14ac:dyDescent="0.25">
      <c r="A140" s="173" t="s">
        <v>298</v>
      </c>
      <c r="B140" s="174">
        <v>159927.13576756258</v>
      </c>
      <c r="C140" s="174">
        <v>68593.139937920292</v>
      </c>
      <c r="D140" s="174">
        <v>131598.72429451707</v>
      </c>
      <c r="E140" s="175">
        <f>SUM(B140:D140)</f>
        <v>360118.99999999994</v>
      </c>
    </row>
    <row r="141" spans="1:6" ht="12.6" customHeight="1" x14ac:dyDescent="0.25">
      <c r="A141" s="173" t="s">
        <v>245</v>
      </c>
      <c r="B141" s="174">
        <v>767406762.39999986</v>
      </c>
      <c r="C141" s="189">
        <v>193382832.97999996</v>
      </c>
      <c r="D141" s="174">
        <v>310967676.99000001</v>
      </c>
      <c r="E141" s="175">
        <f>SUM(B141:D141)</f>
        <v>1271757272.3699999</v>
      </c>
      <c r="F141" s="199"/>
    </row>
    <row r="142" spans="1:6" ht="12.6" customHeight="1" x14ac:dyDescent="0.25">
      <c r="A142" s="173" t="s">
        <v>246</v>
      </c>
      <c r="B142" s="174">
        <v>285944848.16000003</v>
      </c>
      <c r="C142" s="189">
        <v>122642445.2</v>
      </c>
      <c r="D142" s="174">
        <v>235294511.18999997</v>
      </c>
      <c r="E142" s="175">
        <f>SUM(B142:D142)</f>
        <v>643881804.54999995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13070910.6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139116.17000000001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-196579.77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3311469.7199999997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290795.31000000006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16615712.029999999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461693.14000000013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4557632.49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5019325.6300000008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930.81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930.81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190369.65000000002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19721059.190000001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19911428.84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337837.86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2171063.71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2508901.5699999998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3679313.6899999995</v>
      </c>
      <c r="C195" s="189">
        <v>0</v>
      </c>
      <c r="D195" s="174">
        <v>0</v>
      </c>
      <c r="E195" s="175">
        <f t="shared" ref="E195:E203" si="10">SUM(B195:C195)-D195</f>
        <v>3679313.6899999995</v>
      </c>
    </row>
    <row r="196" spans="1:8" ht="12.6" customHeight="1" x14ac:dyDescent="0.25">
      <c r="A196" s="173" t="s">
        <v>333</v>
      </c>
      <c r="B196" s="174">
        <v>4959465.5</v>
      </c>
      <c r="C196" s="189">
        <v>0</v>
      </c>
      <c r="D196" s="174">
        <v>0</v>
      </c>
      <c r="E196" s="175">
        <f t="shared" si="10"/>
        <v>4959465.5</v>
      </c>
    </row>
    <row r="197" spans="1:8" ht="12.6" customHeight="1" x14ac:dyDescent="0.25">
      <c r="A197" s="173" t="s">
        <v>334</v>
      </c>
      <c r="B197" s="174">
        <v>219249989.64999998</v>
      </c>
      <c r="C197" s="189">
        <v>5903838.0899999999</v>
      </c>
      <c r="D197" s="174">
        <v>0</v>
      </c>
      <c r="E197" s="175">
        <f t="shared" si="10"/>
        <v>225153827.73999998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43904096.120000005</v>
      </c>
      <c r="C199" s="189">
        <v>0</v>
      </c>
      <c r="D199" s="174">
        <v>0</v>
      </c>
      <c r="E199" s="175">
        <f t="shared" si="10"/>
        <v>43904096.120000005</v>
      </c>
    </row>
    <row r="200" spans="1:8" ht="12.6" customHeight="1" x14ac:dyDescent="0.25">
      <c r="A200" s="173" t="s">
        <v>337</v>
      </c>
      <c r="B200" s="174">
        <v>108983572.60000001</v>
      </c>
      <c r="C200" s="189">
        <v>4900094.05</v>
      </c>
      <c r="D200" s="174">
        <v>473324.11</v>
      </c>
      <c r="E200" s="175">
        <f t="shared" si="10"/>
        <v>113410342.54000001</v>
      </c>
    </row>
    <row r="201" spans="1:8" ht="12.6" customHeight="1" x14ac:dyDescent="0.25">
      <c r="A201" s="173" t="s">
        <v>338</v>
      </c>
      <c r="B201" s="174">
        <v>481364.29000000004</v>
      </c>
      <c r="C201" s="189">
        <v>0</v>
      </c>
      <c r="D201" s="174">
        <v>0</v>
      </c>
      <c r="E201" s="175">
        <f t="shared" si="10"/>
        <v>481364.29000000004</v>
      </c>
    </row>
    <row r="202" spans="1:8" ht="12.6" customHeight="1" x14ac:dyDescent="0.25">
      <c r="A202" s="173" t="s">
        <v>339</v>
      </c>
      <c r="B202" s="174">
        <v>327541.75</v>
      </c>
      <c r="C202" s="189">
        <v>1165381.0900000001</v>
      </c>
      <c r="D202" s="174">
        <v>0</v>
      </c>
      <c r="E202" s="175">
        <f t="shared" si="10"/>
        <v>1492922.84</v>
      </c>
    </row>
    <row r="203" spans="1:8" ht="12.6" customHeight="1" x14ac:dyDescent="0.25">
      <c r="A203" s="173" t="s">
        <v>340</v>
      </c>
      <c r="B203" s="174">
        <v>2663374.0599999726</v>
      </c>
      <c r="C203" s="189">
        <v>751321.55999999901</v>
      </c>
      <c r="D203" s="174">
        <v>0</v>
      </c>
      <c r="E203" s="175">
        <f t="shared" si="10"/>
        <v>3414695.6199999717</v>
      </c>
    </row>
    <row r="204" spans="1:8" ht="12.6" customHeight="1" x14ac:dyDescent="0.25">
      <c r="A204" s="173" t="s">
        <v>203</v>
      </c>
      <c r="B204" s="175">
        <f>SUM(B195:B203)</f>
        <v>384248717.65999997</v>
      </c>
      <c r="C204" s="191">
        <f>SUM(C195:C203)</f>
        <v>12720634.789999999</v>
      </c>
      <c r="D204" s="175">
        <f>SUM(D195:D203)</f>
        <v>473324.11</v>
      </c>
      <c r="E204" s="175">
        <f>SUM(E195:E203)</f>
        <v>396496028.33999991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4957384.5</v>
      </c>
      <c r="C209" s="189">
        <v>798.08999999999969</v>
      </c>
      <c r="D209" s="174">
        <v>0</v>
      </c>
      <c r="E209" s="175">
        <f t="shared" ref="E209:E216" si="11">SUM(B209:C209)-D209</f>
        <v>4958182.59</v>
      </c>
      <c r="H209" s="259"/>
    </row>
    <row r="210" spans="1:8" ht="12.6" customHeight="1" x14ac:dyDescent="0.25">
      <c r="A210" s="173" t="s">
        <v>334</v>
      </c>
      <c r="B210" s="174">
        <v>128028683.97</v>
      </c>
      <c r="C210" s="189">
        <v>7604770.6100000096</v>
      </c>
      <c r="D210" s="174">
        <v>1492.73</v>
      </c>
      <c r="E210" s="175">
        <f t="shared" si="11"/>
        <v>135631961.85000002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40644307.890000001</v>
      </c>
      <c r="C212" s="189">
        <v>522268.71000000351</v>
      </c>
      <c r="D212" s="174">
        <v>0</v>
      </c>
      <c r="E212" s="175">
        <f t="shared" si="11"/>
        <v>41166576.600000001</v>
      </c>
      <c r="H212" s="259"/>
    </row>
    <row r="213" spans="1:8" ht="12.6" customHeight="1" x14ac:dyDescent="0.25">
      <c r="A213" s="173" t="s">
        <v>337</v>
      </c>
      <c r="B213" s="174">
        <v>93133669.030000016</v>
      </c>
      <c r="C213" s="189">
        <v>4629483.0299999863</v>
      </c>
      <c r="D213" s="174">
        <v>-1538.7200000528201</v>
      </c>
      <c r="E213" s="175">
        <f t="shared" si="11"/>
        <v>97764690.780000061</v>
      </c>
      <c r="H213" s="259"/>
    </row>
    <row r="214" spans="1:8" ht="12.6" customHeight="1" x14ac:dyDescent="0.25">
      <c r="A214" s="173" t="s">
        <v>338</v>
      </c>
      <c r="B214" s="174">
        <v>14060.34</v>
      </c>
      <c r="C214" s="189">
        <v>0</v>
      </c>
      <c r="D214" s="174">
        <v>0</v>
      </c>
      <c r="E214" s="175">
        <f t="shared" si="11"/>
        <v>14060.34</v>
      </c>
      <c r="H214" s="259"/>
    </row>
    <row r="215" spans="1:8" ht="12.6" customHeight="1" x14ac:dyDescent="0.25">
      <c r="A215" s="173" t="s">
        <v>339</v>
      </c>
      <c r="B215" s="174">
        <v>246089.22999999998</v>
      </c>
      <c r="C215" s="189">
        <v>58115.560000000005</v>
      </c>
      <c r="D215" s="174">
        <v>0</v>
      </c>
      <c r="E215" s="175">
        <f t="shared" si="11"/>
        <v>304204.78999999998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267024194.96000004</v>
      </c>
      <c r="C217" s="191">
        <f>SUM(C208:C216)</f>
        <v>12815436</v>
      </c>
      <c r="D217" s="175">
        <f>SUM(D208:D216)</f>
        <v>-45.990000052820051</v>
      </c>
      <c r="E217" s="175">
        <f>SUM(E208:E216)</f>
        <v>279839676.95000005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2794719.76</v>
      </c>
      <c r="D221" s="172">
        <f>C221</f>
        <v>2794719.76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857400766.23000002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244130304.16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13492428.32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47453920.079999998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238784991.96000001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6405774.1700000037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1407668184.9200001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1242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11180463.709999999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11989256.459999999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23169720.169999998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1433632624.8500001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18380.45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240935553.23000002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180422868.73999998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35927706.25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8489552.4300000016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848242.29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105796565.91000003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43204194.100000001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43204194.100000001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3679313.69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4959465.5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225153827.74000001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43904096.119999997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114359010.78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1492922.8399999999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2947391.67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396496028.34000003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279839676.94999999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116656351.39000005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34218187.259999998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34218187.259999998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5840477.3300000001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309684.66000000003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6150161.9900000002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306025460.6500001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9059975.870000001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13622257.310000001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3163794.5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25846027.68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50975535.380000003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5917.15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50981452.530000001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50981452.530000001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229197980.44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306025460.64999998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306025460.6500001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1271757272.3699994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643881804.55000019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1915639076.9199996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2794719.76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1407668184.9199994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23169720.169999994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1433632624.8499994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482006452.07000017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11091475.630000001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11091475.630000001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493097927.70000017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177057262.96999988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16615712.030000005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7713708.6300000008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82170834.159999996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3199757.7099999995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26287028.190000001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12815435.650000002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5019325.6300000008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930.81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19911428.84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2508901.5699999998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149603518.47531813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502903844.66531789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-9805916.9653177261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34473171.109999999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24667254.144682273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24667254.144682273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Providence St. Peter Hospital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19388</v>
      </c>
      <c r="C414" s="194">
        <f>E138</f>
        <v>19388</v>
      </c>
      <c r="D414" s="179"/>
    </row>
    <row r="415" spans="1:5" ht="12.6" customHeight="1" x14ac:dyDescent="0.25">
      <c r="A415" s="179" t="s">
        <v>464</v>
      </c>
      <c r="B415" s="179">
        <f>D111</f>
        <v>96785</v>
      </c>
      <c r="C415" s="179">
        <f>E139</f>
        <v>96785</v>
      </c>
      <c r="D415" s="194">
        <f>SUM(C59:H59)+N59</f>
        <v>96784.999999999985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2075</v>
      </c>
    </row>
    <row r="424" spans="1:7" ht="12.6" customHeight="1" x14ac:dyDescent="0.25">
      <c r="A424" s="179" t="s">
        <v>1244</v>
      </c>
      <c r="B424" s="179">
        <f>D114</f>
        <v>4665</v>
      </c>
      <c r="D424" s="179">
        <f>J59</f>
        <v>4665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177057262.96999988</v>
      </c>
      <c r="C427" s="179">
        <f t="shared" ref="C427:C434" si="13">CE61</f>
        <v>177057262.97</v>
      </c>
      <c r="D427" s="179"/>
    </row>
    <row r="428" spans="1:7" ht="12.6" customHeight="1" x14ac:dyDescent="0.25">
      <c r="A428" s="179" t="s">
        <v>3</v>
      </c>
      <c r="B428" s="179">
        <f t="shared" si="12"/>
        <v>16615712.030000005</v>
      </c>
      <c r="C428" s="179">
        <f t="shared" si="13"/>
        <v>16615712</v>
      </c>
      <c r="D428" s="179">
        <f>D173</f>
        <v>16615712.029999999</v>
      </c>
    </row>
    <row r="429" spans="1:7" ht="12.6" customHeight="1" x14ac:dyDescent="0.25">
      <c r="A429" s="179" t="s">
        <v>236</v>
      </c>
      <c r="B429" s="179">
        <f t="shared" si="12"/>
        <v>7713708.6300000008</v>
      </c>
      <c r="C429" s="179">
        <f t="shared" si="13"/>
        <v>7713708.6299999999</v>
      </c>
      <c r="D429" s="179"/>
    </row>
    <row r="430" spans="1:7" ht="12.6" customHeight="1" x14ac:dyDescent="0.25">
      <c r="A430" s="179" t="s">
        <v>237</v>
      </c>
      <c r="B430" s="179">
        <f t="shared" si="12"/>
        <v>82170834.159999996</v>
      </c>
      <c r="C430" s="179">
        <f t="shared" si="13"/>
        <v>82170834.159999952</v>
      </c>
      <c r="D430" s="179"/>
    </row>
    <row r="431" spans="1:7" ht="12.6" customHeight="1" x14ac:dyDescent="0.25">
      <c r="A431" s="179" t="s">
        <v>444</v>
      </c>
      <c r="B431" s="179">
        <f t="shared" si="12"/>
        <v>3199757.7099999995</v>
      </c>
      <c r="C431" s="179">
        <f t="shared" si="13"/>
        <v>3199757.7100000009</v>
      </c>
      <c r="D431" s="179"/>
    </row>
    <row r="432" spans="1:7" ht="12.6" customHeight="1" x14ac:dyDescent="0.25">
      <c r="A432" s="179" t="s">
        <v>445</v>
      </c>
      <c r="B432" s="179">
        <f t="shared" si="12"/>
        <v>26287028.190000001</v>
      </c>
      <c r="C432" s="179">
        <f t="shared" si="13"/>
        <v>26287028.190000001</v>
      </c>
      <c r="D432" s="179"/>
    </row>
    <row r="433" spans="1:7" ht="12.6" customHeight="1" x14ac:dyDescent="0.25">
      <c r="A433" s="179" t="s">
        <v>6</v>
      </c>
      <c r="B433" s="179">
        <f t="shared" si="12"/>
        <v>12815435.650000002</v>
      </c>
      <c r="C433" s="179">
        <f t="shared" si="13"/>
        <v>12815436</v>
      </c>
      <c r="D433" s="179">
        <f>C217</f>
        <v>12815436</v>
      </c>
    </row>
    <row r="434" spans="1:7" ht="12.6" customHeight="1" x14ac:dyDescent="0.25">
      <c r="A434" s="179" t="s">
        <v>474</v>
      </c>
      <c r="B434" s="179">
        <f t="shared" si="12"/>
        <v>5019325.6300000008</v>
      </c>
      <c r="C434" s="179">
        <f t="shared" si="13"/>
        <v>5019325.63</v>
      </c>
      <c r="D434" s="179">
        <f>D177</f>
        <v>5019325.6300000008</v>
      </c>
    </row>
    <row r="435" spans="1:7" ht="12.6" customHeight="1" x14ac:dyDescent="0.25">
      <c r="A435" s="179" t="s">
        <v>447</v>
      </c>
      <c r="B435" s="179">
        <f t="shared" si="12"/>
        <v>930.81</v>
      </c>
      <c r="C435" s="179"/>
      <c r="D435" s="179">
        <f>D181</f>
        <v>930.81</v>
      </c>
    </row>
    <row r="436" spans="1:7" ht="12.6" customHeight="1" x14ac:dyDescent="0.25">
      <c r="A436" s="179" t="s">
        <v>475</v>
      </c>
      <c r="B436" s="179">
        <f t="shared" si="12"/>
        <v>19911428.84</v>
      </c>
      <c r="C436" s="179"/>
      <c r="D436" s="179">
        <f>D186</f>
        <v>19911428.84</v>
      </c>
    </row>
    <row r="437" spans="1:7" ht="12.6" customHeight="1" x14ac:dyDescent="0.25">
      <c r="A437" s="194" t="s">
        <v>449</v>
      </c>
      <c r="B437" s="194">
        <f t="shared" si="12"/>
        <v>2508901.5699999998</v>
      </c>
      <c r="C437" s="194"/>
      <c r="D437" s="194">
        <f>D190</f>
        <v>2508901.5699999998</v>
      </c>
    </row>
    <row r="438" spans="1:7" ht="12.6" customHeight="1" x14ac:dyDescent="0.25">
      <c r="A438" s="194" t="s">
        <v>476</v>
      </c>
      <c r="B438" s="194">
        <f>C386+C387+C388</f>
        <v>22421261.219999999</v>
      </c>
      <c r="C438" s="194">
        <f>CD69</f>
        <v>22421261.219999999</v>
      </c>
      <c r="D438" s="194">
        <f>D181+D186+D190</f>
        <v>22421261.219999999</v>
      </c>
    </row>
    <row r="439" spans="1:7" ht="12.6" customHeight="1" x14ac:dyDescent="0.25">
      <c r="A439" s="179" t="s">
        <v>451</v>
      </c>
      <c r="B439" s="194">
        <f>C389</f>
        <v>149603518.47531813</v>
      </c>
      <c r="C439" s="194">
        <f>SUM(C69:CC69)</f>
        <v>149603518.4753179</v>
      </c>
      <c r="D439" s="179"/>
    </row>
    <row r="440" spans="1:7" ht="12.6" customHeight="1" x14ac:dyDescent="0.25">
      <c r="A440" s="179" t="s">
        <v>477</v>
      </c>
      <c r="B440" s="194">
        <f>B438+B439</f>
        <v>172024779.69531813</v>
      </c>
      <c r="C440" s="194">
        <f>CE69</f>
        <v>172024779.69531789</v>
      </c>
      <c r="D440" s="179"/>
    </row>
    <row r="441" spans="1:7" ht="12.6" customHeight="1" x14ac:dyDescent="0.25">
      <c r="A441" s="179" t="s">
        <v>478</v>
      </c>
      <c r="B441" s="179">
        <f>D390</f>
        <v>502903844.66531789</v>
      </c>
      <c r="C441" s="179">
        <f>SUM(C427:C437)+C440</f>
        <v>502903844.98531783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2794719.76</v>
      </c>
      <c r="C444" s="179">
        <f>C363</f>
        <v>2794719.76</v>
      </c>
      <c r="D444" s="179"/>
    </row>
    <row r="445" spans="1:7" ht="12.6" customHeight="1" x14ac:dyDescent="0.25">
      <c r="A445" s="179" t="s">
        <v>343</v>
      </c>
      <c r="B445" s="179">
        <f>D229</f>
        <v>1407668184.9200001</v>
      </c>
      <c r="C445" s="179">
        <f>C364</f>
        <v>1407668184.9199994</v>
      </c>
      <c r="D445" s="179"/>
    </row>
    <row r="446" spans="1:7" ht="12.6" customHeight="1" x14ac:dyDescent="0.25">
      <c r="A446" s="179" t="s">
        <v>351</v>
      </c>
      <c r="B446" s="179">
        <f>D236</f>
        <v>23169720.169999998</v>
      </c>
      <c r="C446" s="179">
        <f>C365</f>
        <v>23169720.169999994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1433632624.8500001</v>
      </c>
      <c r="C448" s="179">
        <f>D367</f>
        <v>1433632624.8499994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1242</v>
      </c>
    </row>
    <row r="454" spans="1:7" ht="12.6" customHeight="1" x14ac:dyDescent="0.25">
      <c r="A454" s="179" t="s">
        <v>168</v>
      </c>
      <c r="B454" s="179">
        <f>C233</f>
        <v>11180463.709999999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11989256.459999999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11091475.630000001</v>
      </c>
      <c r="C458" s="194">
        <f>CE70</f>
        <v>11091475.629999999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1271757272.3699994</v>
      </c>
      <c r="C463" s="194">
        <f>CE73</f>
        <v>1271757272.3699999</v>
      </c>
      <c r="D463" s="194">
        <f>E141+E147+E153</f>
        <v>1271757272.3699999</v>
      </c>
    </row>
    <row r="464" spans="1:7" ht="12.6" customHeight="1" x14ac:dyDescent="0.25">
      <c r="A464" s="179" t="s">
        <v>246</v>
      </c>
      <c r="B464" s="194">
        <f>C360</f>
        <v>643881804.55000019</v>
      </c>
      <c r="C464" s="194">
        <f>CE74</f>
        <v>643881804.54999995</v>
      </c>
      <c r="D464" s="194">
        <f>E142+E148+E154</f>
        <v>643881804.54999995</v>
      </c>
    </row>
    <row r="465" spans="1:7" ht="12.6" customHeight="1" x14ac:dyDescent="0.25">
      <c r="A465" s="179" t="s">
        <v>247</v>
      </c>
      <c r="B465" s="194">
        <f>D361</f>
        <v>1915639076.9199996</v>
      </c>
      <c r="C465" s="194">
        <f>CE75</f>
        <v>1915639076.9199998</v>
      </c>
      <c r="D465" s="194">
        <f>D463+D464</f>
        <v>1915639076.9199998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3679313.69</v>
      </c>
      <c r="C468" s="179">
        <f>E195</f>
        <v>3679313.6899999995</v>
      </c>
      <c r="D468" s="179"/>
    </row>
    <row r="469" spans="1:7" ht="12.6" customHeight="1" x14ac:dyDescent="0.25">
      <c r="A469" s="179" t="s">
        <v>333</v>
      </c>
      <c r="B469" s="179">
        <f t="shared" si="14"/>
        <v>4959465.5</v>
      </c>
      <c r="C469" s="179">
        <f>E196</f>
        <v>4959465.5</v>
      </c>
      <c r="D469" s="179"/>
    </row>
    <row r="470" spans="1:7" ht="12.6" customHeight="1" x14ac:dyDescent="0.25">
      <c r="A470" s="179" t="s">
        <v>334</v>
      </c>
      <c r="B470" s="179">
        <f t="shared" si="14"/>
        <v>225153827.74000001</v>
      </c>
      <c r="C470" s="179">
        <f>E197</f>
        <v>225153827.73999998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43904096.119999997</v>
      </c>
      <c r="C472" s="179">
        <f>E199</f>
        <v>43904096.120000005</v>
      </c>
      <c r="D472" s="179"/>
    </row>
    <row r="473" spans="1:7" ht="12.6" customHeight="1" x14ac:dyDescent="0.25">
      <c r="A473" s="179" t="s">
        <v>495</v>
      </c>
      <c r="B473" s="179">
        <f t="shared" si="14"/>
        <v>114359010.78</v>
      </c>
      <c r="C473" s="179">
        <f>SUM(E200:E201)</f>
        <v>113891706.83000001</v>
      </c>
      <c r="D473" s="179"/>
    </row>
    <row r="474" spans="1:7" ht="12.6" customHeight="1" x14ac:dyDescent="0.25">
      <c r="A474" s="179" t="s">
        <v>339</v>
      </c>
      <c r="B474" s="179">
        <f t="shared" si="14"/>
        <v>1492922.8399999999</v>
      </c>
      <c r="C474" s="179">
        <f>E202</f>
        <v>1492922.84</v>
      </c>
      <c r="D474" s="179"/>
    </row>
    <row r="475" spans="1:7" ht="12.6" customHeight="1" x14ac:dyDescent="0.25">
      <c r="A475" s="179" t="s">
        <v>340</v>
      </c>
      <c r="B475" s="179">
        <f t="shared" si="14"/>
        <v>2947391.67</v>
      </c>
      <c r="C475" s="179">
        <f>E203</f>
        <v>3414695.6199999717</v>
      </c>
      <c r="D475" s="179"/>
    </row>
    <row r="476" spans="1:7" ht="12.6" customHeight="1" x14ac:dyDescent="0.25">
      <c r="A476" s="179" t="s">
        <v>203</v>
      </c>
      <c r="B476" s="179">
        <f>D275</f>
        <v>396496028.34000003</v>
      </c>
      <c r="C476" s="179">
        <f>E204</f>
        <v>396496028.33999991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279839676.94999999</v>
      </c>
      <c r="C478" s="179">
        <f>E217</f>
        <v>279839676.95000005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306025460.6500001</v>
      </c>
    </row>
    <row r="482" spans="1:12" ht="12.6" customHeight="1" x14ac:dyDescent="0.25">
      <c r="A482" s="180" t="s">
        <v>499</v>
      </c>
      <c r="C482" s="180">
        <f>D339</f>
        <v>306025460.64999998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Providence St. Peter Hospital   H-0     FYE 12/31/2017</v>
      </c>
      <c r="B493" s="261" t="str">
        <f>RIGHT('Prior Year'!C82,4)</f>
        <v>2017</v>
      </c>
      <c r="C493" s="261" t="str">
        <f>RIGHT(C82,4)</f>
        <v>2017</v>
      </c>
      <c r="D493" s="261" t="str">
        <f>RIGHT('Prior Year'!C82,4)</f>
        <v>2017</v>
      </c>
      <c r="E493" s="261" t="str">
        <f>RIGHT(C82,4)</f>
        <v>2017</v>
      </c>
      <c r="F493" s="261" t="str">
        <f>RIGHT('Prior Year'!C82,4)</f>
        <v>2017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13586800.250000002</v>
      </c>
      <c r="C496" s="240">
        <f>C71</f>
        <v>13586800.250000002</v>
      </c>
      <c r="D496" s="240">
        <f>'Prior Year'!C59</f>
        <v>10177.07856351551</v>
      </c>
      <c r="E496" s="180">
        <f>C59</f>
        <v>10177.07856351551</v>
      </c>
      <c r="F496" s="263">
        <f t="shared" ref="F496:G511" si="15">IF(B496=0,"",IF(D496=0,"",B496/D496))</f>
        <v>1335.039340141112</v>
      </c>
      <c r="G496" s="264">
        <f t="shared" si="15"/>
        <v>1335.039340141112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67485447.689999998</v>
      </c>
      <c r="C498" s="240">
        <f>E71</f>
        <v>67485447.689999998</v>
      </c>
      <c r="D498" s="240">
        <f>'Prior Year'!E59</f>
        <v>77898.184802232063</v>
      </c>
      <c r="E498" s="180">
        <f>E59</f>
        <v>77898.184802232063</v>
      </c>
      <c r="F498" s="263">
        <f t="shared" si="15"/>
        <v>866.32888637048575</v>
      </c>
      <c r="G498" s="263">
        <f t="shared" si="15"/>
        <v>866.32888637048575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1789155.9400000002</v>
      </c>
      <c r="C500" s="240">
        <f>G71</f>
        <v>1789155.9400000002</v>
      </c>
      <c r="D500" s="240">
        <f>'Prior Year'!G59</f>
        <v>2969.4314684884293</v>
      </c>
      <c r="E500" s="180">
        <f>G59</f>
        <v>2969.4314684884293</v>
      </c>
      <c r="F500" s="263">
        <f t="shared" si="15"/>
        <v>602.52474555702031</v>
      </c>
      <c r="G500" s="263">
        <f t="shared" si="15"/>
        <v>602.52474555702031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3312426.0399999996</v>
      </c>
      <c r="C501" s="240">
        <f>H71</f>
        <v>3312426.0399999996</v>
      </c>
      <c r="D501" s="240">
        <f>'Prior Year'!H59</f>
        <v>5740.3051657639917</v>
      </c>
      <c r="E501" s="180">
        <f>H59</f>
        <v>5740.3051657639917</v>
      </c>
      <c r="F501" s="263">
        <f t="shared" si="15"/>
        <v>577.04702874609984</v>
      </c>
      <c r="G501" s="263">
        <f t="shared" si="15"/>
        <v>577.04702874609984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2344093.3299999996</v>
      </c>
      <c r="C503" s="240">
        <f>J71</f>
        <v>2344093.3299999996</v>
      </c>
      <c r="D503" s="240">
        <f>'Prior Year'!J59</f>
        <v>4665</v>
      </c>
      <c r="E503" s="180">
        <f>J59</f>
        <v>4665</v>
      </c>
      <c r="F503" s="263">
        <f t="shared" si="15"/>
        <v>502.48517256162904</v>
      </c>
      <c r="G503" s="263">
        <f t="shared" si="15"/>
        <v>502.48517256162904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50714.06</v>
      </c>
      <c r="C508" s="240">
        <f>O71</f>
        <v>50714.06</v>
      </c>
      <c r="D508" s="240">
        <f>'Prior Year'!O59</f>
        <v>2075</v>
      </c>
      <c r="E508" s="180">
        <f>O59</f>
        <v>2075</v>
      </c>
      <c r="F508" s="263">
        <f t="shared" si="15"/>
        <v>24.440510843373492</v>
      </c>
      <c r="G508" s="263">
        <f t="shared" si="15"/>
        <v>24.440510843373492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25157274.770000007</v>
      </c>
      <c r="C509" s="240">
        <f>P71</f>
        <v>25157274.770000007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8624213.7599999979</v>
      </c>
      <c r="C510" s="240">
        <f>Q71</f>
        <v>8624213.7599999979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814581.55000000016</v>
      </c>
      <c r="C511" s="240">
        <f>R71</f>
        <v>814581.55000000016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27466568.219999988</v>
      </c>
      <c r="C512" s="240">
        <f>S71</f>
        <v>27466568.219999988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4615241.1300000008</v>
      </c>
      <c r="C513" s="240">
        <f>T71</f>
        <v>4615241.1300000008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11809020.25</v>
      </c>
      <c r="C514" s="240">
        <f>U71</f>
        <v>11809020.25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13798346.179999998</v>
      </c>
      <c r="C515" s="240">
        <f>V71</f>
        <v>13798346.179999998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818726.2</v>
      </c>
      <c r="C516" s="240">
        <f>W71</f>
        <v>818726.2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1858006.6</v>
      </c>
      <c r="C517" s="240">
        <f>X71</f>
        <v>1858006.6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8300368.7500000019</v>
      </c>
      <c r="C518" s="240">
        <f>Y71</f>
        <v>8300368.7500000019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17754.560000000001</v>
      </c>
      <c r="C519" s="240">
        <f>Z71</f>
        <v>17754.560000000001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2231947.1200000006</v>
      </c>
      <c r="C520" s="240">
        <f>AA71</f>
        <v>2231947.1200000006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22994394.569999997</v>
      </c>
      <c r="C521" s="240">
        <f>AB71</f>
        <v>22994394.569999997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5619956.2500000009</v>
      </c>
      <c r="C522" s="240">
        <f>AC71</f>
        <v>5619956.2500000009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7991350.2700000005</v>
      </c>
      <c r="C524" s="240">
        <f>AE71</f>
        <v>7991350.2700000005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15138590.369999995</v>
      </c>
      <c r="C526" s="240">
        <f>AG71</f>
        <v>15138590.369999995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6099432.0299999993</v>
      </c>
      <c r="C529" s="240">
        <f>AJ71</f>
        <v>6099432.0299999993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250632.37</v>
      </c>
      <c r="C537" s="240">
        <f>AR71</f>
        <v>250632.37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-36343.600000000006</v>
      </c>
      <c r="C541" s="240">
        <f>AV71</f>
        <v>-36343.600000000006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636303.42999999993</v>
      </c>
      <c r="C543" s="240">
        <f>AX71</f>
        <v>636303.42999999993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4922200.96</v>
      </c>
      <c r="C544" s="240">
        <f>AY71</f>
        <v>4922200.96</v>
      </c>
      <c r="D544" s="240">
        <f>'Prior Year'!AY59</f>
        <v>441127.78</v>
      </c>
      <c r="E544" s="180">
        <f>AY59</f>
        <v>441127.78</v>
      </c>
      <c r="F544" s="263">
        <f t="shared" ref="F544:G550" si="19">IF(B544=0,"",IF(D544=0,"",B544/D544))</f>
        <v>11.158220323372062</v>
      </c>
      <c r="G544" s="263">
        <f t="shared" si="19"/>
        <v>11.158220323372062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1072080.8299999996</v>
      </c>
      <c r="C545" s="240">
        <f>AZ71</f>
        <v>1072080.8299999996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537682.85</v>
      </c>
      <c r="C546" s="240">
        <f>BA71</f>
        <v>537682.85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2586011.11</v>
      </c>
      <c r="C548" s="240">
        <f>BC71</f>
        <v>2586011.11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224816.34000000005</v>
      </c>
      <c r="C549" s="240">
        <f>BD71</f>
        <v>224816.34000000005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21584875.110000003</v>
      </c>
      <c r="C550" s="240">
        <f>BE71</f>
        <v>21584875.110000003</v>
      </c>
      <c r="D550" s="240">
        <f>'Prior Year'!BE59</f>
        <v>456936.56000000011</v>
      </c>
      <c r="E550" s="180">
        <f>BE59</f>
        <v>456936.56000000011</v>
      </c>
      <c r="F550" s="263">
        <f t="shared" si="19"/>
        <v>47.238231736151725</v>
      </c>
      <c r="G550" s="263">
        <f t="shared" si="19"/>
        <v>47.238231736151725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6036054.8600000003</v>
      </c>
      <c r="C551" s="240">
        <f>BF71</f>
        <v>6036054.8600000003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431097.58999999991</v>
      </c>
      <c r="C552" s="240">
        <f>BG71</f>
        <v>431097.58999999991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213629.02</v>
      </c>
      <c r="C553" s="240">
        <f>BH71</f>
        <v>213629.02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-43350</v>
      </c>
      <c r="C555" s="240">
        <f>BJ71</f>
        <v>-43350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532012.63</v>
      </c>
      <c r="C556" s="240">
        <f>BK71</f>
        <v>532012.63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56904</v>
      </c>
      <c r="C557" s="240">
        <f>BL71</f>
        <v>56904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5121114.87</v>
      </c>
      <c r="C559" s="240">
        <f>BN71</f>
        <v>5121114.87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324592.49999999994</v>
      </c>
      <c r="C560" s="240">
        <f>BO71</f>
        <v>324592.49999999994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17028.12</v>
      </c>
      <c r="C561" s="240">
        <f>BP71</f>
        <v>17028.12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970535.99000000046</v>
      </c>
      <c r="C564" s="240">
        <f>BS71</f>
        <v>970535.99000000046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714822.74999999977</v>
      </c>
      <c r="C565" s="240">
        <f>BT71</f>
        <v>714822.74999999977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5685949.3100000005</v>
      </c>
      <c r="C567" s="240">
        <f>BV71</f>
        <v>5685949.3100000005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791086.33000000007</v>
      </c>
      <c r="C568" s="240">
        <f>BW71</f>
        <v>791086.33000000007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11542522.5</v>
      </c>
      <c r="C570" s="240">
        <f>BY71</f>
        <v>11542522.5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5989782.5</v>
      </c>
      <c r="C572" s="240">
        <f>CA71</f>
        <v>5989782.5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214290.58000000005</v>
      </c>
      <c r="C573" s="240">
        <f>CB71</f>
        <v>214290.58000000005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147090365.29531789</v>
      </c>
      <c r="C574" s="240">
        <f>CC71</f>
        <v>147090365.29531789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22421261.219999999</v>
      </c>
      <c r="C575" s="240">
        <f>CD71</f>
        <v>22421261.219999999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360644.81000000017</v>
      </c>
      <c r="E612" s="180">
        <f>SUM(C624:D647)+SUM(C668:D713)</f>
        <v>335902918.62801629</v>
      </c>
      <c r="F612" s="180">
        <f>CE64-(AX64+BD64+BE64+BG64+BJ64+BN64+BP64+BQ64+CB64+CC64+CD64)</f>
        <v>78712891.599999949</v>
      </c>
      <c r="G612" s="180">
        <f>CE77-(AX77+AY77+BD77+BE77+BG77+BJ77+BN77+BP77+BQ77+CB77+CC77+CD77)</f>
        <v>435688.79682709672</v>
      </c>
      <c r="H612" s="197">
        <f>CE60-(AX60+AY60+AZ60+BD60+BE60+BG60+BJ60+BN60+BO60+BP60+BQ60+BR60+CB60+CC60+CD60)</f>
        <v>1942.71</v>
      </c>
      <c r="I612" s="180">
        <f>CE78-(AX78+AY78+AZ78+BD78+BE78+BF78+BG78+BJ78+BN78+BO78+BP78+BQ78+BR78+CB78+CC78+CD78)</f>
        <v>127868.22963002459</v>
      </c>
      <c r="J612" s="180">
        <f>CE79-(AX79+AY79+AZ79+BA79+BD79+BE79+BF79+BG79+BJ79+BN79+BO79+BP79+BQ79+BR79+CB79+CC79+CD79)</f>
        <v>2602036.1114598722</v>
      </c>
      <c r="K612" s="180">
        <f>CE75-(AW75+AX75+AY75+AZ75+BA75+BB75+BC75+BD75+BE75+BF75+BG75+BH75+BI75+BJ75+BK75+BL75+BM75+BN75+BO75+BP75+BQ75+BR75+BS75+BT75+BU75+BV75+BW75+BX75+CB75+CC75+CD75)</f>
        <v>1915639076.9199998</v>
      </c>
      <c r="L612" s="197">
        <f>CE80-(AW80+AX80+AY80+AZ80+BA80+BB80+BC80+BD80+BE80+BF80+BG80+BH80+BI80+BJ80+BK80+BL80+BM80+BN80+BO80+BP80+BQ80+BR80+BS80+BT80+BU80+BV80+BW80+BX80+BY80+BZ80+CA80+CB80+CC80+CD80)</f>
        <v>722.50999999999988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21584875.110000003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22421261.219999999</v>
      </c>
      <c r="D615" s="266">
        <f>SUM(C614:C615)</f>
        <v>44006136.329999998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636303.42999999993</v>
      </c>
      <c r="D616" s="180">
        <f>(D615/D612)*AX76</f>
        <v>145103.36954397341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-43350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431097.58999999991</v>
      </c>
      <c r="D618" s="180">
        <f>(D615/D612)*BG76</f>
        <v>50972.932039405176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5121114.87</v>
      </c>
      <c r="D619" s="180">
        <f>(D615/D612)*BN76</f>
        <v>946119.31232311553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147090365.29531789</v>
      </c>
      <c r="D620" s="180">
        <f>(D615/D612)*CC76</f>
        <v>1227214.7648802479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17028.12</v>
      </c>
      <c r="D621" s="180">
        <f>(D615/D612)*BP76</f>
        <v>73190.463196907192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214290.58000000005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155909450.72730154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224816.34000000005</v>
      </c>
      <c r="D624" s="180">
        <f>(D615/D612)*BD76</f>
        <v>120844.43188237972</v>
      </c>
      <c r="E624" s="180">
        <f>(E623/E612)*SUM(C624:D624)</f>
        <v>160438.56154116194</v>
      </c>
      <c r="F624" s="180">
        <f>SUM(C624:E624)</f>
        <v>506099.33342354174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4922200.96</v>
      </c>
      <c r="D625" s="180">
        <f>(D615/D612)*AY76</f>
        <v>888648.7773941179</v>
      </c>
      <c r="E625" s="180">
        <f>(E623/E612)*SUM(C625:D625)</f>
        <v>2697107.8266196353</v>
      </c>
      <c r="F625" s="180">
        <f>(F624/F612)*AY64</f>
        <v>7769.9736133299375</v>
      </c>
      <c r="G625" s="180">
        <f>SUM(C625:F625)</f>
        <v>8515727.5376270823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324592.49999999994</v>
      </c>
      <c r="D627" s="180">
        <f>(D615/D612)*BO76</f>
        <v>131217.41257053465</v>
      </c>
      <c r="E627" s="180">
        <f>(E623/E612)*SUM(C627:D627)</f>
        <v>211564.32160576095</v>
      </c>
      <c r="F627" s="180">
        <f>(F624/F612)*BO64</f>
        <v>2.6898599687289191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1072080.8299999996</v>
      </c>
      <c r="D628" s="180">
        <f>(D615/D612)*AZ76</f>
        <v>634022.05758459819</v>
      </c>
      <c r="E628" s="180">
        <f>(E623/E612)*SUM(C628:D628)</f>
        <v>791888.21929275116</v>
      </c>
      <c r="F628" s="180">
        <f>(F624/F612)*AZ64</f>
        <v>12316.729915549235</v>
      </c>
      <c r="G628" s="180">
        <f>(G625/G612)*AZ77</f>
        <v>0</v>
      </c>
      <c r="H628" s="180">
        <f>SUM(C626:G628)</f>
        <v>3177684.7608291623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6036054.8600000003</v>
      </c>
      <c r="D629" s="180">
        <f>(D615/D612)*BF76</f>
        <v>388736.02324359113</v>
      </c>
      <c r="E629" s="180">
        <f>(E623/E612)*SUM(C629:D629)</f>
        <v>2982068.8124284022</v>
      </c>
      <c r="F629" s="180">
        <f>(F624/F612)*BF64</f>
        <v>3858.6784844831877</v>
      </c>
      <c r="G629" s="180">
        <f>(G625/G612)*BF77</f>
        <v>0</v>
      </c>
      <c r="H629" s="180">
        <f>(H628/H612)*BF60</f>
        <v>142305.63192248822</v>
      </c>
      <c r="I629" s="180">
        <f>SUM(C629:H629)</f>
        <v>9553024.006078966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537682.85</v>
      </c>
      <c r="D630" s="180">
        <f>(D615/D612)*BA76</f>
        <v>579555.67257375584</v>
      </c>
      <c r="E630" s="180">
        <f>(E623/E612)*SUM(C630:D630)</f>
        <v>518566.62960036524</v>
      </c>
      <c r="F630" s="180">
        <f>(F624/F612)*BA64</f>
        <v>779.09615937428066</v>
      </c>
      <c r="G630" s="180">
        <f>(G625/G612)*BA77</f>
        <v>0</v>
      </c>
      <c r="H630" s="180">
        <f>(H628/H612)*BA60</f>
        <v>7949.4870246355486</v>
      </c>
      <c r="I630" s="180">
        <f>(I629/I612)*BA78</f>
        <v>140520.30122487509</v>
      </c>
      <c r="J630" s="180">
        <f>SUM(C630:I630)</f>
        <v>1785054.0365830059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2586011.11</v>
      </c>
      <c r="D633" s="180">
        <f>(D615/D612)*BC76</f>
        <v>316121.49780516059</v>
      </c>
      <c r="E633" s="180">
        <f>(E623/E612)*SUM(C633:D633)</f>
        <v>1347025.8093284548</v>
      </c>
      <c r="F633" s="180">
        <f>(F624/F612)*BC64</f>
        <v>1732.1493918054562</v>
      </c>
      <c r="G633" s="180">
        <f>(G625/G612)*BC77</f>
        <v>0</v>
      </c>
      <c r="H633" s="180">
        <f>(H628/H612)*BC60</f>
        <v>63579.539227897898</v>
      </c>
      <c r="I633" s="180">
        <f>(I629/I612)*BC78</f>
        <v>76647.490823388769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532012.63</v>
      </c>
      <c r="D635" s="180">
        <f>(D615/D612)*BK76</f>
        <v>142861.84907295345</v>
      </c>
      <c r="E635" s="180">
        <f>(E623/E612)*SUM(C635:D635)</f>
        <v>313243.21256838884</v>
      </c>
      <c r="F635" s="180">
        <f>(F624/F612)*BK64</f>
        <v>19.766275398747027</v>
      </c>
      <c r="G635" s="180">
        <f>(G625/G612)*BK77</f>
        <v>0</v>
      </c>
      <c r="H635" s="180">
        <f>(H628/H612)*BK60</f>
        <v>16389.683124865885</v>
      </c>
      <c r="I635" s="180">
        <f>(I629/I612)*BK78</f>
        <v>34638.587827331226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213629.02</v>
      </c>
      <c r="D636" s="180">
        <f>(D615/D612)*BH76</f>
        <v>601114.29188893293</v>
      </c>
      <c r="E636" s="180">
        <f>(E623/E612)*SUM(C636:D636)</f>
        <v>378163.37755914731</v>
      </c>
      <c r="F636" s="180">
        <f>(F624/F612)*BH64</f>
        <v>5.5540930756242748</v>
      </c>
      <c r="G636" s="180">
        <f>(G625/G612)*BH77</f>
        <v>0</v>
      </c>
      <c r="H636" s="180">
        <f>(H628/H612)*BH60</f>
        <v>1128.6308738680102</v>
      </c>
      <c r="I636" s="180">
        <f>(I629/I612)*BH78</f>
        <v>145747.44992433945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56904</v>
      </c>
      <c r="D637" s="180">
        <f>(D615/D612)*BL76</f>
        <v>247570.26206106658</v>
      </c>
      <c r="E637" s="180">
        <f>(E623/E612)*SUM(C637:D637)</f>
        <v>141321.8293917558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60026.412380106667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970535.99000000046</v>
      </c>
      <c r="D639" s="180">
        <f>(D615/D612)*BS76</f>
        <v>344945.23028552701</v>
      </c>
      <c r="E639" s="180">
        <f>(E623/E612)*SUM(C639:D639)</f>
        <v>610581.043280315</v>
      </c>
      <c r="F639" s="180">
        <f>(F624/F612)*BS64</f>
        <v>2227.3249322416723</v>
      </c>
      <c r="G639" s="180">
        <f>(G625/G612)*BS77</f>
        <v>0</v>
      </c>
      <c r="H639" s="180">
        <f>(H628/H612)*BS60</f>
        <v>19693.790900537449</v>
      </c>
      <c r="I639" s="180">
        <f>(I629/I612)*BS78</f>
        <v>83636.154315507127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714822.74999999977</v>
      </c>
      <c r="D640" s="180">
        <f>(D615/D612)*BT76</f>
        <v>249692.20223477576</v>
      </c>
      <c r="E640" s="180">
        <f>(E623/E612)*SUM(C640:D640)</f>
        <v>447679.93393865973</v>
      </c>
      <c r="F640" s="180">
        <f>(F624/F612)*BT64</f>
        <v>52.067227525202981</v>
      </c>
      <c r="G640" s="180">
        <f>(G625/G612)*BT77</f>
        <v>0</v>
      </c>
      <c r="H640" s="180">
        <f>(H628/H612)*BT60</f>
        <v>30816.529947352628</v>
      </c>
      <c r="I640" s="180">
        <f>(I629/I612)*BT78</f>
        <v>60540.902508495201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5685949.3100000005</v>
      </c>
      <c r="D642" s="180">
        <f>(D615/D612)*BV76</f>
        <v>778248.0982125873</v>
      </c>
      <c r="E642" s="180">
        <f>(E623/E612)*SUM(C642:D642)</f>
        <v>3000359.3640201609</v>
      </c>
      <c r="F642" s="180">
        <f>(F624/F612)*BV64</f>
        <v>58.264675180655182</v>
      </c>
      <c r="G642" s="180">
        <f>(G625/G612)*BV77</f>
        <v>0</v>
      </c>
      <c r="H642" s="180">
        <f>(H628/H612)*BV60</f>
        <v>65836.800975633916</v>
      </c>
      <c r="I642" s="180">
        <f>(I629/I612)*BV78</f>
        <v>188695.68941127314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791086.33000000007</v>
      </c>
      <c r="D643" s="180">
        <f>(D615/D612)*BW76</f>
        <v>369306.6653448157</v>
      </c>
      <c r="E643" s="180">
        <f>(E623/E612)*SUM(C643:D643)</f>
        <v>538596.79240348493</v>
      </c>
      <c r="F643" s="180">
        <f>(F624/F612)*BW64</f>
        <v>191.46048406602893</v>
      </c>
      <c r="G643" s="180">
        <f>(G625/G612)*BW77</f>
        <v>0</v>
      </c>
      <c r="H643" s="180">
        <f>(H628/H612)*BW60</f>
        <v>11744.303875901902</v>
      </c>
      <c r="I643" s="180">
        <f>(I629/I612)*BW78</f>
        <v>89542.879682543935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22330734.032274533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11542522.5</v>
      </c>
      <c r="D645" s="180">
        <f>(D615/D612)*BY76</f>
        <v>811750.10477346042</v>
      </c>
      <c r="E645" s="180">
        <f>(E623/E612)*SUM(C645:D645)</f>
        <v>5734239.7137031807</v>
      </c>
      <c r="F645" s="180">
        <f>(F624/F612)*BY64</f>
        <v>119.36947213826012</v>
      </c>
      <c r="G645" s="180">
        <f>(G625/G612)*BY77</f>
        <v>0</v>
      </c>
      <c r="H645" s="180">
        <f>(H628/H612)*BY60</f>
        <v>175379.42361757689</v>
      </c>
      <c r="I645" s="180">
        <f>(I629/I612)*BY78</f>
        <v>196818.65718875188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5989782.5</v>
      </c>
      <c r="D647" s="180">
        <f>(D615/D612)*CA76</f>
        <v>57017.838089178069</v>
      </c>
      <c r="E647" s="180">
        <f>(E623/E612)*SUM(C647:D647)</f>
        <v>2806624.3759351303</v>
      </c>
      <c r="F647" s="180">
        <f>(F624/F612)*CA64</f>
        <v>29.796588656108362</v>
      </c>
      <c r="G647" s="180">
        <f>(G625/G612)*CA77</f>
        <v>0</v>
      </c>
      <c r="H647" s="180">
        <f>(H628/H612)*CA60</f>
        <v>17796.382474904272</v>
      </c>
      <c r="I647" s="180">
        <f>(I629/I612)*CA78</f>
        <v>13824.666313593558</v>
      </c>
      <c r="J647" s="180">
        <f>(J630/J612)*CA79</f>
        <v>0</v>
      </c>
      <c r="K647" s="180">
        <v>0</v>
      </c>
      <c r="L647" s="180">
        <f>SUM(C645:K647)</f>
        <v>27345905.328156564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239673670.69531798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13586800.250000002</v>
      </c>
      <c r="D668" s="180">
        <f>(D615/D612)*C76</f>
        <v>2893782.18456579</v>
      </c>
      <c r="E668" s="180">
        <f>(E623/E612)*SUM(C668:D668)</f>
        <v>7649467.7853175905</v>
      </c>
      <c r="F668" s="180">
        <f>(F624/F612)*C64</f>
        <v>7702.9799937401849</v>
      </c>
      <c r="G668" s="180">
        <f>(G625/G612)*C77</f>
        <v>906619.061838847</v>
      </c>
      <c r="H668" s="180">
        <f>(H628/H612)*C60</f>
        <v>173907.2963907925</v>
      </c>
      <c r="I668" s="180">
        <f>(I629/I612)*C78</f>
        <v>701632.58423221193</v>
      </c>
      <c r="J668" s="180">
        <f>(J630/J612)*C79</f>
        <v>190044.12821191445</v>
      </c>
      <c r="K668" s="180">
        <f>(K644/K612)*C75</f>
        <v>732444.20864205703</v>
      </c>
      <c r="L668" s="180">
        <f>(L647/L612)*C80</f>
        <v>3099412.0321140764</v>
      </c>
      <c r="M668" s="180">
        <f t="shared" ref="M668:M713" si="20">ROUND(SUM(D668:L668),0)</f>
        <v>16355012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67485447.689999998</v>
      </c>
      <c r="D670" s="180">
        <f>(D615/D612)*E76</f>
        <v>9566794.7278277576</v>
      </c>
      <c r="E670" s="180">
        <f>(E623/E612)*SUM(C670:D670)</f>
        <v>35763823.790926836</v>
      </c>
      <c r="F670" s="180">
        <f>(F624/F612)*E64</f>
        <v>21829.968951055213</v>
      </c>
      <c r="G670" s="180">
        <f>(G625/G612)*E77</f>
        <v>6833206.7072278801</v>
      </c>
      <c r="H670" s="180">
        <f>(H628/H612)*E60</f>
        <v>991166.90482472384</v>
      </c>
      <c r="I670" s="180">
        <f>(I629/I612)*E78</f>
        <v>2319585.400554975</v>
      </c>
      <c r="J670" s="180">
        <f>(J630/J612)*E79</f>
        <v>1432366.5431576367</v>
      </c>
      <c r="K670" s="180">
        <f>(K644/K612)*E75</f>
        <v>3875914.8292313381</v>
      </c>
      <c r="L670" s="180">
        <f>(L647/L612)*E80</f>
        <v>14419135.44846135</v>
      </c>
      <c r="M670" s="180">
        <f t="shared" si="20"/>
        <v>75223824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1789155.9400000002</v>
      </c>
      <c r="D672" s="180">
        <f>(D615/D612)*G76</f>
        <v>1159592.1067509858</v>
      </c>
      <c r="E672" s="180">
        <f>(E623/E612)*SUM(C672:D672)</f>
        <v>1368662.3807257526</v>
      </c>
      <c r="F672" s="180">
        <f>(F624/F612)*G64</f>
        <v>377.82724071619447</v>
      </c>
      <c r="G672" s="180">
        <f>(G625/G612)*G77</f>
        <v>264530.05696614878</v>
      </c>
      <c r="H672" s="180">
        <f>(H628/H612)*G60</f>
        <v>25942.153129777736</v>
      </c>
      <c r="I672" s="180">
        <f>(I629/I612)*G78</f>
        <v>281157.16893082275</v>
      </c>
      <c r="J672" s="180">
        <f>(J630/J612)*G79</f>
        <v>55450.393862241355</v>
      </c>
      <c r="K672" s="180">
        <f>(K644/K612)*G75</f>
        <v>62072.590522410879</v>
      </c>
      <c r="L672" s="180">
        <f>(L647/L612)*G80</f>
        <v>305437.23408426665</v>
      </c>
      <c r="M672" s="180">
        <f t="shared" si="20"/>
        <v>3523222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3312426.0399999996</v>
      </c>
      <c r="D673" s="180">
        <f>(D615/D612)*H76</f>
        <v>1572206.3630361601</v>
      </c>
      <c r="E673" s="180">
        <f>(E623/E612)*SUM(C673:D673)</f>
        <v>2267203.7446793057</v>
      </c>
      <c r="F673" s="180">
        <f>(F624/F612)*H64</f>
        <v>285.05957386781341</v>
      </c>
      <c r="G673" s="180">
        <f>(G625/G612)*H77</f>
        <v>511371.71159420675</v>
      </c>
      <c r="H673" s="180">
        <f>(H628/H612)*H60</f>
        <v>48318.486976900029</v>
      </c>
      <c r="I673" s="180">
        <f>(I629/I612)*H78</f>
        <v>381200.49923830363</v>
      </c>
      <c r="J673" s="180">
        <f>(J630/J612)*H79</f>
        <v>107192.97135121346</v>
      </c>
      <c r="K673" s="180">
        <f>(K644/K612)*H75</f>
        <v>205108.09631829898</v>
      </c>
      <c r="L673" s="180">
        <f>(L647/L612)*H80</f>
        <v>485595.99916990596</v>
      </c>
      <c r="M673" s="180">
        <f t="shared" si="20"/>
        <v>5578483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2344093.3299999996</v>
      </c>
      <c r="D675" s="180">
        <f>(D615/D612)*J76</f>
        <v>315385.71291456447</v>
      </c>
      <c r="E675" s="180">
        <f>(E623/E612)*SUM(C675:D675)</f>
        <v>1234398.0769656701</v>
      </c>
      <c r="F675" s="180">
        <f>(F624/F612)*J64</f>
        <v>472.32507230459066</v>
      </c>
      <c r="G675" s="180">
        <f>(G625/G612)*J77</f>
        <v>0</v>
      </c>
      <c r="H675" s="180">
        <f>(H628/H612)*J60</f>
        <v>22163.693247697876</v>
      </c>
      <c r="I675" s="180">
        <f>(I629/I612)*J78</f>
        <v>76469.090853625516</v>
      </c>
      <c r="J675" s="180">
        <f>(J630/J612)*J79</f>
        <v>0</v>
      </c>
      <c r="K675" s="180">
        <f>(K644/K612)*J75</f>
        <v>63854.696424254056</v>
      </c>
      <c r="L675" s="180">
        <f>(L647/L612)*J80</f>
        <v>439042.36869609583</v>
      </c>
      <c r="M675" s="180">
        <f t="shared" si="20"/>
        <v>2151786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50714.06</v>
      </c>
      <c r="D680" s="180">
        <f>(D615/D612)*O76</f>
        <v>0</v>
      </c>
      <c r="E680" s="180">
        <f>(E623/E612)*SUM(C680:D680)</f>
        <v>23538.947714555343</v>
      </c>
      <c r="F680" s="180">
        <f>(F624/F612)*O64</f>
        <v>0</v>
      </c>
      <c r="G680" s="180">
        <f>(G625/G612)*O77</f>
        <v>0</v>
      </c>
      <c r="H680" s="180">
        <f>(H628/H612)*O60</f>
        <v>474.35210640829416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24013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25157274.770000007</v>
      </c>
      <c r="D681" s="180">
        <f>(D615/D612)*P76</f>
        <v>3667633.8765415326</v>
      </c>
      <c r="E681" s="180">
        <f>(E623/E612)*SUM(C681:D681)</f>
        <v>13379090.877515536</v>
      </c>
      <c r="F681" s="180">
        <f>(F624/F612)*P64</f>
        <v>52123.997040739494</v>
      </c>
      <c r="G681" s="180">
        <f>(G625/G612)*P77</f>
        <v>0</v>
      </c>
      <c r="H681" s="180">
        <f>(H628/H612)*P60</f>
        <v>203415.26880322566</v>
      </c>
      <c r="I681" s="180">
        <f>(I629/I612)*P78</f>
        <v>889262.31163509889</v>
      </c>
      <c r="J681" s="180">
        <f>(J630/J612)*P79</f>
        <v>0</v>
      </c>
      <c r="K681" s="180">
        <f>(K644/K612)*P75</f>
        <v>3047162.6922986</v>
      </c>
      <c r="L681" s="180">
        <f>(L647/L612)*P80</f>
        <v>1692584.0282835695</v>
      </c>
      <c r="M681" s="180">
        <f t="shared" si="20"/>
        <v>22931273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8624213.7599999979</v>
      </c>
      <c r="D682" s="180">
        <f>(D615/D612)*Q76</f>
        <v>1579311.6290692308</v>
      </c>
      <c r="E682" s="180">
        <f>(E623/E612)*SUM(C682:D682)</f>
        <v>4735969.682518784</v>
      </c>
      <c r="F682" s="180">
        <f>(F624/F612)*Q64</f>
        <v>5837.5690173412631</v>
      </c>
      <c r="G682" s="180">
        <f>(G625/G612)*Q77</f>
        <v>0</v>
      </c>
      <c r="H682" s="180">
        <f>(H628/H612)*Q60</f>
        <v>101364.13804869651</v>
      </c>
      <c r="I682" s="180">
        <f>(I629/I612)*Q78</f>
        <v>382923.25715527125</v>
      </c>
      <c r="J682" s="180">
        <f>(J630/J612)*Q79</f>
        <v>0</v>
      </c>
      <c r="K682" s="180">
        <f>(K644/K612)*Q75</f>
        <v>324202.58032492874</v>
      </c>
      <c r="L682" s="180">
        <f>(L647/L612)*Q80</f>
        <v>1798559.7724515924</v>
      </c>
      <c r="M682" s="180">
        <f t="shared" si="20"/>
        <v>8928169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814581.55000000016</v>
      </c>
      <c r="D683" s="180">
        <f>(D615/D612)*R76</f>
        <v>102386.35884747567</v>
      </c>
      <c r="E683" s="180">
        <f>(E623/E612)*SUM(C683:D683)</f>
        <v>425610.95803187293</v>
      </c>
      <c r="F683" s="180">
        <f>(F624/F612)*R64</f>
        <v>510.35436205107754</v>
      </c>
      <c r="G683" s="180">
        <f>(G625/G612)*R77</f>
        <v>0</v>
      </c>
      <c r="H683" s="180">
        <f>(H628/H612)*R60</f>
        <v>9208.9736519955022</v>
      </c>
      <c r="I683" s="180">
        <f>(I629/I612)*R78</f>
        <v>24824.814366275506</v>
      </c>
      <c r="J683" s="180">
        <f>(J630/J612)*R79</f>
        <v>0</v>
      </c>
      <c r="K683" s="180">
        <f>(K644/K612)*R75</f>
        <v>376828.19428239088</v>
      </c>
      <c r="L683" s="180">
        <f>(L647/L612)*R80</f>
        <v>188106.94589824104</v>
      </c>
      <c r="M683" s="180">
        <f t="shared" si="20"/>
        <v>1127477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27466568.219999988</v>
      </c>
      <c r="D684" s="180">
        <f>(D615/D612)*S76</f>
        <v>2063735.0740966615</v>
      </c>
      <c r="E684" s="180">
        <f>(E623/E612)*SUM(C684:D684)</f>
        <v>13706500.036374576</v>
      </c>
      <c r="F684" s="180">
        <f>(F624/F612)*S64</f>
        <v>158927.14430538533</v>
      </c>
      <c r="G684" s="180">
        <f>(G625/G612)*S77</f>
        <v>0</v>
      </c>
      <c r="H684" s="180">
        <f>(H628/H612)*S60</f>
        <v>54501.421329394339</v>
      </c>
      <c r="I684" s="180">
        <f>(I629/I612)*S78</f>
        <v>500377.59612040903</v>
      </c>
      <c r="J684" s="180">
        <f>(J630/J612)*S79</f>
        <v>0</v>
      </c>
      <c r="K684" s="180">
        <f>(K644/K612)*S75</f>
        <v>1915895.4319073749</v>
      </c>
      <c r="L684" s="180">
        <f>(L647/L612)*S80</f>
        <v>1513.9392024003305</v>
      </c>
      <c r="M684" s="180">
        <f t="shared" si="20"/>
        <v>18401451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4615241.1300000008</v>
      </c>
      <c r="D685" s="180">
        <f>(D615/D612)*T76</f>
        <v>430146.19211947796</v>
      </c>
      <c r="E685" s="180">
        <f>(E623/E612)*SUM(C685:D685)</f>
        <v>2341818.193515779</v>
      </c>
      <c r="F685" s="180">
        <f>(F624/F612)*T64</f>
        <v>6426.1598227997583</v>
      </c>
      <c r="G685" s="180">
        <f>(G625/G612)*T77</f>
        <v>0</v>
      </c>
      <c r="H685" s="180">
        <f>(H628/H612)*T60</f>
        <v>47696.922147813297</v>
      </c>
      <c r="I685" s="180">
        <f>(I629/I612)*T78</f>
        <v>104294.16076446002</v>
      </c>
      <c r="J685" s="180">
        <f>(J630/J612)*T79</f>
        <v>0</v>
      </c>
      <c r="K685" s="180">
        <f>(K644/K612)*T75</f>
        <v>191289.63795658184</v>
      </c>
      <c r="L685" s="180">
        <f>(L647/L612)*T80</f>
        <v>852347.77095138608</v>
      </c>
      <c r="M685" s="180">
        <f t="shared" si="20"/>
        <v>3974019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11809020.25</v>
      </c>
      <c r="D686" s="180">
        <f>(D615/D612)*U76</f>
        <v>1291746.6383861604</v>
      </c>
      <c r="E686" s="180">
        <f>(E623/E612)*SUM(C686:D686)</f>
        <v>6080725.2822254756</v>
      </c>
      <c r="F686" s="180">
        <f>(F624/F612)*U64</f>
        <v>41956.754897648418</v>
      </c>
      <c r="G686" s="180">
        <f>(G625/G612)*U77</f>
        <v>0</v>
      </c>
      <c r="H686" s="180">
        <f>(H628/H612)*U60</f>
        <v>125719.66516738443</v>
      </c>
      <c r="I686" s="180">
        <f>(I629/I612)*U78</f>
        <v>313199.63779518136</v>
      </c>
      <c r="J686" s="180">
        <f>(J630/J612)*U79</f>
        <v>0</v>
      </c>
      <c r="K686" s="180">
        <f>(K644/K612)*U75</f>
        <v>1826713.2342083291</v>
      </c>
      <c r="L686" s="180">
        <f>(L647/L612)*U80</f>
        <v>0</v>
      </c>
      <c r="M686" s="180">
        <f t="shared" si="20"/>
        <v>9680061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13798346.179999998</v>
      </c>
      <c r="D687" s="180">
        <f>(D615/D612)*V76</f>
        <v>1032402.5978684409</v>
      </c>
      <c r="E687" s="180">
        <f>(E623/E612)*SUM(C687:D687)</f>
        <v>6883696.9481431926</v>
      </c>
      <c r="F687" s="180">
        <f>(F624/F612)*V64</f>
        <v>54321.824300519489</v>
      </c>
      <c r="G687" s="180">
        <f>(G625/G612)*V77</f>
        <v>0</v>
      </c>
      <c r="H687" s="180">
        <f>(H628/H612)*V60</f>
        <v>76141.691563124419</v>
      </c>
      <c r="I687" s="180">
        <f>(I629/I612)*V78</f>
        <v>250318.53004484993</v>
      </c>
      <c r="J687" s="180">
        <f>(J630/J612)*V79</f>
        <v>0</v>
      </c>
      <c r="K687" s="180">
        <f>(K644/K612)*V75</f>
        <v>2757682.3124119136</v>
      </c>
      <c r="L687" s="180">
        <f>(L647/L612)*V80</f>
        <v>328524.80692087166</v>
      </c>
      <c r="M687" s="180">
        <f t="shared" si="20"/>
        <v>11383089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818726.2</v>
      </c>
      <c r="D688" s="180">
        <f>(D615/D612)*W76</f>
        <v>167580.80481705914</v>
      </c>
      <c r="E688" s="180">
        <f>(E623/E612)*SUM(C688:D688)</f>
        <v>457794.72234895884</v>
      </c>
      <c r="F688" s="180">
        <f>(F624/F612)*W64</f>
        <v>557.94356908190764</v>
      </c>
      <c r="G688" s="180">
        <f>(G625/G612)*W77</f>
        <v>0</v>
      </c>
      <c r="H688" s="180">
        <f>(H628/H612)*W60</f>
        <v>10615.673002033893</v>
      </c>
      <c r="I688" s="180">
        <f>(I629/I612)*W78</f>
        <v>40631.998420140219</v>
      </c>
      <c r="J688" s="180">
        <f>(J630/J612)*W79</f>
        <v>0</v>
      </c>
      <c r="K688" s="180">
        <f>(K644/K612)*W75</f>
        <v>88828.30265183319</v>
      </c>
      <c r="L688" s="180">
        <f>(L647/L612)*W80</f>
        <v>378.48480060008262</v>
      </c>
      <c r="M688" s="180">
        <f t="shared" si="20"/>
        <v>766388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1858006.6</v>
      </c>
      <c r="D689" s="180">
        <f>(D615/D612)*X76</f>
        <v>153332.44633034166</v>
      </c>
      <c r="E689" s="180">
        <f>(E623/E612)*SUM(C689:D689)</f>
        <v>933563.68328257534</v>
      </c>
      <c r="F689" s="180">
        <f>(F624/F612)*X64</f>
        <v>3173.9312451235592</v>
      </c>
      <c r="G689" s="180">
        <f>(G625/G612)*X77</f>
        <v>0</v>
      </c>
      <c r="H689" s="180">
        <f>(H628/H612)*X60</f>
        <v>21722.055079662568</v>
      </c>
      <c r="I689" s="180">
        <f>(I629/I612)*X78</f>
        <v>37177.311111806186</v>
      </c>
      <c r="J689" s="180">
        <f>(J630/J612)*X79</f>
        <v>0</v>
      </c>
      <c r="K689" s="180">
        <f>(K644/K612)*X75</f>
        <v>648601.15920231421</v>
      </c>
      <c r="L689" s="180">
        <f>(L647/L612)*X80</f>
        <v>0</v>
      </c>
      <c r="M689" s="180">
        <f t="shared" si="20"/>
        <v>1797571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8300368.7500000019</v>
      </c>
      <c r="D690" s="180">
        <f>(D615/D612)*Y76</f>
        <v>1467820.0847265176</v>
      </c>
      <c r="E690" s="180">
        <f>(E623/E612)*SUM(C690:D690)</f>
        <v>4533908.0769027527</v>
      </c>
      <c r="F690" s="180">
        <f>(F624/F612)*Y64</f>
        <v>1728.3321503453517</v>
      </c>
      <c r="G690" s="180">
        <f>(G625/G612)*Y77</f>
        <v>0</v>
      </c>
      <c r="H690" s="180">
        <f>(H628/H612)*Y60</f>
        <v>107579.78633956377</v>
      </c>
      <c r="I690" s="180">
        <f>(I629/I612)*Y78</f>
        <v>355890.78014492715</v>
      </c>
      <c r="J690" s="180">
        <f>(J630/J612)*Y79</f>
        <v>0</v>
      </c>
      <c r="K690" s="180">
        <f>(K644/K612)*Y75</f>
        <v>439347.0125694435</v>
      </c>
      <c r="L690" s="180">
        <f>(L647/L612)*Y80</f>
        <v>290676.32686086342</v>
      </c>
      <c r="M690" s="180">
        <f t="shared" si="20"/>
        <v>7196950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17754.560000000001</v>
      </c>
      <c r="D691" s="180">
        <f>(D615/D612)*Z76</f>
        <v>0</v>
      </c>
      <c r="E691" s="180">
        <f>(E623/E612)*SUM(C691:D691)</f>
        <v>8240.7848934779777</v>
      </c>
      <c r="F691" s="180">
        <f>(F624/F612)*Z64</f>
        <v>0</v>
      </c>
      <c r="G691" s="180">
        <f>(G625/G612)*Z77</f>
        <v>0</v>
      </c>
      <c r="H691" s="180">
        <f>(H628/H612)*Z60</f>
        <v>16.356969186492901</v>
      </c>
      <c r="I691" s="180">
        <f>(I629/I612)*Z78</f>
        <v>0</v>
      </c>
      <c r="J691" s="180">
        <f>(J630/J612)*Z79</f>
        <v>0</v>
      </c>
      <c r="K691" s="180">
        <f>(K644/K612)*Z75</f>
        <v>318.61143529229531</v>
      </c>
      <c r="L691" s="180">
        <f>(L647/L612)*Z80</f>
        <v>0</v>
      </c>
      <c r="M691" s="180">
        <f t="shared" si="20"/>
        <v>8576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2231947.1200000006</v>
      </c>
      <c r="D692" s="180">
        <f>(D615/D612)*AA76</f>
        <v>397377.53003497032</v>
      </c>
      <c r="E692" s="180">
        <f>(E623/E612)*SUM(C692:D692)</f>
        <v>1220401.9055418696</v>
      </c>
      <c r="F692" s="180">
        <f>(F624/F612)*AA64</f>
        <v>8232.5416984134299</v>
      </c>
      <c r="G692" s="180">
        <f>(G625/G612)*AA77</f>
        <v>0</v>
      </c>
      <c r="H692" s="180">
        <f>(H628/H612)*AA60</f>
        <v>10648.386940406877</v>
      </c>
      <c r="I692" s="180">
        <f>(I629/I612)*AA78</f>
        <v>96349.001248718836</v>
      </c>
      <c r="J692" s="180">
        <f>(J630/J612)*AA79</f>
        <v>0</v>
      </c>
      <c r="K692" s="180">
        <f>(K644/K612)*AA75</f>
        <v>308938.37549850577</v>
      </c>
      <c r="L692" s="180">
        <f>(L647/L612)*AA80</f>
        <v>0</v>
      </c>
      <c r="M692" s="180">
        <f t="shared" si="20"/>
        <v>2041948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22994394.569999997</v>
      </c>
      <c r="D693" s="180">
        <f>(D615/D612)*AB76</f>
        <v>776636.20461312216</v>
      </c>
      <c r="E693" s="180">
        <f>(E623/E612)*SUM(C693:D693)</f>
        <v>11033331.792499047</v>
      </c>
      <c r="F693" s="180">
        <f>(F624/F612)*AB64</f>
        <v>98313.807300123619</v>
      </c>
      <c r="G693" s="180">
        <f>(G625/G612)*AB77</f>
        <v>0</v>
      </c>
      <c r="H693" s="180">
        <f>(H628/H612)*AB60</f>
        <v>98747.02297885764</v>
      </c>
      <c r="I693" s="180">
        <f>(I629/I612)*AB78</f>
        <v>188304.86626026611</v>
      </c>
      <c r="J693" s="180">
        <f>(J630/J612)*AB79</f>
        <v>0</v>
      </c>
      <c r="K693" s="180">
        <f>(K644/K612)*AB75</f>
        <v>2162754.360779217</v>
      </c>
      <c r="L693" s="180">
        <f>(L647/L612)*AB80</f>
        <v>0</v>
      </c>
      <c r="M693" s="180">
        <f t="shared" si="20"/>
        <v>14358088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5619956.2500000009</v>
      </c>
      <c r="D694" s="180">
        <f>(D615/D612)*AC76</f>
        <v>143406.06144642917</v>
      </c>
      <c r="E694" s="180">
        <f>(E623/E612)*SUM(C694:D694)</f>
        <v>2675066.5221671537</v>
      </c>
      <c r="F694" s="180">
        <f>(F624/F612)*AC64</f>
        <v>4813.4031143061893</v>
      </c>
      <c r="G694" s="180">
        <f>(G625/G612)*AC77</f>
        <v>0</v>
      </c>
      <c r="H694" s="180">
        <f>(H628/H612)*AC60</f>
        <v>87395.286363431558</v>
      </c>
      <c r="I694" s="180">
        <f>(I629/I612)*AC78</f>
        <v>34770.538717073199</v>
      </c>
      <c r="J694" s="180">
        <f>(J630/J612)*AC79</f>
        <v>0</v>
      </c>
      <c r="K694" s="180">
        <f>(K644/K612)*AC75</f>
        <v>773730.29279867979</v>
      </c>
      <c r="L694" s="180">
        <f>(L647/L612)*AC80</f>
        <v>20059.694431804379</v>
      </c>
      <c r="M694" s="180">
        <f t="shared" si="20"/>
        <v>3739242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7991350.2700000005</v>
      </c>
      <c r="D696" s="180">
        <f>(D615/D612)*AE76</f>
        <v>1807413.4866038284</v>
      </c>
      <c r="E696" s="180">
        <f>(E623/E612)*SUM(C696:D696)</f>
        <v>4548099.4369998667</v>
      </c>
      <c r="F696" s="180">
        <f>(F624/F612)*AE64</f>
        <v>419.10898813014057</v>
      </c>
      <c r="G696" s="180">
        <f>(G625/G612)*AE77</f>
        <v>0</v>
      </c>
      <c r="H696" s="180">
        <f>(H628/H612)*AE60</f>
        <v>118359.02903346266</v>
      </c>
      <c r="I696" s="180">
        <f>(I629/I612)*AE78</f>
        <v>438229.31875996734</v>
      </c>
      <c r="J696" s="180">
        <f>(J630/J612)*AE79</f>
        <v>0</v>
      </c>
      <c r="K696" s="180">
        <f>(K644/K612)*AE75</f>
        <v>443259.9855312428</v>
      </c>
      <c r="L696" s="180">
        <f>(L647/L612)*AE80</f>
        <v>378.48480060008262</v>
      </c>
      <c r="M696" s="180">
        <f t="shared" si="20"/>
        <v>7356159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15138590.369999995</v>
      </c>
      <c r="D698" s="180">
        <f>(D615/D612)*AG76</f>
        <v>1885177.2860693166</v>
      </c>
      <c r="E698" s="180">
        <f>(E623/E612)*SUM(C698:D698)</f>
        <v>7901587.3854499897</v>
      </c>
      <c r="F698" s="180">
        <f>(F624/F612)*AG64</f>
        <v>8111.0348693950345</v>
      </c>
      <c r="G698" s="180">
        <f>(G625/G612)*AG77</f>
        <v>0</v>
      </c>
      <c r="H698" s="180">
        <f>(H628/H612)*AG60</f>
        <v>210088.91223131481</v>
      </c>
      <c r="I698" s="180">
        <f>(I629/I612)*AG78</f>
        <v>457084.09500045102</v>
      </c>
      <c r="J698" s="180">
        <f>(J630/J612)*AG79</f>
        <v>0</v>
      </c>
      <c r="K698" s="180">
        <f>(K644/K612)*AG75</f>
        <v>1912028.7054466289</v>
      </c>
      <c r="L698" s="180">
        <f>(L647/L612)*AG80</f>
        <v>3182300.2034454946</v>
      </c>
      <c r="M698" s="180">
        <f t="shared" si="20"/>
        <v>15556378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6099432.0299999993</v>
      </c>
      <c r="D701" s="180">
        <f>(D615/D612)*AJ76</f>
        <v>2428015.706333077</v>
      </c>
      <c r="E701" s="180">
        <f>(E623/E612)*SUM(C701:D701)</f>
        <v>3958017.6859069774</v>
      </c>
      <c r="F701" s="180">
        <f>(F624/F612)*AJ64</f>
        <v>824.29763747481979</v>
      </c>
      <c r="G701" s="180">
        <f>(G625/G612)*AJ77</f>
        <v>0</v>
      </c>
      <c r="H701" s="180">
        <f>(H628/H612)*AJ60</f>
        <v>74718.635243899538</v>
      </c>
      <c r="I701" s="180">
        <f>(I629/I612)*AJ78</f>
        <v>588701.85312392353</v>
      </c>
      <c r="J701" s="180">
        <f>(J630/J612)*AJ79</f>
        <v>0</v>
      </c>
      <c r="K701" s="180">
        <f>(K644/K612)*AJ75</f>
        <v>164649.41192863553</v>
      </c>
      <c r="L701" s="180">
        <f>(L647/L612)*AJ80</f>
        <v>232768.1523690508</v>
      </c>
      <c r="M701" s="180">
        <f t="shared" si="20"/>
        <v>7447696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250632.37</v>
      </c>
      <c r="D709" s="180">
        <f>(D615/D612)*AR76</f>
        <v>0</v>
      </c>
      <c r="E709" s="180">
        <f>(E623/E612)*SUM(C709:D709)</f>
        <v>116331.09739202677</v>
      </c>
      <c r="F709" s="180">
        <f>(F624/F612)*AR64</f>
        <v>0</v>
      </c>
      <c r="G709" s="180">
        <f>(G625/G612)*AR77</f>
        <v>0</v>
      </c>
      <c r="H709" s="180">
        <f>(H628/H612)*AR60</f>
        <v>5152.4452937452625</v>
      </c>
      <c r="I709" s="180">
        <f>(I629/I612)*AR78</f>
        <v>0</v>
      </c>
      <c r="J709" s="180">
        <f>(J630/J612)*AR79</f>
        <v>0</v>
      </c>
      <c r="K709" s="180">
        <f>(K644/K612)*AR75</f>
        <v>9109.3099042616195</v>
      </c>
      <c r="L709" s="180">
        <f>(L647/L612)*AR80</f>
        <v>9083.635214401982</v>
      </c>
      <c r="M709" s="180">
        <f t="shared" si="20"/>
        <v>139676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-36343.600000000006</v>
      </c>
      <c r="D713" s="180">
        <f>(D615/D612)*AV76</f>
        <v>0</v>
      </c>
      <c r="E713" s="180">
        <f>(E623/E612)*SUM(C713:D713)</f>
        <v>-16868.893954826606</v>
      </c>
      <c r="F713" s="180">
        <f>(F624/F612)*AV64</f>
        <v>-9.9528998140160621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-16879</v>
      </c>
      <c r="N713" s="199" t="s">
        <v>741</v>
      </c>
    </row>
    <row r="715" spans="1:83" ht="12.6" customHeight="1" x14ac:dyDescent="0.25">
      <c r="C715" s="180">
        <f>SUM(C614:C647)+SUM(C668:C713)</f>
        <v>491812369.35531795</v>
      </c>
      <c r="D715" s="180">
        <f>SUM(D616:D647)+SUM(D668:D713)</f>
        <v>44006136.329999983</v>
      </c>
      <c r="E715" s="180">
        <f>SUM(E624:E647)+SUM(E668:E713)</f>
        <v>155909450.72730154</v>
      </c>
      <c r="F715" s="180">
        <f>SUM(F625:F648)+SUM(F668:F713)</f>
        <v>506099.33342354203</v>
      </c>
      <c r="G715" s="180">
        <f>SUM(G626:G647)+SUM(G668:G713)</f>
        <v>8515727.5376270823</v>
      </c>
      <c r="H715" s="180">
        <f>SUM(H629:H647)+SUM(H668:H713)</f>
        <v>3177684.7608291623</v>
      </c>
      <c r="I715" s="180">
        <f>SUM(I630:I647)+SUM(I668:I713)</f>
        <v>9553024.0060789641</v>
      </c>
      <c r="J715" s="180">
        <f>SUM(J631:J647)+SUM(J668:J713)</f>
        <v>1785054.0365830061</v>
      </c>
      <c r="K715" s="180">
        <f>SUM(K668:K713)</f>
        <v>22330734.032274541</v>
      </c>
      <c r="L715" s="180">
        <f>SUM(L668:L713)</f>
        <v>27345905.328156576</v>
      </c>
      <c r="M715" s="180">
        <f>SUM(M668:M713)</f>
        <v>239673672</v>
      </c>
      <c r="N715" s="198" t="s">
        <v>742</v>
      </c>
    </row>
    <row r="716" spans="1:83" ht="12.6" customHeight="1" x14ac:dyDescent="0.25">
      <c r="C716" s="180">
        <f>CE71</f>
        <v>491812369.35531783</v>
      </c>
      <c r="D716" s="180">
        <f>D615</f>
        <v>44006136.329999998</v>
      </c>
      <c r="E716" s="180">
        <f>E623</f>
        <v>155909450.72730154</v>
      </c>
      <c r="F716" s="180">
        <f>F624</f>
        <v>506099.33342354174</v>
      </c>
      <c r="G716" s="180">
        <f>G625</f>
        <v>8515727.5376270823</v>
      </c>
      <c r="H716" s="180">
        <f>H628</f>
        <v>3177684.7608291623</v>
      </c>
      <c r="I716" s="180">
        <f>I629</f>
        <v>9553024.006078966</v>
      </c>
      <c r="J716" s="180">
        <f>J630</f>
        <v>1785054.0365830059</v>
      </c>
      <c r="K716" s="180">
        <f>K644</f>
        <v>22330734.032274533</v>
      </c>
      <c r="L716" s="180">
        <f>L647</f>
        <v>27345905.328156564</v>
      </c>
      <c r="M716" s="180">
        <f>C648</f>
        <v>239673670.69531798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159*2017*A</v>
      </c>
      <c r="B722" s="276">
        <f>ROUND(C165,0)</f>
        <v>13070911</v>
      </c>
      <c r="C722" s="276">
        <f>ROUND(C166,0)</f>
        <v>139116</v>
      </c>
      <c r="D722" s="276">
        <f>ROUND(C167,0)</f>
        <v>-196580</v>
      </c>
      <c r="E722" s="276">
        <f>ROUND(C168,0)</f>
        <v>0</v>
      </c>
      <c r="F722" s="276">
        <f>ROUND(C169,0)</f>
        <v>0</v>
      </c>
      <c r="G722" s="276">
        <f>ROUND(C170,0)</f>
        <v>3311470</v>
      </c>
      <c r="H722" s="276">
        <f>ROUND(C171+C172,0)</f>
        <v>290795</v>
      </c>
      <c r="I722" s="276">
        <f>ROUND(C175,0)</f>
        <v>461693</v>
      </c>
      <c r="J722" s="276">
        <f>ROUND(C176,0)</f>
        <v>4557632</v>
      </c>
      <c r="K722" s="276">
        <f>ROUND(C179,0)</f>
        <v>0</v>
      </c>
      <c r="L722" s="276">
        <f>ROUND(C180,0)</f>
        <v>931</v>
      </c>
      <c r="M722" s="276">
        <f>ROUND(C183,0)</f>
        <v>190370</v>
      </c>
      <c r="N722" s="276">
        <f>ROUND(C184,0)</f>
        <v>19721059</v>
      </c>
      <c r="O722" s="276">
        <f>ROUND(C185,0)</f>
        <v>0</v>
      </c>
      <c r="P722" s="276">
        <f>ROUND(C188,0)</f>
        <v>337838</v>
      </c>
      <c r="Q722" s="276">
        <f>ROUND(C189,0)</f>
        <v>2171064</v>
      </c>
      <c r="R722" s="276">
        <f>ROUND(B195,0)</f>
        <v>3679314</v>
      </c>
      <c r="S722" s="276">
        <f>ROUND(C195,0)</f>
        <v>0</v>
      </c>
      <c r="T722" s="276">
        <f>ROUND(D195,0)</f>
        <v>0</v>
      </c>
      <c r="U722" s="276">
        <f>ROUND(B196,0)</f>
        <v>4959466</v>
      </c>
      <c r="V722" s="276">
        <f>ROUND(C196,0)</f>
        <v>0</v>
      </c>
      <c r="W722" s="276">
        <f>ROUND(D196,0)</f>
        <v>0</v>
      </c>
      <c r="X722" s="276">
        <f>ROUND(B197,0)</f>
        <v>219249990</v>
      </c>
      <c r="Y722" s="276">
        <f>ROUND(C197,0)</f>
        <v>5903838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43904096</v>
      </c>
      <c r="AE722" s="276">
        <f>ROUND(C199,0)</f>
        <v>0</v>
      </c>
      <c r="AF722" s="276">
        <f>ROUND(D199,0)</f>
        <v>0</v>
      </c>
      <c r="AG722" s="276">
        <f>ROUND(B200,0)</f>
        <v>108983573</v>
      </c>
      <c r="AH722" s="276">
        <f>ROUND(C200,0)</f>
        <v>4900094</v>
      </c>
      <c r="AI722" s="276">
        <f>ROUND(D200,0)</f>
        <v>473324</v>
      </c>
      <c r="AJ722" s="276">
        <f>ROUND(B201,0)</f>
        <v>481364</v>
      </c>
      <c r="AK722" s="276">
        <f>ROUND(C201,0)</f>
        <v>0</v>
      </c>
      <c r="AL722" s="276">
        <f>ROUND(D201,0)</f>
        <v>0</v>
      </c>
      <c r="AM722" s="276">
        <f>ROUND(B202,0)</f>
        <v>327542</v>
      </c>
      <c r="AN722" s="276">
        <f>ROUND(C202,0)</f>
        <v>1165381</v>
      </c>
      <c r="AO722" s="276">
        <f>ROUND(D202,0)</f>
        <v>0</v>
      </c>
      <c r="AP722" s="276">
        <f>ROUND(B203,0)</f>
        <v>2663374</v>
      </c>
      <c r="AQ722" s="276">
        <f>ROUND(C203,0)</f>
        <v>751322</v>
      </c>
      <c r="AR722" s="276">
        <f>ROUND(D203,0)</f>
        <v>0</v>
      </c>
      <c r="AS722" s="276"/>
      <c r="AT722" s="276"/>
      <c r="AU722" s="276"/>
      <c r="AV722" s="276">
        <f>ROUND(B209,0)</f>
        <v>4957385</v>
      </c>
      <c r="AW722" s="276">
        <f>ROUND(C209,0)</f>
        <v>798</v>
      </c>
      <c r="AX722" s="276">
        <f>ROUND(D209,0)</f>
        <v>0</v>
      </c>
      <c r="AY722" s="276">
        <f>ROUND(B210,0)</f>
        <v>128028684</v>
      </c>
      <c r="AZ722" s="276">
        <f>ROUND(C210,0)</f>
        <v>7604771</v>
      </c>
      <c r="BA722" s="276">
        <f>ROUND(D210,0)</f>
        <v>1493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40644308</v>
      </c>
      <c r="BF722" s="276">
        <f>ROUND(C212,0)</f>
        <v>522269</v>
      </c>
      <c r="BG722" s="276">
        <f>ROUND(D212,0)</f>
        <v>0</v>
      </c>
      <c r="BH722" s="276">
        <f>ROUND(B213,0)</f>
        <v>93133669</v>
      </c>
      <c r="BI722" s="276">
        <f>ROUND(C213,0)</f>
        <v>4629483</v>
      </c>
      <c r="BJ722" s="276">
        <f>ROUND(D213,0)</f>
        <v>-1539</v>
      </c>
      <c r="BK722" s="276">
        <f>ROUND(B214,0)</f>
        <v>14060</v>
      </c>
      <c r="BL722" s="276">
        <f>ROUND(C214,0)</f>
        <v>0</v>
      </c>
      <c r="BM722" s="276">
        <f>ROUND(D214,0)</f>
        <v>0</v>
      </c>
      <c r="BN722" s="276">
        <f>ROUND(B215,0)</f>
        <v>246089</v>
      </c>
      <c r="BO722" s="276">
        <f>ROUND(C215,0)</f>
        <v>58116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857400766</v>
      </c>
      <c r="BU722" s="276">
        <f>ROUND(C224,0)</f>
        <v>244130304</v>
      </c>
      <c r="BV722" s="276">
        <f>ROUND(C225,0)</f>
        <v>13492428</v>
      </c>
      <c r="BW722" s="276">
        <f>ROUND(C226,0)</f>
        <v>47453920</v>
      </c>
      <c r="BX722" s="276">
        <f>ROUND(C227,0)</f>
        <v>238784992</v>
      </c>
      <c r="BY722" s="276">
        <f>ROUND(C228,0)</f>
        <v>6405774</v>
      </c>
      <c r="BZ722" s="276">
        <f>ROUND(C231,0)</f>
        <v>1242</v>
      </c>
      <c r="CA722" s="276">
        <f>ROUND(C233,0)</f>
        <v>11180464</v>
      </c>
      <c r="CB722" s="276">
        <f>ROUND(C234,0)</f>
        <v>11989256</v>
      </c>
      <c r="CC722" s="276">
        <f>ROUND(C238+C239,0)</f>
        <v>0</v>
      </c>
      <c r="CD722" s="276">
        <f>D221</f>
        <v>2794719.76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159*2017*A</v>
      </c>
      <c r="B726" s="276">
        <f>ROUND(C111,0)</f>
        <v>19388</v>
      </c>
      <c r="C726" s="276">
        <f>ROUND(C112,0)</f>
        <v>0</v>
      </c>
      <c r="D726" s="276">
        <f>ROUND(C113,0)</f>
        <v>0</v>
      </c>
      <c r="E726" s="276">
        <f>ROUND(C114,0)</f>
        <v>2075</v>
      </c>
      <c r="F726" s="276">
        <f>ROUND(D111,0)</f>
        <v>96785</v>
      </c>
      <c r="G726" s="276">
        <f>ROUND(D112,0)</f>
        <v>0</v>
      </c>
      <c r="H726" s="276">
        <f>ROUND(D113,0)</f>
        <v>0</v>
      </c>
      <c r="I726" s="276">
        <f>ROUND(D114,0)</f>
        <v>4665</v>
      </c>
      <c r="J726" s="276">
        <f>ROUND(C116,0)</f>
        <v>42</v>
      </c>
      <c r="K726" s="276">
        <f>ROUND(C117,0)</f>
        <v>57</v>
      </c>
      <c r="L726" s="276">
        <f>ROUND(C118,0)</f>
        <v>167</v>
      </c>
      <c r="M726" s="276">
        <f>ROUND(C119,0)</f>
        <v>9</v>
      </c>
      <c r="N726" s="276">
        <f>ROUND(C120,0)</f>
        <v>37</v>
      </c>
      <c r="O726" s="276">
        <f>ROUND(C121,0)</f>
        <v>0</v>
      </c>
      <c r="P726" s="276">
        <f>ROUND(C122,0)</f>
        <v>18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390</v>
      </c>
      <c r="W726" s="276">
        <f>ROUND(C129,0)</f>
        <v>13</v>
      </c>
      <c r="X726" s="276">
        <f>ROUND(B138,0)</f>
        <v>10282</v>
      </c>
      <c r="Y726" s="276">
        <f>ROUND(B139,0)</f>
        <v>56720</v>
      </c>
      <c r="Z726" s="276">
        <f>ROUND(B140,0)</f>
        <v>159927</v>
      </c>
      <c r="AA726" s="276">
        <f>ROUND(B141,0)</f>
        <v>767406762</v>
      </c>
      <c r="AB726" s="276">
        <f>ROUND(B142,0)</f>
        <v>285944848</v>
      </c>
      <c r="AC726" s="276">
        <f>ROUND(C138,0)</f>
        <v>3606</v>
      </c>
      <c r="AD726" s="276">
        <f>ROUND(C139,0)</f>
        <v>18175</v>
      </c>
      <c r="AE726" s="276">
        <f>ROUND(C140,0)</f>
        <v>68593</v>
      </c>
      <c r="AF726" s="276">
        <f>ROUND(C141,0)</f>
        <v>193382833</v>
      </c>
      <c r="AG726" s="276">
        <f>ROUND(C142,0)</f>
        <v>122642445</v>
      </c>
      <c r="AH726" s="276">
        <f>ROUND(D138,0)</f>
        <v>5500</v>
      </c>
      <c r="AI726" s="276">
        <f>ROUND(D139,0)</f>
        <v>21890</v>
      </c>
      <c r="AJ726" s="276">
        <f>ROUND(D140,0)</f>
        <v>131599</v>
      </c>
      <c r="AK726" s="276">
        <f>ROUND(D141,0)</f>
        <v>310967677</v>
      </c>
      <c r="AL726" s="276">
        <f>ROUND(D142,0)</f>
        <v>235294511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159*2017*A</v>
      </c>
      <c r="B730" s="276">
        <f>ROUND(C250,0)</f>
        <v>18380</v>
      </c>
      <c r="C730" s="276">
        <f>ROUND(C251,0)</f>
        <v>0</v>
      </c>
      <c r="D730" s="276">
        <f>ROUND(C252,0)</f>
        <v>240935553</v>
      </c>
      <c r="E730" s="276">
        <f>ROUND(C253,0)</f>
        <v>180422869</v>
      </c>
      <c r="F730" s="276">
        <f>ROUND(C254,0)</f>
        <v>0</v>
      </c>
      <c r="G730" s="276">
        <f>ROUND(C255,0)</f>
        <v>35927706</v>
      </c>
      <c r="H730" s="276">
        <f>ROUND(C256,0)</f>
        <v>0</v>
      </c>
      <c r="I730" s="276">
        <f>ROUND(C257,0)</f>
        <v>8489552</v>
      </c>
      <c r="J730" s="276">
        <f>ROUND(C258,0)</f>
        <v>848242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43204194</v>
      </c>
      <c r="O730" s="276">
        <f>ROUND(C267,0)</f>
        <v>3679314</v>
      </c>
      <c r="P730" s="276">
        <f>ROUND(C268,0)</f>
        <v>4959466</v>
      </c>
      <c r="Q730" s="276">
        <f>ROUND(C269,0)</f>
        <v>225153828</v>
      </c>
      <c r="R730" s="276">
        <f>ROUND(C270,0)</f>
        <v>0</v>
      </c>
      <c r="S730" s="276">
        <f>ROUND(C271,0)</f>
        <v>43904096</v>
      </c>
      <c r="T730" s="276">
        <f>ROUND(C272,0)</f>
        <v>114359011</v>
      </c>
      <c r="U730" s="276">
        <f>ROUND(C273,0)</f>
        <v>1492923</v>
      </c>
      <c r="V730" s="276">
        <f>ROUND(C274,0)</f>
        <v>2947392</v>
      </c>
      <c r="W730" s="276">
        <f>ROUND(C275,0)</f>
        <v>0</v>
      </c>
      <c r="X730" s="276">
        <f>ROUND(C276,0)</f>
        <v>279839677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34218187</v>
      </c>
      <c r="AC730" s="276">
        <f>ROUND(C286,0)</f>
        <v>5840477</v>
      </c>
      <c r="AD730" s="276">
        <f>ROUND(C287,0)</f>
        <v>0</v>
      </c>
      <c r="AE730" s="276">
        <f>ROUND(C288,0)</f>
        <v>0</v>
      </c>
      <c r="AF730" s="276">
        <f>ROUND(C289,0)</f>
        <v>309685</v>
      </c>
      <c r="AG730" s="276">
        <f>ROUND(C304,0)</f>
        <v>0</v>
      </c>
      <c r="AH730" s="276">
        <f>ROUND(C305,0)</f>
        <v>9059976</v>
      </c>
      <c r="AI730" s="276">
        <f>ROUND(C306,0)</f>
        <v>13622257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3163795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50975535</v>
      </c>
      <c r="AZ730" s="276">
        <f>ROUND(C327,0)</f>
        <v>5917</v>
      </c>
      <c r="BA730" s="276">
        <f>ROUND(C328,0)</f>
        <v>0</v>
      </c>
      <c r="BB730" s="276">
        <f>ROUND(C332,0)</f>
        <v>229197980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2155.63</v>
      </c>
      <c r="BJ730" s="276">
        <f>ROUND(C359,0)</f>
        <v>1271757272</v>
      </c>
      <c r="BK730" s="276">
        <f>ROUND(C360,0)</f>
        <v>643881805</v>
      </c>
      <c r="BL730" s="276">
        <f>ROUND(C364,0)</f>
        <v>1407668185</v>
      </c>
      <c r="BM730" s="276">
        <f>ROUND(C365,0)</f>
        <v>23169720</v>
      </c>
      <c r="BN730" s="276">
        <f>ROUND(C366,0)</f>
        <v>0</v>
      </c>
      <c r="BO730" s="276">
        <f>ROUND(C370,0)</f>
        <v>11091476</v>
      </c>
      <c r="BP730" s="276">
        <f>ROUND(C371,0)</f>
        <v>0</v>
      </c>
      <c r="BQ730" s="276">
        <f>ROUND(C378,0)</f>
        <v>177057263</v>
      </c>
      <c r="BR730" s="276">
        <f>ROUND(C379,0)</f>
        <v>16615712</v>
      </c>
      <c r="BS730" s="276">
        <f>ROUND(C380,0)</f>
        <v>7713709</v>
      </c>
      <c r="BT730" s="276">
        <f>ROUND(C381,0)</f>
        <v>82170834</v>
      </c>
      <c r="BU730" s="276">
        <f>ROUND(C382,0)</f>
        <v>3199758</v>
      </c>
      <c r="BV730" s="276">
        <f>ROUND(C383,0)</f>
        <v>26287028</v>
      </c>
      <c r="BW730" s="276">
        <f>ROUND(C384,0)</f>
        <v>12815436</v>
      </c>
      <c r="BX730" s="276">
        <f>ROUND(C385,0)</f>
        <v>5019326</v>
      </c>
      <c r="BY730" s="276">
        <f>ROUND(C386,0)</f>
        <v>931</v>
      </c>
      <c r="BZ730" s="276">
        <f>ROUND(C387,0)</f>
        <v>19911429</v>
      </c>
      <c r="CA730" s="276">
        <f>ROUND(C388,0)</f>
        <v>2508902</v>
      </c>
      <c r="CB730" s="276">
        <f>C363</f>
        <v>2794719.76</v>
      </c>
      <c r="CC730" s="276">
        <f>ROUND(C389,0)</f>
        <v>149603518</v>
      </c>
      <c r="CD730" s="276">
        <f>ROUND(C392,0)</f>
        <v>34473171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159*2017*6010*A</v>
      </c>
      <c r="B734" s="276">
        <f>ROUND(C59,0)</f>
        <v>10177</v>
      </c>
      <c r="C734" s="276">
        <f>ROUND(C60,2)</f>
        <v>106.32</v>
      </c>
      <c r="D734" s="276">
        <f>ROUND(C61,0)</f>
        <v>10498927</v>
      </c>
      <c r="E734" s="276">
        <f>ROUND(C62,0)</f>
        <v>985258</v>
      </c>
      <c r="F734" s="276">
        <f>ROUND(C63,0)</f>
        <v>1300</v>
      </c>
      <c r="G734" s="276">
        <f>ROUND(C64,0)</f>
        <v>1198033</v>
      </c>
      <c r="H734" s="276">
        <f>ROUND(C65,0)</f>
        <v>137</v>
      </c>
      <c r="I734" s="276">
        <f>ROUND(C66,0)</f>
        <v>110156</v>
      </c>
      <c r="J734" s="276">
        <f>ROUND(C67,0)</f>
        <v>665135</v>
      </c>
      <c r="K734" s="276">
        <f>ROUND(C68,0)</f>
        <v>0</v>
      </c>
      <c r="L734" s="276">
        <f>ROUND(C69,0)</f>
        <v>138243</v>
      </c>
      <c r="M734" s="276">
        <f>ROUND(C70,0)</f>
        <v>10389</v>
      </c>
      <c r="N734" s="276">
        <f>ROUND(C75,0)</f>
        <v>62832630</v>
      </c>
      <c r="O734" s="276">
        <f>ROUND(C73,0)</f>
        <v>62718308</v>
      </c>
      <c r="P734" s="276">
        <f>IF(C76&gt;0,ROUND(C76,0),0)</f>
        <v>23716</v>
      </c>
      <c r="Q734" s="276">
        <f>IF(C77&gt;0,ROUND(C77,0),0)</f>
        <v>46385</v>
      </c>
      <c r="R734" s="276">
        <f>IF(C78&gt;0,ROUND(C78,0),0)</f>
        <v>9391</v>
      </c>
      <c r="S734" s="276">
        <f>IF(C79&gt;0,ROUND(C79,0),0)</f>
        <v>277023</v>
      </c>
      <c r="T734" s="276">
        <f>IF(C80&gt;0,ROUND(C80,2),0)</f>
        <v>81.89</v>
      </c>
      <c r="U734" s="276"/>
      <c r="V734" s="276"/>
      <c r="W734" s="276"/>
      <c r="X734" s="276"/>
      <c r="Y734" s="276">
        <f>IF(M668&lt;&gt;0,ROUND(M668,0),0)</f>
        <v>16355012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159*2017*6030*A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159*2017*6070*A</v>
      </c>
      <c r="B736" s="276">
        <f>ROUND(E59,0)</f>
        <v>77898</v>
      </c>
      <c r="C736" s="278">
        <f>ROUND(E60,2)</f>
        <v>605.96</v>
      </c>
      <c r="D736" s="276">
        <f>ROUND(E61,0)</f>
        <v>51650423</v>
      </c>
      <c r="E736" s="276">
        <f>ROUND(E62,0)</f>
        <v>4847068</v>
      </c>
      <c r="F736" s="276">
        <f>ROUND(E63,0)</f>
        <v>1682578</v>
      </c>
      <c r="G736" s="276">
        <f>ROUND(E64,0)</f>
        <v>3395183</v>
      </c>
      <c r="H736" s="276">
        <f>ROUND(E65,0)</f>
        <v>6844</v>
      </c>
      <c r="I736" s="276">
        <f>ROUND(E66,0)</f>
        <v>2934172</v>
      </c>
      <c r="J736" s="276">
        <f>ROUND(E67,0)</f>
        <v>2198925</v>
      </c>
      <c r="K736" s="276">
        <f>ROUND(E68,0)</f>
        <v>15248</v>
      </c>
      <c r="L736" s="276">
        <f>ROUND(E69,0)</f>
        <v>756691</v>
      </c>
      <c r="M736" s="276">
        <f>ROUND(E70,0)</f>
        <v>1683</v>
      </c>
      <c r="N736" s="276">
        <f>ROUND(E75,0)</f>
        <v>332494843</v>
      </c>
      <c r="O736" s="276">
        <f>ROUND(E73,0)</f>
        <v>300200155</v>
      </c>
      <c r="P736" s="276">
        <f>IF(E76&gt;0,ROUND(E76,0),0)</f>
        <v>78403</v>
      </c>
      <c r="Q736" s="276">
        <f>IF(E77&gt;0,ROUND(E77,0),0)</f>
        <v>349606</v>
      </c>
      <c r="R736" s="276">
        <f>IF(E78&gt;0,ROUND(E78,0),0)</f>
        <v>31048</v>
      </c>
      <c r="S736" s="276">
        <f>IF(E79&gt;0,ROUND(E79,0),0)</f>
        <v>2087931</v>
      </c>
      <c r="T736" s="278">
        <f>IF(E80&gt;0,ROUND(E80,2),0)</f>
        <v>380.97</v>
      </c>
      <c r="U736" s="276"/>
      <c r="V736" s="277"/>
      <c r="W736" s="276"/>
      <c r="X736" s="276"/>
      <c r="Y736" s="276">
        <f t="shared" si="21"/>
        <v>75223824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159*2017*6100*A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159*2017*6120*A</v>
      </c>
      <c r="B738" s="276">
        <f>ROUND(G59,0)</f>
        <v>2969</v>
      </c>
      <c r="C738" s="278">
        <f>ROUND(G60,2)</f>
        <v>15.86</v>
      </c>
      <c r="D738" s="276">
        <f>ROUND(G61,0)</f>
        <v>1279807</v>
      </c>
      <c r="E738" s="276">
        <f>ROUND(G62,0)</f>
        <v>120102</v>
      </c>
      <c r="F738" s="276">
        <f>ROUND(G63,0)</f>
        <v>0</v>
      </c>
      <c r="G738" s="276">
        <f>ROUND(G64,0)</f>
        <v>58763</v>
      </c>
      <c r="H738" s="276">
        <f>ROUND(G65,0)</f>
        <v>14</v>
      </c>
      <c r="I738" s="276">
        <f>ROUND(G66,0)</f>
        <v>40688</v>
      </c>
      <c r="J738" s="276">
        <f>ROUND(G67,0)</f>
        <v>266532</v>
      </c>
      <c r="K738" s="276">
        <f>ROUND(G68,0)</f>
        <v>0</v>
      </c>
      <c r="L738" s="276">
        <f>ROUND(G69,0)</f>
        <v>23250</v>
      </c>
      <c r="M738" s="276">
        <f>ROUND(G70,0)</f>
        <v>0</v>
      </c>
      <c r="N738" s="276">
        <f>ROUND(G75,0)</f>
        <v>5324889</v>
      </c>
      <c r="O738" s="276">
        <f>ROUND(G73,0)</f>
        <v>5307173</v>
      </c>
      <c r="P738" s="276">
        <f>IF(G76&gt;0,ROUND(G76,0),0)</f>
        <v>9503</v>
      </c>
      <c r="Q738" s="276">
        <f>IF(G77&gt;0,ROUND(G77,0),0)</f>
        <v>13534</v>
      </c>
      <c r="R738" s="276">
        <f>IF(G78&gt;0,ROUND(G78,0),0)</f>
        <v>3763</v>
      </c>
      <c r="S738" s="276">
        <f>IF(G79&gt;0,ROUND(G79,0),0)</f>
        <v>80829</v>
      </c>
      <c r="T738" s="278">
        <f>IF(G80&gt;0,ROUND(G80,2),0)</f>
        <v>8.07</v>
      </c>
      <c r="U738" s="276"/>
      <c r="V738" s="277"/>
      <c r="W738" s="276"/>
      <c r="X738" s="276"/>
      <c r="Y738" s="276">
        <f t="shared" si="21"/>
        <v>3523222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159*2017*6140*A</v>
      </c>
      <c r="B739" s="276">
        <f>ROUND(H59,0)</f>
        <v>5740</v>
      </c>
      <c r="C739" s="278">
        <f>ROUND(H60,2)</f>
        <v>29.54</v>
      </c>
      <c r="D739" s="276">
        <f>ROUND(H61,0)</f>
        <v>2631443</v>
      </c>
      <c r="E739" s="276">
        <f>ROUND(H62,0)</f>
        <v>246944</v>
      </c>
      <c r="F739" s="276">
        <f>ROUND(H63,0)</f>
        <v>0</v>
      </c>
      <c r="G739" s="276">
        <f>ROUND(H64,0)</f>
        <v>44335</v>
      </c>
      <c r="H739" s="276">
        <f>ROUND(H65,0)</f>
        <v>98</v>
      </c>
      <c r="I739" s="276">
        <f>ROUND(H66,0)</f>
        <v>21283</v>
      </c>
      <c r="J739" s="276">
        <f>ROUND(H67,0)</f>
        <v>361371</v>
      </c>
      <c r="K739" s="276">
        <f>ROUND(H68,0)</f>
        <v>0</v>
      </c>
      <c r="L739" s="276">
        <f>ROUND(H69,0)</f>
        <v>6953</v>
      </c>
      <c r="M739" s="276">
        <f>ROUND(H70,0)</f>
        <v>0</v>
      </c>
      <c r="N739" s="276">
        <f>ROUND(H75,0)</f>
        <v>17595171</v>
      </c>
      <c r="O739" s="276">
        <f>ROUND(H73,0)</f>
        <v>17594988</v>
      </c>
      <c r="P739" s="276">
        <f>IF(H76&gt;0,ROUND(H76,0),0)</f>
        <v>12885</v>
      </c>
      <c r="Q739" s="276">
        <f>IF(H77&gt;0,ROUND(H77,0),0)</f>
        <v>26163</v>
      </c>
      <c r="R739" s="276">
        <f>IF(H78&gt;0,ROUND(H78,0),0)</f>
        <v>5102</v>
      </c>
      <c r="S739" s="276">
        <f>IF(H79&gt;0,ROUND(H79,0),0)</f>
        <v>156253</v>
      </c>
      <c r="T739" s="278">
        <f>IF(H80&gt;0,ROUND(H80,2),0)</f>
        <v>12.83</v>
      </c>
      <c r="U739" s="276"/>
      <c r="V739" s="277"/>
      <c r="W739" s="276"/>
      <c r="X739" s="276"/>
      <c r="Y739" s="276">
        <f t="shared" si="21"/>
        <v>5578483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159*2017*6150*A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159*2017*6170*A</v>
      </c>
      <c r="B741" s="276">
        <f>ROUND(J59,0)</f>
        <v>4665</v>
      </c>
      <c r="C741" s="278">
        <f>ROUND(J60,2)</f>
        <v>13.55</v>
      </c>
      <c r="D741" s="276">
        <f>ROUND(J61,0)</f>
        <v>1541907</v>
      </c>
      <c r="E741" s="276">
        <f>ROUND(J62,0)</f>
        <v>144698</v>
      </c>
      <c r="F741" s="276">
        <f>ROUND(J63,0)</f>
        <v>469034</v>
      </c>
      <c r="G741" s="276">
        <f>ROUND(J64,0)</f>
        <v>73460</v>
      </c>
      <c r="H741" s="276">
        <f>ROUND(J65,0)</f>
        <v>263</v>
      </c>
      <c r="I741" s="276">
        <f>ROUND(J66,0)</f>
        <v>21381</v>
      </c>
      <c r="J741" s="276">
        <f>ROUND(J67,0)</f>
        <v>72491</v>
      </c>
      <c r="K741" s="276">
        <f>ROUND(J68,0)</f>
        <v>0</v>
      </c>
      <c r="L741" s="276">
        <f>ROUND(J69,0)</f>
        <v>21892</v>
      </c>
      <c r="M741" s="276">
        <f>ROUND(J70,0)</f>
        <v>1033</v>
      </c>
      <c r="N741" s="276">
        <f>ROUND(J75,0)</f>
        <v>5477767</v>
      </c>
      <c r="O741" s="276">
        <f>ROUND(J73,0)</f>
        <v>5476868</v>
      </c>
      <c r="P741" s="276">
        <f>IF(J76&gt;0,ROUND(J76,0),0)</f>
        <v>2585</v>
      </c>
      <c r="Q741" s="276">
        <f>IF(J77&gt;0,ROUND(J77,0),0)</f>
        <v>0</v>
      </c>
      <c r="R741" s="276">
        <f>IF(J78&gt;0,ROUND(J78,0),0)</f>
        <v>1024</v>
      </c>
      <c r="S741" s="276">
        <f>IF(J79&gt;0,ROUND(J79,0),0)</f>
        <v>0</v>
      </c>
      <c r="T741" s="278">
        <f>IF(J80&gt;0,ROUND(J80,2),0)</f>
        <v>11.6</v>
      </c>
      <c r="U741" s="276"/>
      <c r="V741" s="277"/>
      <c r="W741" s="276"/>
      <c r="X741" s="276"/>
      <c r="Y741" s="276">
        <f t="shared" si="21"/>
        <v>2151786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159*2017*6200*A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159*2017*6210*A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159*2017*6330*A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159*2017*6400*A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159*2017*7010*A</v>
      </c>
      <c r="B746" s="276">
        <f>ROUND(O59,0)</f>
        <v>2075</v>
      </c>
      <c r="C746" s="278">
        <f>ROUND(O60,2)</f>
        <v>0.28999999999999998</v>
      </c>
      <c r="D746" s="276">
        <f>ROUND(O61,0)</f>
        <v>38858</v>
      </c>
      <c r="E746" s="276">
        <f>ROUND(O62,0)</f>
        <v>3647</v>
      </c>
      <c r="F746" s="276">
        <f>ROUND(O63,0)</f>
        <v>7438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772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24013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159*2017*7020*A</v>
      </c>
      <c r="B747" s="276">
        <f>ROUND(P59,0)</f>
        <v>0</v>
      </c>
      <c r="C747" s="278">
        <f>ROUND(P60,2)</f>
        <v>124.36</v>
      </c>
      <c r="D747" s="276">
        <f>ROUND(P61,0)</f>
        <v>10999870</v>
      </c>
      <c r="E747" s="276">
        <f>ROUND(P62,0)</f>
        <v>1032269</v>
      </c>
      <c r="F747" s="276">
        <f>ROUND(P63,0)</f>
        <v>2560787</v>
      </c>
      <c r="G747" s="276">
        <f>ROUND(P64,0)</f>
        <v>8106769</v>
      </c>
      <c r="H747" s="276">
        <f>ROUND(P65,0)</f>
        <v>28844</v>
      </c>
      <c r="I747" s="276">
        <f>ROUND(P66,0)</f>
        <v>1678865</v>
      </c>
      <c r="J747" s="276">
        <f>ROUND(P67,0)</f>
        <v>843004</v>
      </c>
      <c r="K747" s="276">
        <f>ROUND(P68,0)</f>
        <v>52885</v>
      </c>
      <c r="L747" s="276">
        <f>ROUND(P69,0)</f>
        <v>550017</v>
      </c>
      <c r="M747" s="276">
        <f>ROUND(P70,0)</f>
        <v>696037</v>
      </c>
      <c r="N747" s="276">
        <f>ROUND(P75,0)</f>
        <v>261400450</v>
      </c>
      <c r="O747" s="276">
        <f>ROUND(P73,0)</f>
        <v>153160973</v>
      </c>
      <c r="P747" s="276">
        <f>IF(P76&gt;0,ROUND(P76,0),0)</f>
        <v>30057</v>
      </c>
      <c r="Q747" s="276">
        <f>IF(P77&gt;0,ROUND(P77,0),0)</f>
        <v>0</v>
      </c>
      <c r="R747" s="276">
        <f>IF(P78&gt;0,ROUND(P78,0),0)</f>
        <v>11903</v>
      </c>
      <c r="S747" s="276">
        <f>IF(P79&gt;0,ROUND(P79,0),0)</f>
        <v>0</v>
      </c>
      <c r="T747" s="278">
        <f>IF(P80&gt;0,ROUND(P80,2),0)</f>
        <v>44.72</v>
      </c>
      <c r="U747" s="276"/>
      <c r="V747" s="277"/>
      <c r="W747" s="276"/>
      <c r="X747" s="276"/>
      <c r="Y747" s="276">
        <f t="shared" si="21"/>
        <v>22931273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159*2017*7030*A</v>
      </c>
      <c r="B748" s="276">
        <f>ROUND(Q59,0)</f>
        <v>0</v>
      </c>
      <c r="C748" s="278">
        <f>ROUND(Q60,2)</f>
        <v>61.97</v>
      </c>
      <c r="D748" s="276">
        <f>ROUND(Q61,0)</f>
        <v>6558726</v>
      </c>
      <c r="E748" s="276">
        <f>ROUND(Q62,0)</f>
        <v>615495</v>
      </c>
      <c r="F748" s="276">
        <f>ROUND(Q63,0)</f>
        <v>0</v>
      </c>
      <c r="G748" s="276">
        <f>ROUND(Q64,0)</f>
        <v>907909</v>
      </c>
      <c r="H748" s="276">
        <f>ROUND(Q65,0)</f>
        <v>8212</v>
      </c>
      <c r="I748" s="276">
        <f>ROUND(Q66,0)</f>
        <v>114183</v>
      </c>
      <c r="J748" s="276">
        <f>ROUND(Q67,0)</f>
        <v>363004</v>
      </c>
      <c r="K748" s="276">
        <f>ROUND(Q68,0)</f>
        <v>0</v>
      </c>
      <c r="L748" s="276">
        <f>ROUND(Q69,0)</f>
        <v>56685</v>
      </c>
      <c r="M748" s="276">
        <f>ROUND(Q70,0)</f>
        <v>0</v>
      </c>
      <c r="N748" s="276">
        <f>ROUND(Q75,0)</f>
        <v>27811676</v>
      </c>
      <c r="O748" s="276">
        <f>ROUND(Q73,0)</f>
        <v>15490819</v>
      </c>
      <c r="P748" s="276">
        <f>IF(Q76&gt;0,ROUND(Q76,0),0)</f>
        <v>12943</v>
      </c>
      <c r="Q748" s="276">
        <f>IF(Q77&gt;0,ROUND(Q77,0),0)</f>
        <v>0</v>
      </c>
      <c r="R748" s="276">
        <f>IF(Q78&gt;0,ROUND(Q78,0),0)</f>
        <v>5125</v>
      </c>
      <c r="S748" s="276">
        <f>IF(Q79&gt;0,ROUND(Q79,0),0)</f>
        <v>0</v>
      </c>
      <c r="T748" s="278">
        <f>IF(Q80&gt;0,ROUND(Q80,2),0)</f>
        <v>47.52</v>
      </c>
      <c r="U748" s="276"/>
      <c r="V748" s="277"/>
      <c r="W748" s="276"/>
      <c r="X748" s="276"/>
      <c r="Y748" s="276">
        <f t="shared" si="21"/>
        <v>8928169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159*2017*7040*A</v>
      </c>
      <c r="B749" s="276">
        <f>ROUND(R59,0)</f>
        <v>0</v>
      </c>
      <c r="C749" s="278">
        <f>ROUND(R60,2)</f>
        <v>5.63</v>
      </c>
      <c r="D749" s="276">
        <f>ROUND(R61,0)</f>
        <v>363952</v>
      </c>
      <c r="E749" s="276">
        <f>ROUND(R62,0)</f>
        <v>34155</v>
      </c>
      <c r="F749" s="276">
        <f>ROUND(R63,0)</f>
        <v>301917</v>
      </c>
      <c r="G749" s="276">
        <f>ROUND(R64,0)</f>
        <v>79375</v>
      </c>
      <c r="H749" s="276">
        <f>ROUND(R65,0)</f>
        <v>1081</v>
      </c>
      <c r="I749" s="276">
        <f>ROUND(R66,0)</f>
        <v>1440</v>
      </c>
      <c r="J749" s="276">
        <f>ROUND(R67,0)</f>
        <v>23533</v>
      </c>
      <c r="K749" s="276">
        <f>ROUND(R68,0)</f>
        <v>0</v>
      </c>
      <c r="L749" s="276">
        <f>ROUND(R69,0)</f>
        <v>9129</v>
      </c>
      <c r="M749" s="276">
        <f>ROUND(R70,0)</f>
        <v>0</v>
      </c>
      <c r="N749" s="276">
        <f>ROUND(R75,0)</f>
        <v>32326157</v>
      </c>
      <c r="O749" s="276">
        <f>ROUND(R73,0)</f>
        <v>18818066</v>
      </c>
      <c r="P749" s="276">
        <f>IF(R76&gt;0,ROUND(R76,0),0)</f>
        <v>839</v>
      </c>
      <c r="Q749" s="276">
        <f>IF(R77&gt;0,ROUND(R77,0),0)</f>
        <v>0</v>
      </c>
      <c r="R749" s="276">
        <f>IF(R78&gt;0,ROUND(R78,0),0)</f>
        <v>332</v>
      </c>
      <c r="S749" s="276">
        <f>IF(R79&gt;0,ROUND(R79,0),0)</f>
        <v>0</v>
      </c>
      <c r="T749" s="278">
        <f>IF(R80&gt;0,ROUND(R80,2),0)</f>
        <v>4.97</v>
      </c>
      <c r="U749" s="276"/>
      <c r="V749" s="277"/>
      <c r="W749" s="276"/>
      <c r="X749" s="276"/>
      <c r="Y749" s="276">
        <f t="shared" si="21"/>
        <v>1127477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159*2017*7050*A</v>
      </c>
      <c r="B750" s="276"/>
      <c r="C750" s="278">
        <f>ROUND(S60,2)</f>
        <v>33.32</v>
      </c>
      <c r="D750" s="276">
        <f>ROUND(S61,0)</f>
        <v>1714644</v>
      </c>
      <c r="E750" s="276">
        <f>ROUND(S62,0)</f>
        <v>160909</v>
      </c>
      <c r="F750" s="276">
        <f>ROUND(S63,0)</f>
        <v>700</v>
      </c>
      <c r="G750" s="276">
        <f>ROUND(S64,0)</f>
        <v>24717707</v>
      </c>
      <c r="H750" s="276">
        <f>ROUND(S65,0)</f>
        <v>57</v>
      </c>
      <c r="I750" s="276">
        <f>ROUND(S66,0)</f>
        <v>235482</v>
      </c>
      <c r="J750" s="276">
        <f>ROUND(S67,0)</f>
        <v>474349</v>
      </c>
      <c r="K750" s="276">
        <f>ROUND(S68,0)</f>
        <v>115328</v>
      </c>
      <c r="L750" s="276">
        <f>ROUND(S69,0)</f>
        <v>47391</v>
      </c>
      <c r="M750" s="276">
        <f>ROUND(S70,0)</f>
        <v>0</v>
      </c>
      <c r="N750" s="276">
        <f>ROUND(S75,0)</f>
        <v>164354837</v>
      </c>
      <c r="O750" s="276">
        <f>ROUND(S73,0)</f>
        <v>136601204</v>
      </c>
      <c r="P750" s="276">
        <f>IF(S76&gt;0,ROUND(S76,0),0)</f>
        <v>16913</v>
      </c>
      <c r="Q750" s="276">
        <f>IF(S77&gt;0,ROUND(S77,0),0)</f>
        <v>0</v>
      </c>
      <c r="R750" s="276">
        <f>IF(S78&gt;0,ROUND(S78,0),0)</f>
        <v>6698</v>
      </c>
      <c r="S750" s="276">
        <f>IF(S79&gt;0,ROUND(S79,0),0)</f>
        <v>0</v>
      </c>
      <c r="T750" s="278">
        <f>IF(S80&gt;0,ROUND(S80,2),0)</f>
        <v>0.04</v>
      </c>
      <c r="U750" s="276"/>
      <c r="V750" s="277"/>
      <c r="W750" s="276"/>
      <c r="X750" s="276"/>
      <c r="Y750" s="276">
        <f t="shared" si="21"/>
        <v>18401451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159*2017*7060*A</v>
      </c>
      <c r="B751" s="276"/>
      <c r="C751" s="278">
        <f>ROUND(T60,2)</f>
        <v>29.16</v>
      </c>
      <c r="D751" s="276">
        <f>ROUND(T61,0)</f>
        <v>3195673</v>
      </c>
      <c r="E751" s="276">
        <f>ROUND(T62,0)</f>
        <v>299894</v>
      </c>
      <c r="F751" s="276">
        <f>ROUND(T63,0)</f>
        <v>0</v>
      </c>
      <c r="G751" s="276">
        <f>ROUND(T64,0)</f>
        <v>999451</v>
      </c>
      <c r="H751" s="276">
        <f>ROUND(T65,0)</f>
        <v>949</v>
      </c>
      <c r="I751" s="276">
        <f>ROUND(T66,0)</f>
        <v>14049</v>
      </c>
      <c r="J751" s="276">
        <f>ROUND(T67,0)</f>
        <v>98869</v>
      </c>
      <c r="K751" s="276">
        <f>ROUND(T68,0)</f>
        <v>0</v>
      </c>
      <c r="L751" s="276">
        <f>ROUND(T69,0)</f>
        <v>6356</v>
      </c>
      <c r="M751" s="276">
        <f>ROUND(T70,0)</f>
        <v>0</v>
      </c>
      <c r="N751" s="276">
        <f>ROUND(T75,0)</f>
        <v>16409756</v>
      </c>
      <c r="O751" s="276">
        <f>ROUND(T73,0)</f>
        <v>10185146</v>
      </c>
      <c r="P751" s="276">
        <f>IF(T76&gt;0,ROUND(T76,0),0)</f>
        <v>3525</v>
      </c>
      <c r="Q751" s="276">
        <f>IF(T77&gt;0,ROUND(T77,0),0)</f>
        <v>0</v>
      </c>
      <c r="R751" s="276">
        <f>IF(T78&gt;0,ROUND(T78,0),0)</f>
        <v>1396</v>
      </c>
      <c r="S751" s="276">
        <f>IF(T79&gt;0,ROUND(T79,0),0)</f>
        <v>0</v>
      </c>
      <c r="T751" s="278">
        <f>IF(T80&gt;0,ROUND(T80,2),0)</f>
        <v>22.52</v>
      </c>
      <c r="U751" s="276"/>
      <c r="V751" s="277"/>
      <c r="W751" s="276"/>
      <c r="X751" s="276"/>
      <c r="Y751" s="276">
        <f t="shared" si="21"/>
        <v>3974019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159*2017*7070*A</v>
      </c>
      <c r="B752" s="276">
        <f>ROUND(U59,0)</f>
        <v>0</v>
      </c>
      <c r="C752" s="278">
        <f>ROUND(U60,2)</f>
        <v>76.86</v>
      </c>
      <c r="D752" s="276">
        <f>ROUND(U61,0)</f>
        <v>4970473</v>
      </c>
      <c r="E752" s="276">
        <f>ROUND(U62,0)</f>
        <v>466448</v>
      </c>
      <c r="F752" s="276">
        <f>ROUND(U63,0)</f>
        <v>130622</v>
      </c>
      <c r="G752" s="276">
        <f>ROUND(U64,0)</f>
        <v>6525473</v>
      </c>
      <c r="H752" s="276">
        <f>ROUND(U65,0)</f>
        <v>1039</v>
      </c>
      <c r="I752" s="276">
        <f>ROUND(U66,0)</f>
        <v>2225739</v>
      </c>
      <c r="J752" s="276">
        <f>ROUND(U67,0)</f>
        <v>296908</v>
      </c>
      <c r="K752" s="276">
        <f>ROUND(U68,0)</f>
        <v>450792</v>
      </c>
      <c r="L752" s="276">
        <f>ROUND(U69,0)</f>
        <v>53622</v>
      </c>
      <c r="M752" s="276">
        <f>ROUND(U70,0)</f>
        <v>3312096</v>
      </c>
      <c r="N752" s="276">
        <f>ROUND(U75,0)</f>
        <v>156704354</v>
      </c>
      <c r="O752" s="276">
        <f>ROUND(U73,0)</f>
        <v>98330883</v>
      </c>
      <c r="P752" s="276">
        <f>IF(U76&gt;0,ROUND(U76,0),0)</f>
        <v>10586</v>
      </c>
      <c r="Q752" s="276">
        <f>IF(U77&gt;0,ROUND(U77,0),0)</f>
        <v>0</v>
      </c>
      <c r="R752" s="276">
        <f>IF(U78&gt;0,ROUND(U78,0),0)</f>
        <v>4192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9680061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159*2017*7110*A</v>
      </c>
      <c r="B753" s="276">
        <f>ROUND(V59,0)</f>
        <v>0</v>
      </c>
      <c r="C753" s="278">
        <f>ROUND(V60,2)</f>
        <v>46.55</v>
      </c>
      <c r="D753" s="276">
        <f>ROUND(V61,0)</f>
        <v>4465271</v>
      </c>
      <c r="E753" s="276">
        <f>ROUND(V62,0)</f>
        <v>419038</v>
      </c>
      <c r="F753" s="276">
        <f>ROUND(V63,0)</f>
        <v>179</v>
      </c>
      <c r="G753" s="276">
        <f>ROUND(V64,0)</f>
        <v>8448594</v>
      </c>
      <c r="H753" s="276">
        <f>ROUND(V65,0)</f>
        <v>2711</v>
      </c>
      <c r="I753" s="276">
        <f>ROUND(V66,0)</f>
        <v>158183</v>
      </c>
      <c r="J753" s="276">
        <f>ROUND(V67,0)</f>
        <v>237297</v>
      </c>
      <c r="K753" s="276">
        <f>ROUND(V68,0)</f>
        <v>38551</v>
      </c>
      <c r="L753" s="276">
        <f>ROUND(V69,0)</f>
        <v>37624</v>
      </c>
      <c r="M753" s="276">
        <f>ROUND(V70,0)</f>
        <v>9102</v>
      </c>
      <c r="N753" s="276">
        <f>ROUND(V75,0)</f>
        <v>236567414</v>
      </c>
      <c r="O753" s="276">
        <f>ROUND(V73,0)</f>
        <v>126278295</v>
      </c>
      <c r="P753" s="276">
        <f>IF(V76&gt;0,ROUND(V76,0),0)</f>
        <v>8461</v>
      </c>
      <c r="Q753" s="276">
        <f>IF(V77&gt;0,ROUND(V77,0),0)</f>
        <v>0</v>
      </c>
      <c r="R753" s="276">
        <f>IF(V78&gt;0,ROUND(V78,0),0)</f>
        <v>3351</v>
      </c>
      <c r="S753" s="276">
        <f>IF(V79&gt;0,ROUND(V79,0),0)</f>
        <v>0</v>
      </c>
      <c r="T753" s="278">
        <f>IF(V80&gt;0,ROUND(V80,2),0)</f>
        <v>8.68</v>
      </c>
      <c r="U753" s="276"/>
      <c r="V753" s="277"/>
      <c r="W753" s="276"/>
      <c r="X753" s="276"/>
      <c r="Y753" s="276">
        <f t="shared" si="21"/>
        <v>11383089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159*2017*7120*A</v>
      </c>
      <c r="B754" s="276">
        <f>ROUND(W59,0)</f>
        <v>0</v>
      </c>
      <c r="C754" s="278">
        <f>ROUND(W60,2)</f>
        <v>6.49</v>
      </c>
      <c r="D754" s="276">
        <f>ROUND(W61,0)</f>
        <v>613580</v>
      </c>
      <c r="E754" s="276">
        <f>ROUND(W62,0)</f>
        <v>57581</v>
      </c>
      <c r="F754" s="276">
        <f>ROUND(W63,0)</f>
        <v>0</v>
      </c>
      <c r="G754" s="276">
        <f>ROUND(W64,0)</f>
        <v>86776</v>
      </c>
      <c r="H754" s="276">
        <f>ROUND(W65,0)</f>
        <v>66</v>
      </c>
      <c r="I754" s="276">
        <f>ROUND(W66,0)</f>
        <v>19644</v>
      </c>
      <c r="J754" s="276">
        <f>ROUND(W67,0)</f>
        <v>38518</v>
      </c>
      <c r="K754" s="276">
        <f>ROUND(W68,0)</f>
        <v>0</v>
      </c>
      <c r="L754" s="276">
        <f>ROUND(W69,0)</f>
        <v>2561</v>
      </c>
      <c r="M754" s="276">
        <f>ROUND(W70,0)</f>
        <v>0</v>
      </c>
      <c r="N754" s="276">
        <f>ROUND(W75,0)</f>
        <v>7620124</v>
      </c>
      <c r="O754" s="276">
        <f>ROUND(W73,0)</f>
        <v>3803190</v>
      </c>
      <c r="P754" s="276">
        <f>IF(W76&gt;0,ROUND(W76,0),0)</f>
        <v>1373</v>
      </c>
      <c r="Q754" s="276">
        <f>IF(W77&gt;0,ROUND(W77,0),0)</f>
        <v>0</v>
      </c>
      <c r="R754" s="276">
        <f>IF(W78&gt;0,ROUND(W78,0),0)</f>
        <v>544</v>
      </c>
      <c r="S754" s="276">
        <f>IF(W79&gt;0,ROUND(W79,0),0)</f>
        <v>0</v>
      </c>
      <c r="T754" s="278">
        <f>IF(W80&gt;0,ROUND(W80,2),0)</f>
        <v>0.01</v>
      </c>
      <c r="U754" s="276"/>
      <c r="V754" s="277"/>
      <c r="W754" s="276"/>
      <c r="X754" s="276"/>
      <c r="Y754" s="276">
        <f t="shared" si="21"/>
        <v>766388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159*2017*7130*A</v>
      </c>
      <c r="B755" s="276">
        <f>ROUND(X59,0)</f>
        <v>0</v>
      </c>
      <c r="C755" s="278">
        <f>ROUND(X60,2)</f>
        <v>13.28</v>
      </c>
      <c r="D755" s="276">
        <f>ROUND(X61,0)</f>
        <v>1173539</v>
      </c>
      <c r="E755" s="276">
        <f>ROUND(X62,0)</f>
        <v>110129</v>
      </c>
      <c r="F755" s="276">
        <f>ROUND(X63,0)</f>
        <v>0</v>
      </c>
      <c r="G755" s="276">
        <f>ROUND(X64,0)</f>
        <v>493637</v>
      </c>
      <c r="H755" s="276">
        <f>ROUND(X65,0)</f>
        <v>193</v>
      </c>
      <c r="I755" s="276">
        <f>ROUND(X66,0)</f>
        <v>41062</v>
      </c>
      <c r="J755" s="276">
        <f>ROUND(X67,0)</f>
        <v>35243</v>
      </c>
      <c r="K755" s="276">
        <f>ROUND(X68,0)</f>
        <v>0</v>
      </c>
      <c r="L755" s="276">
        <f>ROUND(X69,0)</f>
        <v>4203</v>
      </c>
      <c r="M755" s="276">
        <f>ROUND(X70,0)</f>
        <v>0</v>
      </c>
      <c r="N755" s="276">
        <f>ROUND(X75,0)</f>
        <v>55640165</v>
      </c>
      <c r="O755" s="276">
        <f>ROUND(X73,0)</f>
        <v>24219452</v>
      </c>
      <c r="P755" s="276">
        <f>IF(X76&gt;0,ROUND(X76,0),0)</f>
        <v>1257</v>
      </c>
      <c r="Q755" s="276">
        <f>IF(X77&gt;0,ROUND(X77,0),0)</f>
        <v>0</v>
      </c>
      <c r="R755" s="276">
        <f>IF(X78&gt;0,ROUND(X78,0),0)</f>
        <v>498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1797571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159*2017*7140*A</v>
      </c>
      <c r="B756" s="276">
        <f>ROUND(Y59,0)</f>
        <v>0</v>
      </c>
      <c r="C756" s="278">
        <f>ROUND(Y60,2)</f>
        <v>65.77</v>
      </c>
      <c r="D756" s="276">
        <f>ROUND(Y61,0)</f>
        <v>5342173</v>
      </c>
      <c r="E756" s="276">
        <f>ROUND(Y62,0)</f>
        <v>501329</v>
      </c>
      <c r="F756" s="276">
        <f>ROUND(Y63,0)</f>
        <v>696363</v>
      </c>
      <c r="G756" s="276">
        <f>ROUND(Y64,0)</f>
        <v>268805</v>
      </c>
      <c r="H756" s="276">
        <f>ROUND(Y65,0)</f>
        <v>174</v>
      </c>
      <c r="I756" s="276">
        <f>ROUND(Y66,0)</f>
        <v>573729</v>
      </c>
      <c r="J756" s="276">
        <f>ROUND(Y67,0)</f>
        <v>337378</v>
      </c>
      <c r="K756" s="276">
        <f>ROUND(Y68,0)</f>
        <v>528258</v>
      </c>
      <c r="L756" s="276">
        <f>ROUND(Y69,0)</f>
        <v>53541</v>
      </c>
      <c r="M756" s="276">
        <f>ROUND(Y70,0)</f>
        <v>1380</v>
      </c>
      <c r="N756" s="276">
        <f>ROUND(Y75,0)</f>
        <v>37689326</v>
      </c>
      <c r="O756" s="276">
        <f>ROUND(Y73,0)</f>
        <v>13168869</v>
      </c>
      <c r="P756" s="276">
        <f>IF(Y76&gt;0,ROUND(Y76,0),0)</f>
        <v>12029</v>
      </c>
      <c r="Q756" s="276">
        <f>IF(Y77&gt;0,ROUND(Y77,0),0)</f>
        <v>0</v>
      </c>
      <c r="R756" s="276">
        <f>IF(Y78&gt;0,ROUND(Y78,0),0)</f>
        <v>4764</v>
      </c>
      <c r="S756" s="276">
        <f>IF(Y79&gt;0,ROUND(Y79,0),0)</f>
        <v>0</v>
      </c>
      <c r="T756" s="278">
        <f>IF(Y80&gt;0,ROUND(Y80,2),0)</f>
        <v>7.68</v>
      </c>
      <c r="U756" s="276"/>
      <c r="V756" s="277"/>
      <c r="W756" s="276"/>
      <c r="X756" s="276"/>
      <c r="Y756" s="276">
        <f t="shared" si="21"/>
        <v>7196950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159*2017*7150*A</v>
      </c>
      <c r="B757" s="276">
        <f>ROUND(Z59,0)</f>
        <v>0</v>
      </c>
      <c r="C757" s="278">
        <f>ROUND(Z60,2)</f>
        <v>0.01</v>
      </c>
      <c r="D757" s="276">
        <f>ROUND(Z61,0)</f>
        <v>579</v>
      </c>
      <c r="E757" s="276">
        <f>ROUND(Z62,0)</f>
        <v>54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17122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27332</v>
      </c>
      <c r="O757" s="276">
        <f>ROUND(Z73,0)</f>
        <v>1489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8576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159*2017*7160*A</v>
      </c>
      <c r="B758" s="276">
        <f>ROUND(AA59,0)</f>
        <v>0</v>
      </c>
      <c r="C758" s="278">
        <f>ROUND(AA60,2)</f>
        <v>6.51</v>
      </c>
      <c r="D758" s="276">
        <f>ROUND(AA61,0)</f>
        <v>619733</v>
      </c>
      <c r="E758" s="276">
        <f>ROUND(AA62,0)</f>
        <v>58158</v>
      </c>
      <c r="F758" s="276">
        <f>ROUND(AA63,0)</f>
        <v>0</v>
      </c>
      <c r="G758" s="276">
        <f>ROUND(AA64,0)</f>
        <v>1280395</v>
      </c>
      <c r="H758" s="276">
        <f>ROUND(AA65,0)</f>
        <v>313</v>
      </c>
      <c r="I758" s="276">
        <f>ROUND(AA66,0)</f>
        <v>126208</v>
      </c>
      <c r="J758" s="276">
        <f>ROUND(AA67,0)</f>
        <v>91337</v>
      </c>
      <c r="K758" s="276">
        <f>ROUND(AA68,0)</f>
        <v>48189</v>
      </c>
      <c r="L758" s="276">
        <f>ROUND(AA69,0)</f>
        <v>7614</v>
      </c>
      <c r="M758" s="276">
        <f>ROUND(AA70,0)</f>
        <v>0</v>
      </c>
      <c r="N758" s="276">
        <f>ROUND(AA75,0)</f>
        <v>26502238</v>
      </c>
      <c r="O758" s="276">
        <f>ROUND(AA73,0)</f>
        <v>4599847</v>
      </c>
      <c r="P758" s="276">
        <f>IF(AA76&gt;0,ROUND(AA76,0),0)</f>
        <v>3257</v>
      </c>
      <c r="Q758" s="276">
        <f>IF(AA77&gt;0,ROUND(AA77,0),0)</f>
        <v>0</v>
      </c>
      <c r="R758" s="276">
        <f>IF(AA78&gt;0,ROUND(AA78,0),0)</f>
        <v>1290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2041948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159*2017*7170*A</v>
      </c>
      <c r="B759" s="276"/>
      <c r="C759" s="278">
        <f>ROUND(AB60,2)</f>
        <v>60.37</v>
      </c>
      <c r="D759" s="276">
        <f>ROUND(AB61,0)</f>
        <v>5916058</v>
      </c>
      <c r="E759" s="276">
        <f>ROUND(AB62,0)</f>
        <v>555185</v>
      </c>
      <c r="F759" s="276">
        <f>ROUND(AB63,0)</f>
        <v>931</v>
      </c>
      <c r="G759" s="276">
        <f>ROUND(AB64,0)</f>
        <v>15290603</v>
      </c>
      <c r="H759" s="276">
        <f>ROUND(AB65,0)</f>
        <v>233</v>
      </c>
      <c r="I759" s="276">
        <f>ROUND(AB66,0)</f>
        <v>298536</v>
      </c>
      <c r="J759" s="276">
        <f>ROUND(AB67,0)</f>
        <v>178510</v>
      </c>
      <c r="K759" s="276">
        <f>ROUND(AB68,0)</f>
        <v>822255</v>
      </c>
      <c r="L759" s="276">
        <f>ROUND(AB69,0)</f>
        <v>41300</v>
      </c>
      <c r="M759" s="276">
        <f>ROUND(AB70,0)</f>
        <v>109219</v>
      </c>
      <c r="N759" s="276">
        <f>ROUND(AB75,0)</f>
        <v>185531598</v>
      </c>
      <c r="O759" s="276">
        <f>ROUND(AB73,0)</f>
        <v>130839724</v>
      </c>
      <c r="P759" s="276">
        <f>IF(AB76&gt;0,ROUND(AB76,0),0)</f>
        <v>6365</v>
      </c>
      <c r="Q759" s="276">
        <f>IF(AB77&gt;0,ROUND(AB77,0),0)</f>
        <v>0</v>
      </c>
      <c r="R759" s="276">
        <f>IF(AB78&gt;0,ROUND(AB78,0),0)</f>
        <v>2520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14358088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159*2017*7180*A</v>
      </c>
      <c r="B760" s="276">
        <f>ROUND(AC59,0)</f>
        <v>0</v>
      </c>
      <c r="C760" s="278">
        <f>ROUND(AC60,2)</f>
        <v>53.43</v>
      </c>
      <c r="D760" s="276">
        <f>ROUND(AC61,0)</f>
        <v>4167328</v>
      </c>
      <c r="E760" s="276">
        <f>ROUND(AC62,0)</f>
        <v>391078</v>
      </c>
      <c r="F760" s="276">
        <f>ROUND(AC63,0)</f>
        <v>0</v>
      </c>
      <c r="G760" s="276">
        <f>ROUND(AC64,0)</f>
        <v>748622</v>
      </c>
      <c r="H760" s="276">
        <f>ROUND(AC65,0)</f>
        <v>251</v>
      </c>
      <c r="I760" s="276">
        <f>ROUND(AC66,0)</f>
        <v>21885</v>
      </c>
      <c r="J760" s="276">
        <f>ROUND(AC67,0)</f>
        <v>32962</v>
      </c>
      <c r="K760" s="276">
        <f>ROUND(AC68,0)</f>
        <v>235106</v>
      </c>
      <c r="L760" s="276">
        <f>ROUND(AC69,0)</f>
        <v>22726</v>
      </c>
      <c r="M760" s="276">
        <f>ROUND(AC70,0)</f>
        <v>0</v>
      </c>
      <c r="N760" s="276">
        <f>ROUND(AC75,0)</f>
        <v>66374351</v>
      </c>
      <c r="O760" s="276">
        <f>ROUND(AC73,0)</f>
        <v>59336965</v>
      </c>
      <c r="P760" s="276">
        <f>IF(AC76&gt;0,ROUND(AC76,0),0)</f>
        <v>1175</v>
      </c>
      <c r="Q760" s="276">
        <f>IF(AC77&gt;0,ROUND(AC77,0),0)</f>
        <v>0</v>
      </c>
      <c r="R760" s="276">
        <f>IF(AC78&gt;0,ROUND(AC78,0),0)</f>
        <v>465</v>
      </c>
      <c r="S760" s="276">
        <f>IF(AC79&gt;0,ROUND(AC79,0),0)</f>
        <v>0</v>
      </c>
      <c r="T760" s="278">
        <f>IF(AC80&gt;0,ROUND(AC80,2),0)</f>
        <v>0.53</v>
      </c>
      <c r="U760" s="276"/>
      <c r="V760" s="277"/>
      <c r="W760" s="276"/>
      <c r="X760" s="276"/>
      <c r="Y760" s="276">
        <f t="shared" si="21"/>
        <v>3739242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159*2017*7190*A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159*2017*7200*A</v>
      </c>
      <c r="B762" s="276">
        <f>ROUND(AE59,0)</f>
        <v>0</v>
      </c>
      <c r="C762" s="278">
        <f>ROUND(AE60,2)</f>
        <v>72.36</v>
      </c>
      <c r="D762" s="276">
        <f>ROUND(AE61,0)</f>
        <v>6766380</v>
      </c>
      <c r="E762" s="276">
        <f>ROUND(AE62,0)</f>
        <v>634982</v>
      </c>
      <c r="F762" s="276">
        <f>ROUND(AE63,0)</f>
        <v>23000</v>
      </c>
      <c r="G762" s="276">
        <f>ROUND(AE64,0)</f>
        <v>65183</v>
      </c>
      <c r="H762" s="276">
        <f>ROUND(AE65,0)</f>
        <v>2749</v>
      </c>
      <c r="I762" s="276">
        <f>ROUND(AE66,0)</f>
        <v>66535</v>
      </c>
      <c r="J762" s="276">
        <f>ROUND(AE67,0)</f>
        <v>415433</v>
      </c>
      <c r="K762" s="276">
        <f>ROUND(AE68,0)</f>
        <v>0</v>
      </c>
      <c r="L762" s="276">
        <f>ROUND(AE69,0)</f>
        <v>55813</v>
      </c>
      <c r="M762" s="276">
        <f>ROUND(AE70,0)</f>
        <v>38726</v>
      </c>
      <c r="N762" s="276">
        <f>ROUND(AE75,0)</f>
        <v>38024999</v>
      </c>
      <c r="O762" s="276">
        <f>ROUND(AE73,0)</f>
        <v>22054857</v>
      </c>
      <c r="P762" s="276">
        <f>IF(AE76&gt;0,ROUND(AE76,0),0)</f>
        <v>14812</v>
      </c>
      <c r="Q762" s="276">
        <f>IF(AE77&gt;0,ROUND(AE77,0),0)</f>
        <v>0</v>
      </c>
      <c r="R762" s="276">
        <f>IF(AE78&gt;0,ROUND(AE78,0),0)</f>
        <v>5866</v>
      </c>
      <c r="S762" s="276">
        <f>IF(AE79&gt;0,ROUND(AE79,0),0)</f>
        <v>0</v>
      </c>
      <c r="T762" s="278">
        <f>IF(AE80&gt;0,ROUND(AE80,2),0)</f>
        <v>0.01</v>
      </c>
      <c r="U762" s="276"/>
      <c r="V762" s="277"/>
      <c r="W762" s="276"/>
      <c r="X762" s="276"/>
      <c r="Y762" s="276">
        <f t="shared" si="21"/>
        <v>7356159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159*2017*7220*A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159*2017*7230*A</v>
      </c>
      <c r="B764" s="276">
        <f>ROUND(AG59,0)</f>
        <v>0</v>
      </c>
      <c r="C764" s="278">
        <f>ROUND(AG60,2)</f>
        <v>128.44</v>
      </c>
      <c r="D764" s="276">
        <f>ROUND(AG61,0)</f>
        <v>11627787</v>
      </c>
      <c r="E764" s="276">
        <f>ROUND(AG62,0)</f>
        <v>1091195</v>
      </c>
      <c r="F764" s="276">
        <f>ROUND(AG63,0)</f>
        <v>302452</v>
      </c>
      <c r="G764" s="276">
        <f>ROUND(AG64,0)</f>
        <v>1261497</v>
      </c>
      <c r="H764" s="276">
        <f>ROUND(AG65,0)</f>
        <v>1386</v>
      </c>
      <c r="I764" s="276">
        <f>ROUND(AG66,0)</f>
        <v>375207</v>
      </c>
      <c r="J764" s="276">
        <f>ROUND(AG67,0)</f>
        <v>433307</v>
      </c>
      <c r="K764" s="276">
        <f>ROUND(AG68,0)</f>
        <v>0</v>
      </c>
      <c r="L764" s="276">
        <f>ROUND(AG69,0)</f>
        <v>65758</v>
      </c>
      <c r="M764" s="276">
        <f>ROUND(AG70,0)</f>
        <v>20000</v>
      </c>
      <c r="N764" s="276">
        <f>ROUND(AG75,0)</f>
        <v>164023131</v>
      </c>
      <c r="O764" s="276">
        <f>ROUND(AG73,0)</f>
        <v>63546359</v>
      </c>
      <c r="P764" s="276">
        <f>IF(AG76&gt;0,ROUND(AG76,0),0)</f>
        <v>15450</v>
      </c>
      <c r="Q764" s="276">
        <f>IF(AG77&gt;0,ROUND(AG77,0),0)</f>
        <v>0</v>
      </c>
      <c r="R764" s="276">
        <f>IF(AG78&gt;0,ROUND(AG78,0),0)</f>
        <v>6118</v>
      </c>
      <c r="S764" s="276">
        <f>IF(AG79&gt;0,ROUND(AG79,0),0)</f>
        <v>0</v>
      </c>
      <c r="T764" s="278">
        <f>IF(AG80&gt;0,ROUND(AG80,2),0)</f>
        <v>84.08</v>
      </c>
      <c r="U764" s="276"/>
      <c r="V764" s="277"/>
      <c r="W764" s="276"/>
      <c r="X764" s="276"/>
      <c r="Y764" s="276">
        <f t="shared" si="21"/>
        <v>15556378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159*2017*7240*A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159*2017*7250*A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159*2017*7260*A</v>
      </c>
      <c r="B767" s="276">
        <f>ROUND(AJ59,0)</f>
        <v>0</v>
      </c>
      <c r="C767" s="278">
        <f>ROUND(AJ60,2)</f>
        <v>45.68</v>
      </c>
      <c r="D767" s="276">
        <f>ROUND(AJ61,0)</f>
        <v>4901782</v>
      </c>
      <c r="E767" s="276">
        <f>ROUND(AJ62,0)</f>
        <v>460001</v>
      </c>
      <c r="F767" s="276">
        <f>ROUND(AJ63,0)</f>
        <v>2461</v>
      </c>
      <c r="G767" s="276">
        <f>ROUND(AJ64,0)</f>
        <v>128202</v>
      </c>
      <c r="H767" s="276">
        <f>ROUND(AJ65,0)</f>
        <v>18650</v>
      </c>
      <c r="I767" s="276">
        <f>ROUND(AJ66,0)</f>
        <v>243847</v>
      </c>
      <c r="J767" s="276">
        <f>ROUND(AJ67,0)</f>
        <v>558079</v>
      </c>
      <c r="K767" s="276">
        <f>ROUND(AJ68,0)</f>
        <v>399566</v>
      </c>
      <c r="L767" s="276">
        <f>ROUND(AJ69,0)</f>
        <v>223493</v>
      </c>
      <c r="M767" s="276">
        <f>ROUND(AJ70,0)</f>
        <v>836649</v>
      </c>
      <c r="N767" s="276">
        <f>ROUND(AJ75,0)</f>
        <v>14124428</v>
      </c>
      <c r="O767" s="276">
        <f>ROUND(AJ73,0)</f>
        <v>23643</v>
      </c>
      <c r="P767" s="276">
        <f>IF(AJ76&gt;0,ROUND(AJ76,0),0)</f>
        <v>19898</v>
      </c>
      <c r="Q767" s="276">
        <f>IF(AJ77&gt;0,ROUND(AJ77,0),0)</f>
        <v>0</v>
      </c>
      <c r="R767" s="276">
        <f>IF(AJ78&gt;0,ROUND(AJ78,0),0)</f>
        <v>7880</v>
      </c>
      <c r="S767" s="276">
        <f>IF(AJ79&gt;0,ROUND(AJ79,0),0)</f>
        <v>0</v>
      </c>
      <c r="T767" s="278">
        <f>IF(AJ80&gt;0,ROUND(AJ80,2),0)</f>
        <v>6.15</v>
      </c>
      <c r="U767" s="276"/>
      <c r="V767" s="277"/>
      <c r="W767" s="276"/>
      <c r="X767" s="276"/>
      <c r="Y767" s="276">
        <f t="shared" si="21"/>
        <v>7447696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159*2017*7310*A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159*2017*7320*A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159*2017*7330*A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159*2017*7340*A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159*2017*7350*A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159*2017*7380*A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159*2017*7390*A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159*2017*7400*A</v>
      </c>
      <c r="B775" s="276">
        <f>ROUND(AR59,0)</f>
        <v>0</v>
      </c>
      <c r="C775" s="278">
        <f>ROUND(AR60,2)</f>
        <v>3.15</v>
      </c>
      <c r="D775" s="276">
        <f>ROUND(AR61,0)</f>
        <v>234443</v>
      </c>
      <c r="E775" s="276">
        <f>ROUND(AR62,0)</f>
        <v>22001</v>
      </c>
      <c r="F775" s="276">
        <f>ROUND(AR63,0)</f>
        <v>0</v>
      </c>
      <c r="G775" s="276">
        <f>ROUND(AR64,0)</f>
        <v>0</v>
      </c>
      <c r="H775" s="276">
        <f>ROUND(AR65,0)</f>
        <v>13245</v>
      </c>
      <c r="I775" s="276">
        <f>ROUND(AR66,0)</f>
        <v>195</v>
      </c>
      <c r="J775" s="276">
        <f>ROUND(AR67,0)</f>
        <v>0</v>
      </c>
      <c r="K775" s="276">
        <f>ROUND(AR68,0)</f>
        <v>16910</v>
      </c>
      <c r="L775" s="276">
        <f>ROUND(AR69,0)</f>
        <v>4594</v>
      </c>
      <c r="M775" s="276">
        <f>ROUND(AR70,0)</f>
        <v>40756</v>
      </c>
      <c r="N775" s="276">
        <f>ROUND(AR75,0)</f>
        <v>781441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0.24</v>
      </c>
      <c r="U775" s="276"/>
      <c r="V775" s="277"/>
      <c r="W775" s="276"/>
      <c r="X775" s="276"/>
      <c r="Y775" s="276">
        <f t="shared" si="21"/>
        <v>139676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159*2017*7410*A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159*2017*7420*A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159*2017*7430*A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159*2017*7490*A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-1548</v>
      </c>
      <c r="H779" s="276">
        <f>ROUND(AV65,0)</f>
        <v>334</v>
      </c>
      <c r="I779" s="276">
        <f>ROUND(AV66,0)</f>
        <v>5949</v>
      </c>
      <c r="J779" s="276">
        <f>ROUND(AV67,0)</f>
        <v>0</v>
      </c>
      <c r="K779" s="276">
        <f>ROUND(AV68,0)</f>
        <v>-1079</v>
      </c>
      <c r="L779" s="276">
        <f>ROUND(AV69,0)</f>
        <v>0</v>
      </c>
      <c r="M779" s="276">
        <f>ROUND(AV70,0)</f>
        <v>40000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-16879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159*2017*8200*A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159*2017*8310*A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35007</v>
      </c>
      <c r="H781" s="276">
        <f>ROUND(AX65,0)</f>
        <v>0</v>
      </c>
      <c r="I781" s="276">
        <f>ROUND(AX66,0)</f>
        <v>-73619</v>
      </c>
      <c r="J781" s="276">
        <f>ROUND(AX67,0)</f>
        <v>33352</v>
      </c>
      <c r="K781" s="276">
        <f>ROUND(AX68,0)</f>
        <v>621582</v>
      </c>
      <c r="L781" s="276">
        <f>ROUND(AX69,0)</f>
        <v>143638</v>
      </c>
      <c r="M781" s="276">
        <f>ROUND(AX70,0)</f>
        <v>123656</v>
      </c>
      <c r="N781" s="276"/>
      <c r="O781" s="276"/>
      <c r="P781" s="276">
        <f>IF(AX76&gt;0,ROUND(AX76,0),0)</f>
        <v>1189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159*2017*8320*A</v>
      </c>
      <c r="B782" s="276">
        <f>ROUND(AY59,0)</f>
        <v>441128</v>
      </c>
      <c r="C782" s="278">
        <f>ROUND(AY60,2)</f>
        <v>66.81</v>
      </c>
      <c r="D782" s="276">
        <f>ROUND(AY61,0)</f>
        <v>3077237</v>
      </c>
      <c r="E782" s="276">
        <f>ROUND(AY62,0)</f>
        <v>288779</v>
      </c>
      <c r="F782" s="276">
        <f>ROUND(AY63,0)</f>
        <v>0</v>
      </c>
      <c r="G782" s="276">
        <f>ROUND(AY64,0)</f>
        <v>1208453</v>
      </c>
      <c r="H782" s="276">
        <f>ROUND(AY65,0)</f>
        <v>174</v>
      </c>
      <c r="I782" s="276">
        <f>ROUND(AY66,0)</f>
        <v>41610</v>
      </c>
      <c r="J782" s="276">
        <f>ROUND(AY67,0)</f>
        <v>204256</v>
      </c>
      <c r="K782" s="276">
        <f>ROUND(AY68,0)</f>
        <v>1511</v>
      </c>
      <c r="L782" s="276">
        <f>ROUND(AY69,0)</f>
        <v>110116</v>
      </c>
      <c r="M782" s="276">
        <f>ROUND(AY70,0)</f>
        <v>9935</v>
      </c>
      <c r="N782" s="276"/>
      <c r="O782" s="276"/>
      <c r="P782" s="276">
        <f>IF(AY76&gt;0,ROUND(AY76,0),0)</f>
        <v>7283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159*2017*8330*A</v>
      </c>
      <c r="B783" s="276">
        <f>ROUND(AZ59,0)</f>
        <v>0</v>
      </c>
      <c r="C783" s="278">
        <f>ROUND(AZ60,2)</f>
        <v>22.4</v>
      </c>
      <c r="D783" s="276">
        <f>ROUND(AZ61,0)</f>
        <v>981697</v>
      </c>
      <c r="E783" s="276">
        <f>ROUND(AZ62,0)</f>
        <v>92126</v>
      </c>
      <c r="F783" s="276">
        <f>ROUND(AZ63,0)</f>
        <v>0</v>
      </c>
      <c r="G783" s="276">
        <f>ROUND(AZ64,0)</f>
        <v>1915603</v>
      </c>
      <c r="H783" s="276">
        <f>ROUND(AZ65,0)</f>
        <v>0</v>
      </c>
      <c r="I783" s="276">
        <f>ROUND(AZ66,0)</f>
        <v>57718</v>
      </c>
      <c r="J783" s="276">
        <f>ROUND(AZ67,0)</f>
        <v>145730</v>
      </c>
      <c r="K783" s="276">
        <f>ROUND(AZ68,0)</f>
        <v>7352</v>
      </c>
      <c r="L783" s="276">
        <f>ROUND(AZ69,0)</f>
        <v>40021</v>
      </c>
      <c r="M783" s="276">
        <f>ROUND(AZ70,0)</f>
        <v>2168166</v>
      </c>
      <c r="N783" s="276"/>
      <c r="O783" s="276"/>
      <c r="P783" s="276">
        <f>IF(AZ76&gt;0,ROUND(AZ76,0),0)</f>
        <v>5196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159*2017*8350*A</v>
      </c>
      <c r="B784" s="276">
        <f>ROUND(BA59,0)</f>
        <v>0</v>
      </c>
      <c r="C784" s="278">
        <f>ROUND(BA60,2)</f>
        <v>4.8600000000000003</v>
      </c>
      <c r="D784" s="276">
        <f>ROUND(BA61,0)</f>
        <v>210685</v>
      </c>
      <c r="E784" s="276">
        <f>ROUND(BA62,0)</f>
        <v>19771</v>
      </c>
      <c r="F784" s="276">
        <f>ROUND(BA63,0)</f>
        <v>0</v>
      </c>
      <c r="G784" s="276">
        <f>ROUND(BA64,0)</f>
        <v>121172</v>
      </c>
      <c r="H784" s="276">
        <f>ROUND(BA65,0)</f>
        <v>0</v>
      </c>
      <c r="I784" s="276">
        <f>ROUND(BA66,0)</f>
        <v>97262</v>
      </c>
      <c r="J784" s="276">
        <f>ROUND(BA67,0)</f>
        <v>133211</v>
      </c>
      <c r="K784" s="276">
        <f>ROUND(BA68,0)</f>
        <v>0</v>
      </c>
      <c r="L784" s="276">
        <f>ROUND(BA69,0)</f>
        <v>4450</v>
      </c>
      <c r="M784" s="276">
        <f>ROUND(BA70,0)</f>
        <v>48868</v>
      </c>
      <c r="N784" s="276"/>
      <c r="O784" s="276"/>
      <c r="P784" s="276">
        <f>IF(BA76&gt;0,ROUND(BA76,0),0)</f>
        <v>4750</v>
      </c>
      <c r="Q784" s="276">
        <f>IF(BA77&gt;0,ROUND(BA77,0),0)</f>
        <v>0</v>
      </c>
      <c r="R784" s="276">
        <f>IF(BA78&gt;0,ROUND(BA78,0),0)</f>
        <v>1881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159*2017*8360*A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159*2017*8370*A</v>
      </c>
      <c r="B786" s="276"/>
      <c r="C786" s="278">
        <f>ROUND(BC60,2)</f>
        <v>38.869999999999997</v>
      </c>
      <c r="D786" s="276">
        <f>ROUND(BC61,0)</f>
        <v>1606813</v>
      </c>
      <c r="E786" s="276">
        <f>ROUND(BC62,0)</f>
        <v>150789</v>
      </c>
      <c r="F786" s="276">
        <f>ROUND(BC63,0)</f>
        <v>0</v>
      </c>
      <c r="G786" s="276">
        <f>ROUND(BC64,0)</f>
        <v>269399</v>
      </c>
      <c r="H786" s="276">
        <f>ROUND(BC65,0)</f>
        <v>0</v>
      </c>
      <c r="I786" s="276">
        <f>ROUND(BC66,0)</f>
        <v>12741</v>
      </c>
      <c r="J786" s="276">
        <f>ROUND(BC67,0)</f>
        <v>72660</v>
      </c>
      <c r="K786" s="276">
        <f>ROUND(BC68,0)</f>
        <v>387174</v>
      </c>
      <c r="L786" s="276">
        <f>ROUND(BC69,0)</f>
        <v>86436</v>
      </c>
      <c r="M786" s="276">
        <f>ROUND(BC70,0)</f>
        <v>0</v>
      </c>
      <c r="N786" s="276"/>
      <c r="O786" s="276"/>
      <c r="P786" s="276">
        <f>IF(BC76&gt;0,ROUND(BC76,0),0)</f>
        <v>2591</v>
      </c>
      <c r="Q786" s="276">
        <f>IF(BC77&gt;0,ROUND(BC77,0),0)</f>
        <v>0</v>
      </c>
      <c r="R786" s="276">
        <f>IF(BC78&gt;0,ROUND(BC78,0),0)</f>
        <v>1026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159*2017*8420*A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-23579</v>
      </c>
      <c r="H787" s="276">
        <f>ROUND(BD65,0)</f>
        <v>0</v>
      </c>
      <c r="I787" s="276">
        <f>ROUND(BD66,0)</f>
        <v>194263</v>
      </c>
      <c r="J787" s="276">
        <f>ROUND(BD67,0)</f>
        <v>27776</v>
      </c>
      <c r="K787" s="276">
        <f>ROUND(BD68,0)</f>
        <v>26356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990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159*2017*8430*A</v>
      </c>
      <c r="B788" s="276">
        <f>ROUND(BE59,0)</f>
        <v>456937</v>
      </c>
      <c r="C788" s="278">
        <f>ROUND(BE60,2)</f>
        <v>57.11</v>
      </c>
      <c r="D788" s="276">
        <f>ROUND(BE61,0)</f>
        <v>3756518</v>
      </c>
      <c r="E788" s="276">
        <f>ROUND(BE62,0)</f>
        <v>352526</v>
      </c>
      <c r="F788" s="276">
        <f>ROUND(BE63,0)</f>
        <v>111319</v>
      </c>
      <c r="G788" s="276">
        <f>ROUND(BE64,0)</f>
        <v>2334743</v>
      </c>
      <c r="H788" s="276">
        <f>ROUND(BE65,0)</f>
        <v>2630226</v>
      </c>
      <c r="I788" s="276">
        <f>ROUND(BE66,0)</f>
        <v>7199378</v>
      </c>
      <c r="J788" s="276">
        <f>ROUND(BE67,0)</f>
        <v>2700639</v>
      </c>
      <c r="K788" s="276">
        <f>ROUND(BE68,0)</f>
        <v>1195345</v>
      </c>
      <c r="L788" s="276">
        <f>ROUND(BE69,0)</f>
        <v>1725599</v>
      </c>
      <c r="M788" s="276">
        <f>ROUND(BE70,0)</f>
        <v>421419</v>
      </c>
      <c r="N788" s="276"/>
      <c r="O788" s="276"/>
      <c r="P788" s="276">
        <f>IF(BE76&gt;0,ROUND(BE76,0),0)</f>
        <v>96292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159*2017*8460*A</v>
      </c>
      <c r="B789" s="276"/>
      <c r="C789" s="278">
        <f>ROUND(BF60,2)</f>
        <v>87</v>
      </c>
      <c r="D789" s="276">
        <f>ROUND(BF61,0)</f>
        <v>3517949</v>
      </c>
      <c r="E789" s="276">
        <f>ROUND(BF62,0)</f>
        <v>330137</v>
      </c>
      <c r="F789" s="276">
        <f>ROUND(BF63,0)</f>
        <v>0</v>
      </c>
      <c r="G789" s="276">
        <f>ROUND(BF64,0)</f>
        <v>600135</v>
      </c>
      <c r="H789" s="276">
        <f>ROUND(BF65,0)</f>
        <v>462944</v>
      </c>
      <c r="I789" s="276">
        <f>ROUND(BF66,0)</f>
        <v>939449</v>
      </c>
      <c r="J789" s="276">
        <f>ROUND(BF67,0)</f>
        <v>89351</v>
      </c>
      <c r="K789" s="276">
        <f>ROUND(BF68,0)</f>
        <v>36648</v>
      </c>
      <c r="L789" s="276">
        <f>ROUND(BF69,0)</f>
        <v>161102</v>
      </c>
      <c r="M789" s="276">
        <f>ROUND(BF70,0)</f>
        <v>101660</v>
      </c>
      <c r="N789" s="276"/>
      <c r="O789" s="276"/>
      <c r="P789" s="276">
        <f>IF(BF76&gt;0,ROUND(BF76,0),0)</f>
        <v>3186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159*2017*8470*A</v>
      </c>
      <c r="B790" s="276"/>
      <c r="C790" s="278">
        <f>ROUND(BG60,2)</f>
        <v>9</v>
      </c>
      <c r="D790" s="276">
        <f>ROUND(BG61,0)</f>
        <v>376943</v>
      </c>
      <c r="E790" s="276">
        <f>ROUND(BG62,0)</f>
        <v>35374</v>
      </c>
      <c r="F790" s="276">
        <f>ROUND(BG63,0)</f>
        <v>0</v>
      </c>
      <c r="G790" s="276">
        <f>ROUND(BG64,0)</f>
        <v>2369</v>
      </c>
      <c r="H790" s="276">
        <f>ROUND(BG65,0)</f>
        <v>0</v>
      </c>
      <c r="I790" s="276">
        <f>ROUND(BG66,0)</f>
        <v>2428</v>
      </c>
      <c r="J790" s="276">
        <f>ROUND(BG67,0)</f>
        <v>11716</v>
      </c>
      <c r="K790" s="276">
        <f>ROUND(BG68,0)</f>
        <v>0</v>
      </c>
      <c r="L790" s="276">
        <f>ROUND(BG69,0)</f>
        <v>2268</v>
      </c>
      <c r="M790" s="276">
        <f>ROUND(BG70,0)</f>
        <v>0</v>
      </c>
      <c r="N790" s="276"/>
      <c r="O790" s="276"/>
      <c r="P790" s="276">
        <f>IF(BG76&gt;0,ROUND(BG76,0),0)</f>
        <v>418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159*2017*8480*A</v>
      </c>
      <c r="B791" s="276"/>
      <c r="C791" s="278">
        <f>ROUND(BH60,2)</f>
        <v>0.69</v>
      </c>
      <c r="D791" s="276">
        <f>ROUND(BH61,0)</f>
        <v>66157</v>
      </c>
      <c r="E791" s="276">
        <f>ROUND(BH62,0)</f>
        <v>6208</v>
      </c>
      <c r="F791" s="276">
        <f>ROUND(BH63,0)</f>
        <v>0</v>
      </c>
      <c r="G791" s="276">
        <f>ROUND(BH64,0)</f>
        <v>864</v>
      </c>
      <c r="H791" s="276">
        <f>ROUND(BH65,0)</f>
        <v>84</v>
      </c>
      <c r="I791" s="276">
        <f>ROUND(BH66,0)</f>
        <v>0</v>
      </c>
      <c r="J791" s="276">
        <f>ROUND(BH67,0)</f>
        <v>138166</v>
      </c>
      <c r="K791" s="276">
        <f>ROUND(BH68,0)</f>
        <v>0</v>
      </c>
      <c r="L791" s="276">
        <f>ROUND(BH69,0)</f>
        <v>2150</v>
      </c>
      <c r="M791" s="276">
        <f>ROUND(BH70,0)</f>
        <v>0</v>
      </c>
      <c r="N791" s="276"/>
      <c r="O791" s="276"/>
      <c r="P791" s="276">
        <f>IF(BH76&gt;0,ROUND(BH76,0),0)</f>
        <v>4926</v>
      </c>
      <c r="Q791" s="276">
        <f>IF(BH77&gt;0,ROUND(BH77,0),0)</f>
        <v>0</v>
      </c>
      <c r="R791" s="276">
        <f>IF(BH78&gt;0,ROUND(BH78,0),0)</f>
        <v>1951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159*2017*8490*A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159*2017*8510*A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-43350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159*2017*8530*A</v>
      </c>
      <c r="B794" s="276"/>
      <c r="C794" s="278">
        <f>ROUND(BK60,2)</f>
        <v>10.02</v>
      </c>
      <c r="D794" s="276">
        <f>ROUND(BK61,0)</f>
        <v>448516</v>
      </c>
      <c r="E794" s="276">
        <f>ROUND(BK62,0)</f>
        <v>42090</v>
      </c>
      <c r="F794" s="276">
        <f>ROUND(BK63,0)</f>
        <v>0</v>
      </c>
      <c r="G794" s="276">
        <f>ROUND(BK64,0)</f>
        <v>3074</v>
      </c>
      <c r="H794" s="276">
        <f>ROUND(BK65,0)</f>
        <v>0</v>
      </c>
      <c r="I794" s="276">
        <f>ROUND(BK66,0)</f>
        <v>831</v>
      </c>
      <c r="J794" s="276">
        <f>ROUND(BK67,0)</f>
        <v>32837</v>
      </c>
      <c r="K794" s="276">
        <f>ROUND(BK68,0)</f>
        <v>0</v>
      </c>
      <c r="L794" s="276">
        <f>ROUND(BK69,0)</f>
        <v>4664</v>
      </c>
      <c r="M794" s="276">
        <f>ROUND(BK70,0)</f>
        <v>0</v>
      </c>
      <c r="N794" s="276"/>
      <c r="O794" s="276"/>
      <c r="P794" s="276">
        <f>IF(BK76&gt;0,ROUND(BK76,0),0)</f>
        <v>1171</v>
      </c>
      <c r="Q794" s="276">
        <f>IF(BK77&gt;0,ROUND(BK77,0),0)</f>
        <v>0</v>
      </c>
      <c r="R794" s="276">
        <f>IF(BK78&gt;0,ROUND(BK78,0),0)</f>
        <v>464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159*2017*8560*A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56904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2029</v>
      </c>
      <c r="Q795" s="276">
        <f>IF(BL77&gt;0,ROUND(BL77,0),0)</f>
        <v>0</v>
      </c>
      <c r="R795" s="276">
        <f>IF(BL78&gt;0,ROUND(BL78,0),0)</f>
        <v>803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159*2017*8590*A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159*2017*8610*A</v>
      </c>
      <c r="B797" s="276"/>
      <c r="C797" s="278">
        <f>ROUND(BN60,2)</f>
        <v>16.52</v>
      </c>
      <c r="D797" s="276">
        <f>ROUND(BN61,0)</f>
        <v>2698804</v>
      </c>
      <c r="E797" s="276">
        <f>ROUND(BN62,0)</f>
        <v>253266</v>
      </c>
      <c r="F797" s="276">
        <f>ROUND(BN63,0)</f>
        <v>852546</v>
      </c>
      <c r="G797" s="276">
        <f>ROUND(BN64,0)</f>
        <v>46008</v>
      </c>
      <c r="H797" s="276">
        <f>ROUND(BN65,0)</f>
        <v>10226</v>
      </c>
      <c r="I797" s="276">
        <f>ROUND(BN66,0)</f>
        <v>707631</v>
      </c>
      <c r="J797" s="276">
        <f>ROUND(BN67,0)</f>
        <v>217465</v>
      </c>
      <c r="K797" s="276">
        <f>ROUND(BN68,0)</f>
        <v>5893</v>
      </c>
      <c r="L797" s="276">
        <f>ROUND(BN69,0)</f>
        <v>523254</v>
      </c>
      <c r="M797" s="276">
        <f>ROUND(BN70,0)</f>
        <v>193977</v>
      </c>
      <c r="N797" s="276"/>
      <c r="O797" s="276"/>
      <c r="P797" s="276">
        <f>IF(BN76&gt;0,ROUND(BN76,0),0)</f>
        <v>7754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159*2017*8620*A</v>
      </c>
      <c r="B798" s="276"/>
      <c r="C798" s="278">
        <f>ROUND(BO60,2)</f>
        <v>4</v>
      </c>
      <c r="D798" s="276">
        <f>ROUND(BO61,0)</f>
        <v>268787</v>
      </c>
      <c r="E798" s="276">
        <f>ROUND(BO62,0)</f>
        <v>25224</v>
      </c>
      <c r="F798" s="276">
        <f>ROUND(BO63,0)</f>
        <v>0</v>
      </c>
      <c r="G798" s="276">
        <f>ROUND(BO64,0)</f>
        <v>418</v>
      </c>
      <c r="H798" s="276">
        <f>ROUND(BO65,0)</f>
        <v>0</v>
      </c>
      <c r="I798" s="276">
        <f>ROUND(BO66,0)</f>
        <v>3</v>
      </c>
      <c r="J798" s="276">
        <f>ROUND(BO67,0)</f>
        <v>30160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1075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159*2017*8630*A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205</v>
      </c>
      <c r="I799" s="276">
        <f>ROUND(BP66,0)</f>
        <v>0</v>
      </c>
      <c r="J799" s="276">
        <f>ROUND(BP67,0)</f>
        <v>16823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600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159*2017*8640*A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159*2017*8650*A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159*2017*8660*A</v>
      </c>
      <c r="B802" s="276"/>
      <c r="C802" s="278">
        <f>ROUND(BS60,2)</f>
        <v>12.04</v>
      </c>
      <c r="D802" s="276">
        <f>ROUND(BS61,0)</f>
        <v>800622</v>
      </c>
      <c r="E802" s="276">
        <f>ROUND(BS62,0)</f>
        <v>75133</v>
      </c>
      <c r="F802" s="276">
        <f>ROUND(BS63,0)</f>
        <v>0</v>
      </c>
      <c r="G802" s="276">
        <f>ROUND(BS64,0)</f>
        <v>346413</v>
      </c>
      <c r="H802" s="276">
        <f>ROUND(BS65,0)</f>
        <v>1273</v>
      </c>
      <c r="I802" s="276">
        <f>ROUND(BS66,0)</f>
        <v>119522</v>
      </c>
      <c r="J802" s="276">
        <f>ROUND(BS67,0)</f>
        <v>79286</v>
      </c>
      <c r="K802" s="276">
        <f>ROUND(BS68,0)</f>
        <v>14205</v>
      </c>
      <c r="L802" s="276">
        <f>ROUND(BS69,0)</f>
        <v>46244</v>
      </c>
      <c r="M802" s="276">
        <f>ROUND(BS70,0)</f>
        <v>512162</v>
      </c>
      <c r="N802" s="276"/>
      <c r="O802" s="276"/>
      <c r="P802" s="276">
        <f>IF(BS76&gt;0,ROUND(BS76,0),0)</f>
        <v>2827</v>
      </c>
      <c r="Q802" s="276">
        <f>IF(BS77&gt;0,ROUND(BS77,0),0)</f>
        <v>0</v>
      </c>
      <c r="R802" s="276">
        <f>IF(BS78&gt;0,ROUND(BS78,0),0)</f>
        <v>1119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159*2017*8670*A</v>
      </c>
      <c r="B803" s="276"/>
      <c r="C803" s="278">
        <f>ROUND(BT60,2)</f>
        <v>18.84</v>
      </c>
      <c r="D803" s="276">
        <f>ROUND(BT61,0)</f>
        <v>1149206</v>
      </c>
      <c r="E803" s="276">
        <f>ROUND(BT62,0)</f>
        <v>107846</v>
      </c>
      <c r="F803" s="276">
        <f>ROUND(BT63,0)</f>
        <v>0</v>
      </c>
      <c r="G803" s="276">
        <f>ROUND(BT64,0)</f>
        <v>8098</v>
      </c>
      <c r="H803" s="276">
        <f>ROUND(BT65,0)</f>
        <v>1375</v>
      </c>
      <c r="I803" s="276">
        <f>ROUND(BT66,0)</f>
        <v>5140</v>
      </c>
      <c r="J803" s="276">
        <f>ROUND(BT67,0)</f>
        <v>57392</v>
      </c>
      <c r="K803" s="276">
        <f>ROUND(BT68,0)</f>
        <v>0</v>
      </c>
      <c r="L803" s="276">
        <f>ROUND(BT69,0)</f>
        <v>49627</v>
      </c>
      <c r="M803" s="276">
        <f>ROUND(BT70,0)</f>
        <v>663860</v>
      </c>
      <c r="N803" s="276"/>
      <c r="O803" s="276"/>
      <c r="P803" s="276">
        <f>IF(BT76&gt;0,ROUND(BT76,0),0)</f>
        <v>2046</v>
      </c>
      <c r="Q803" s="276">
        <f>IF(BT77&gt;0,ROUND(BT77,0),0)</f>
        <v>0</v>
      </c>
      <c r="R803" s="276">
        <f>IF(BT78&gt;0,ROUND(BT78,0),0)</f>
        <v>810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159*2017*8680*A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159*2017*8690*A</v>
      </c>
      <c r="B805" s="276"/>
      <c r="C805" s="278">
        <f>ROUND(BV60,2)</f>
        <v>40.25</v>
      </c>
      <c r="D805" s="276">
        <f>ROUND(BV61,0)</f>
        <v>4038058</v>
      </c>
      <c r="E805" s="276">
        <f>ROUND(BV62,0)</f>
        <v>378946</v>
      </c>
      <c r="F805" s="276">
        <f>ROUND(BV63,0)</f>
        <v>0</v>
      </c>
      <c r="G805" s="276">
        <f>ROUND(BV64,0)</f>
        <v>9062</v>
      </c>
      <c r="H805" s="276">
        <f>ROUND(BV65,0)</f>
        <v>0</v>
      </c>
      <c r="I805" s="276">
        <f>ROUND(BV66,0)</f>
        <v>1208050</v>
      </c>
      <c r="J805" s="276">
        <f>ROUND(BV67,0)</f>
        <v>178880</v>
      </c>
      <c r="K805" s="276">
        <f>ROUND(BV68,0)</f>
        <v>0</v>
      </c>
      <c r="L805" s="276">
        <f>ROUND(BV69,0)</f>
        <v>30525</v>
      </c>
      <c r="M805" s="276">
        <f>ROUND(BV70,0)</f>
        <v>157571</v>
      </c>
      <c r="N805" s="276"/>
      <c r="O805" s="276"/>
      <c r="P805" s="276">
        <f>IF(BV76&gt;0,ROUND(BV76,0),0)</f>
        <v>6378</v>
      </c>
      <c r="Q805" s="276">
        <f>IF(BV77&gt;0,ROUND(BV77,0),0)</f>
        <v>0</v>
      </c>
      <c r="R805" s="276">
        <f>IF(BV78&gt;0,ROUND(BV78,0),0)</f>
        <v>2526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159*2017*8700*A</v>
      </c>
      <c r="B806" s="276"/>
      <c r="C806" s="278">
        <f>ROUND(BW60,2)</f>
        <v>7.18</v>
      </c>
      <c r="D806" s="276">
        <f>ROUND(BW61,0)</f>
        <v>501809</v>
      </c>
      <c r="E806" s="276">
        <f>ROUND(BW62,0)</f>
        <v>47092</v>
      </c>
      <c r="F806" s="276">
        <f>ROUND(BW63,0)</f>
        <v>106850</v>
      </c>
      <c r="G806" s="276">
        <f>ROUND(BW64,0)</f>
        <v>29778</v>
      </c>
      <c r="H806" s="276">
        <f>ROUND(BW65,0)</f>
        <v>0</v>
      </c>
      <c r="I806" s="276">
        <f>ROUND(BW66,0)</f>
        <v>69577</v>
      </c>
      <c r="J806" s="276">
        <f>ROUND(BW67,0)</f>
        <v>84885</v>
      </c>
      <c r="K806" s="276">
        <f>ROUND(BW68,0)</f>
        <v>0</v>
      </c>
      <c r="L806" s="276">
        <f>ROUND(BW69,0)</f>
        <v>33759</v>
      </c>
      <c r="M806" s="276">
        <f>ROUND(BW70,0)</f>
        <v>82662</v>
      </c>
      <c r="N806" s="276"/>
      <c r="O806" s="276"/>
      <c r="P806" s="276">
        <f>IF(BW76&gt;0,ROUND(BW76,0),0)</f>
        <v>3027</v>
      </c>
      <c r="Q806" s="276">
        <f>IF(BW77&gt;0,ROUND(BW77,0),0)</f>
        <v>0</v>
      </c>
      <c r="R806" s="276">
        <f>IF(BW78&gt;0,ROUND(BW78,0),0)</f>
        <v>1199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159*2017*8710*A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159*2017*8720*A</v>
      </c>
      <c r="B808" s="276"/>
      <c r="C808" s="278">
        <f>ROUND(BY60,2)</f>
        <v>107.22</v>
      </c>
      <c r="D808" s="276">
        <f>ROUND(BY61,0)</f>
        <v>9608911</v>
      </c>
      <c r="E808" s="276">
        <f>ROUND(BY62,0)</f>
        <v>901736</v>
      </c>
      <c r="F808" s="276">
        <f>ROUND(BY63,0)</f>
        <v>32083</v>
      </c>
      <c r="G808" s="276">
        <f>ROUND(BY64,0)</f>
        <v>18565</v>
      </c>
      <c r="H808" s="276">
        <f>ROUND(BY65,0)</f>
        <v>2230</v>
      </c>
      <c r="I808" s="276">
        <f>ROUND(BY66,0)</f>
        <v>664299</v>
      </c>
      <c r="J808" s="276">
        <f>ROUND(BY67,0)</f>
        <v>186581</v>
      </c>
      <c r="K808" s="276">
        <f>ROUND(BY68,0)</f>
        <v>0</v>
      </c>
      <c r="L808" s="276">
        <f>ROUND(BY69,0)</f>
        <v>136509</v>
      </c>
      <c r="M808" s="276">
        <f>ROUND(BY70,0)</f>
        <v>8393</v>
      </c>
      <c r="N808" s="276"/>
      <c r="O808" s="276"/>
      <c r="P808" s="276">
        <f>IF(BY76&gt;0,ROUND(BY76,0),0)</f>
        <v>6653</v>
      </c>
      <c r="Q808" s="276">
        <f>IF(BY77&gt;0,ROUND(BY77,0),0)</f>
        <v>0</v>
      </c>
      <c r="R808" s="276">
        <f>IF(BY78&gt;0,ROUND(BY78,0),0)</f>
        <v>2634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159*2017*8730*A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159*2017*8740*A</v>
      </c>
      <c r="B810" s="276"/>
      <c r="C810" s="278">
        <f>ROUND(CA60,2)</f>
        <v>10.88</v>
      </c>
      <c r="D810" s="276">
        <f>ROUND(CA61,0)</f>
        <v>800720</v>
      </c>
      <c r="E810" s="276">
        <f>ROUND(CA62,0)</f>
        <v>75143</v>
      </c>
      <c r="F810" s="276">
        <f>ROUND(CA63,0)</f>
        <v>0</v>
      </c>
      <c r="G810" s="276">
        <f>ROUND(CA64,0)</f>
        <v>4634</v>
      </c>
      <c r="H810" s="276">
        <f>ROUND(CA65,0)</f>
        <v>380</v>
      </c>
      <c r="I810" s="276">
        <f>ROUND(CA66,0)</f>
        <v>5113504</v>
      </c>
      <c r="J810" s="276">
        <f>ROUND(CA67,0)</f>
        <v>13106</v>
      </c>
      <c r="K810" s="276">
        <f>ROUND(CA68,0)</f>
        <v>0</v>
      </c>
      <c r="L810" s="276">
        <f>ROUND(CA69,0)</f>
        <v>43082</v>
      </c>
      <c r="M810" s="276">
        <f>ROUND(CA70,0)</f>
        <v>60787</v>
      </c>
      <c r="N810" s="276"/>
      <c r="O810" s="276"/>
      <c r="P810" s="276">
        <f>IF(CA76&gt;0,ROUND(CA76,0),0)</f>
        <v>467</v>
      </c>
      <c r="Q810" s="276">
        <f>IF(CA77&gt;0,ROUND(CA77,0),0)</f>
        <v>0</v>
      </c>
      <c r="R810" s="276">
        <f>IF(CA78&gt;0,ROUND(CA78,0),0)</f>
        <v>185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159*2017*8770*A</v>
      </c>
      <c r="B811" s="276"/>
      <c r="C811" s="278">
        <f>ROUND(CB60,2)</f>
        <v>2.0499999999999998</v>
      </c>
      <c r="D811" s="276">
        <f>ROUND(CB61,0)</f>
        <v>187705</v>
      </c>
      <c r="E811" s="276">
        <f>ROUND(CB62,0)</f>
        <v>17615</v>
      </c>
      <c r="F811" s="276">
        <f>ROUND(CB63,0)</f>
        <v>1260</v>
      </c>
      <c r="G811" s="276">
        <f>ROUND(CB64,0)</f>
        <v>2107</v>
      </c>
      <c r="H811" s="276">
        <f>ROUND(CB65,0)</f>
        <v>91</v>
      </c>
      <c r="I811" s="276">
        <f>ROUND(CB66,0)</f>
        <v>1137</v>
      </c>
      <c r="J811" s="276">
        <f>ROUND(CB67,0)</f>
        <v>0</v>
      </c>
      <c r="K811" s="276">
        <f>ROUND(CB68,0)</f>
        <v>0</v>
      </c>
      <c r="L811" s="276">
        <f>ROUND(CB69,0)</f>
        <v>4375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159*2017*8790*A</v>
      </c>
      <c r="B812" s="276"/>
      <c r="C812" s="278">
        <f>ROUND(CC60,2)</f>
        <v>35.03</v>
      </c>
      <c r="D812" s="276">
        <f>ROUND(CC61,0)</f>
        <v>1686769</v>
      </c>
      <c r="E812" s="276">
        <f>ROUND(CC62,0)</f>
        <v>158293</v>
      </c>
      <c r="F812" s="276">
        <f>ROUND(CC63,0)</f>
        <v>429890</v>
      </c>
      <c r="G812" s="276">
        <f>ROUND(CC64,0)</f>
        <v>1061289</v>
      </c>
      <c r="H812" s="276">
        <f>ROUND(CC65,0)</f>
        <v>2705</v>
      </c>
      <c r="I812" s="276">
        <f>ROUND(CC66,0)</f>
        <v>580561</v>
      </c>
      <c r="J812" s="276">
        <f>ROUND(CC67,0)</f>
        <v>282075</v>
      </c>
      <c r="K812" s="276">
        <f>ROUND(CC68,0)</f>
        <v>1251</v>
      </c>
      <c r="L812" s="276">
        <f>ROUND(CC69,0)</f>
        <v>144308822</v>
      </c>
      <c r="M812" s="276">
        <f>ROUND(CC70,0)</f>
        <v>1421289</v>
      </c>
      <c r="N812" s="276"/>
      <c r="O812" s="276"/>
      <c r="P812" s="276">
        <f>IF(CC76&gt;0,ROUND(CC76,0),0)</f>
        <v>10057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159*2017*9000*A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22421261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2155.63</v>
      </c>
      <c r="D815" s="277">
        <f t="shared" si="22"/>
        <v>177057262</v>
      </c>
      <c r="E815" s="277">
        <f t="shared" si="22"/>
        <v>16615712</v>
      </c>
      <c r="F815" s="277">
        <f t="shared" si="22"/>
        <v>7713710</v>
      </c>
      <c r="G815" s="277">
        <f t="shared" si="22"/>
        <v>82170836</v>
      </c>
      <c r="H815" s="277">
        <f t="shared" si="22"/>
        <v>3199756</v>
      </c>
      <c r="I815" s="277">
        <f t="shared" si="22"/>
        <v>26287025</v>
      </c>
      <c r="J815" s="277">
        <f t="shared" si="22"/>
        <v>12815436</v>
      </c>
      <c r="K815" s="277">
        <f t="shared" si="22"/>
        <v>5019326</v>
      </c>
      <c r="L815" s="277">
        <f>SUM(L734:L813)+SUM(U734:U813)</f>
        <v>172024780</v>
      </c>
      <c r="M815" s="277">
        <f>SUM(M734:M813)+SUM(V734:V813)</f>
        <v>11091475</v>
      </c>
      <c r="N815" s="277">
        <f t="shared" ref="N815:Y815" si="23">SUM(N734:N813)</f>
        <v>1915639077</v>
      </c>
      <c r="O815" s="277">
        <f t="shared" si="23"/>
        <v>1271757273</v>
      </c>
      <c r="P815" s="277">
        <f t="shared" si="23"/>
        <v>456937</v>
      </c>
      <c r="Q815" s="277">
        <f t="shared" si="23"/>
        <v>435688</v>
      </c>
      <c r="R815" s="277">
        <f t="shared" si="23"/>
        <v>127868</v>
      </c>
      <c r="S815" s="277">
        <f t="shared" si="23"/>
        <v>2602036</v>
      </c>
      <c r="T815" s="281">
        <f t="shared" si="23"/>
        <v>722.50999999999988</v>
      </c>
      <c r="U815" s="277">
        <f t="shared" si="23"/>
        <v>22421261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239673672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2155.63</v>
      </c>
      <c r="D816" s="277">
        <f>CE61</f>
        <v>177057262.97</v>
      </c>
      <c r="E816" s="277">
        <f>CE62</f>
        <v>16615712</v>
      </c>
      <c r="F816" s="277">
        <f>CE63</f>
        <v>7713708.6299999999</v>
      </c>
      <c r="G816" s="277">
        <f>CE64</f>
        <v>82170834.159999952</v>
      </c>
      <c r="H816" s="280">
        <f>CE65</f>
        <v>3199757.7100000009</v>
      </c>
      <c r="I816" s="280">
        <f>CE66</f>
        <v>26287028.190000001</v>
      </c>
      <c r="J816" s="280">
        <f>CE67</f>
        <v>12815436</v>
      </c>
      <c r="K816" s="280">
        <f>CE68</f>
        <v>5019325.63</v>
      </c>
      <c r="L816" s="280">
        <f>CE69</f>
        <v>172024779.69531789</v>
      </c>
      <c r="M816" s="280">
        <f>CE70</f>
        <v>11091475.629999999</v>
      </c>
      <c r="N816" s="277">
        <f>CE75</f>
        <v>1915639076.9199998</v>
      </c>
      <c r="O816" s="277">
        <f>CE73</f>
        <v>1271757272.3699999</v>
      </c>
      <c r="P816" s="277">
        <f>CE76</f>
        <v>456936.56000000011</v>
      </c>
      <c r="Q816" s="277">
        <f>CE77</f>
        <v>435688.79682709672</v>
      </c>
      <c r="R816" s="277">
        <f>CE78</f>
        <v>127868.22963002459</v>
      </c>
      <c r="S816" s="277">
        <f>CE79</f>
        <v>2602036.1114598722</v>
      </c>
      <c r="T816" s="281">
        <f>CE80</f>
        <v>722.50999999999988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239673670.69531798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177057262.96999988</v>
      </c>
      <c r="E817" s="180">
        <f>C379</f>
        <v>16615712.030000005</v>
      </c>
      <c r="F817" s="180">
        <f>C380</f>
        <v>7713708.6300000008</v>
      </c>
      <c r="G817" s="240">
        <f>C381</f>
        <v>82170834.159999996</v>
      </c>
      <c r="H817" s="240">
        <f>C382</f>
        <v>3199757.7099999995</v>
      </c>
      <c r="I817" s="240">
        <f>C383</f>
        <v>26287028.190000001</v>
      </c>
      <c r="J817" s="240">
        <f>C384</f>
        <v>12815435.650000002</v>
      </c>
      <c r="K817" s="240">
        <f>C385</f>
        <v>5019325.6300000008</v>
      </c>
      <c r="L817" s="240">
        <f>C386+C387+C388+C389</f>
        <v>172024779.69531813</v>
      </c>
      <c r="M817" s="240">
        <f>C370</f>
        <v>11091475.630000001</v>
      </c>
      <c r="N817" s="180">
        <f>D361</f>
        <v>1915639076.9199996</v>
      </c>
      <c r="O817" s="180">
        <f>C359</f>
        <v>1271757272.3699994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Providence St. Peter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H-159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413 Lilly Rd NE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Olympia, WA 98506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H-159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Providence St. Peter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Thurston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Medrice Coluccio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Helan Andrus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Daidre West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360-491-9480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360-493-4277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19846</v>
      </c>
      <c r="G23" s="21">
        <f>data!D111</f>
        <v>100678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2297</v>
      </c>
      <c r="G26" s="13">
        <f>data!D114</f>
        <v>5017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42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57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167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9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37</v>
      </c>
      <c r="E34" s="49" t="s">
        <v>291</v>
      </c>
      <c r="F34" s="24"/>
      <c r="G34" s="21">
        <f>data!E127</f>
        <v>330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18</v>
      </c>
      <c r="E36" s="49" t="s">
        <v>292</v>
      </c>
      <c r="F36" s="24"/>
      <c r="G36" s="21">
        <f>data!C128</f>
        <v>390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36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Providence St. Peter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10571</v>
      </c>
      <c r="C7" s="48">
        <f>data!B139</f>
        <v>59688</v>
      </c>
      <c r="D7" s="48">
        <f>data!B140</f>
        <v>179017.61078914176</v>
      </c>
      <c r="E7" s="48">
        <f>data!B141</f>
        <v>813656907.23999989</v>
      </c>
      <c r="F7" s="48">
        <f>data!B142</f>
        <v>327728131.38999999</v>
      </c>
      <c r="G7" s="48">
        <f>data!B141+data!B142</f>
        <v>1141385038.6299999</v>
      </c>
    </row>
    <row r="8" spans="1:13" ht="20.100000000000001" customHeight="1" x14ac:dyDescent="0.25">
      <c r="A8" s="23" t="s">
        <v>297</v>
      </c>
      <c r="B8" s="48">
        <f>data!C138</f>
        <v>3699</v>
      </c>
      <c r="C8" s="48">
        <f>data!C139</f>
        <v>19012</v>
      </c>
      <c r="D8" s="48">
        <f>data!C140</f>
        <v>67298.292606673305</v>
      </c>
      <c r="E8" s="48">
        <f>data!C141</f>
        <v>210617817.27000001</v>
      </c>
      <c r="F8" s="48">
        <f>data!C142</f>
        <v>123203206.56999999</v>
      </c>
      <c r="G8" s="48">
        <f>data!C141+data!C142</f>
        <v>333821023.84000003</v>
      </c>
    </row>
    <row r="9" spans="1:13" ht="20.100000000000001" customHeight="1" x14ac:dyDescent="0.25">
      <c r="A9" s="23" t="s">
        <v>1058</v>
      </c>
      <c r="B9" s="48">
        <f>data!D138</f>
        <v>5578</v>
      </c>
      <c r="C9" s="48">
        <f>data!D139</f>
        <v>21982</v>
      </c>
      <c r="D9" s="48">
        <f>data!D140</f>
        <v>139615.09660418503</v>
      </c>
      <c r="E9" s="48">
        <f>data!D141</f>
        <v>314670561.43999988</v>
      </c>
      <c r="F9" s="48">
        <f>data!D142</f>
        <v>255593818.51999995</v>
      </c>
      <c r="G9" s="48">
        <f>data!D141+data!D142</f>
        <v>570264379.9599998</v>
      </c>
    </row>
    <row r="10" spans="1:13" ht="20.100000000000001" customHeight="1" x14ac:dyDescent="0.25">
      <c r="A10" s="111" t="s">
        <v>203</v>
      </c>
      <c r="B10" s="48">
        <f>data!E138</f>
        <v>19848</v>
      </c>
      <c r="C10" s="48">
        <f>data!E139</f>
        <v>100682</v>
      </c>
      <c r="D10" s="48">
        <f>data!E140</f>
        <v>385931.00000000012</v>
      </c>
      <c r="E10" s="48">
        <f>data!E141</f>
        <v>1338945285.9499998</v>
      </c>
      <c r="F10" s="48">
        <f>data!E142</f>
        <v>706525156.4799999</v>
      </c>
      <c r="G10" s="48">
        <f>data!E141+data!E142</f>
        <v>2045470442.4299998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Providence St. Peter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13578687.709999993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305720.90000000002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-214698.18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3658519.71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387477.00000000023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17715707.139999993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587565.31999999995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3904928.5699999994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4492493.8899999997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4827.24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4827.24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86451.79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18414106.640000001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18500558.43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309684.65999999997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2092076.75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2401761.41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Providence St. Peter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3679313.6899999995</v>
      </c>
      <c r="D7" s="21">
        <f>data!C195</f>
        <v>0</v>
      </c>
      <c r="E7" s="21">
        <f>data!D195</f>
        <v>0</v>
      </c>
      <c r="F7" s="21">
        <f>data!E195</f>
        <v>3679313.6899999995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4893490.34</v>
      </c>
      <c r="D8" s="21">
        <f>data!C196</f>
        <v>65975.159999999916</v>
      </c>
      <c r="E8" s="21">
        <f>data!D196</f>
        <v>0</v>
      </c>
      <c r="F8" s="21">
        <f>data!E196</f>
        <v>4959465.5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225153827.74000001</v>
      </c>
      <c r="D9" s="21">
        <f>data!C197</f>
        <v>2152709.1300000008</v>
      </c>
      <c r="E9" s="21">
        <f>data!D197</f>
        <v>49033550.449999973</v>
      </c>
      <c r="F9" s="21">
        <f>data!E197</f>
        <v>178272986.42000002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43904096.120000005</v>
      </c>
      <c r="D11" s="21">
        <f>data!C199</f>
        <v>189881.16999999998</v>
      </c>
      <c r="E11" s="21">
        <f>data!D199</f>
        <v>0</v>
      </c>
      <c r="F11" s="21">
        <f>data!E199</f>
        <v>44093977.290000007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114359010.78000002</v>
      </c>
      <c r="D12" s="21">
        <f>data!C200</f>
        <v>3392758.7899999986</v>
      </c>
      <c r="E12" s="21">
        <f>data!D200</f>
        <v>-410152.68000000005</v>
      </c>
      <c r="F12" s="21">
        <f>data!E200</f>
        <v>118161922.25000001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1558898</v>
      </c>
      <c r="D14" s="21">
        <f>data!C202</f>
        <v>0</v>
      </c>
      <c r="E14" s="21">
        <f>data!D202</f>
        <v>0</v>
      </c>
      <c r="F14" s="21">
        <f>data!E202</f>
        <v>1558898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2947391.6700000167</v>
      </c>
      <c r="D15" s="21">
        <f>data!C203</f>
        <v>54147.809999997728</v>
      </c>
      <c r="E15" s="21">
        <f>data!D203</f>
        <v>-944657.83</v>
      </c>
      <c r="F15" s="21">
        <f>data!E203</f>
        <v>3946197.3100000145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396496028.34000003</v>
      </c>
      <c r="D16" s="21">
        <f>data!C204</f>
        <v>5855472.0599999977</v>
      </c>
      <c r="E16" s="21">
        <f>data!D204</f>
        <v>47678739.939999975</v>
      </c>
      <c r="F16" s="21">
        <f>data!E204</f>
        <v>354672760.46000004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5262387.38</v>
      </c>
      <c r="D24" s="21">
        <f>data!C209</f>
        <v>158886.29999999999</v>
      </c>
      <c r="E24" s="21">
        <f>data!D209</f>
        <v>0</v>
      </c>
      <c r="F24" s="21">
        <f>data!E209</f>
        <v>5421273.6799999997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135631961.85000002</v>
      </c>
      <c r="D25" s="21">
        <f>data!C210</f>
        <v>7716386.3200000096</v>
      </c>
      <c r="E25" s="21">
        <f>data!D210</f>
        <v>49033550.32</v>
      </c>
      <c r="F25" s="21">
        <f>data!E210</f>
        <v>94314797.850000054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41166576.600000001</v>
      </c>
      <c r="D27" s="21">
        <f>data!C212</f>
        <v>507174.02000000299</v>
      </c>
      <c r="E27" s="21">
        <f>data!D212</f>
        <v>0</v>
      </c>
      <c r="F27" s="21">
        <f>data!E212</f>
        <v>41673750.620000005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97778751.120000005</v>
      </c>
      <c r="D28" s="21">
        <f>data!C213</f>
        <v>4952505.15000006</v>
      </c>
      <c r="E28" s="21">
        <f>data!D213</f>
        <v>0</v>
      </c>
      <c r="F28" s="21">
        <f>data!E213</f>
        <v>102731256.27000007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279839676.95000005</v>
      </c>
      <c r="D32" s="21">
        <f>data!C217</f>
        <v>13334951.790000074</v>
      </c>
      <c r="E32" s="21">
        <f>data!D217</f>
        <v>49033550.32</v>
      </c>
      <c r="F32" s="21">
        <f>data!E217</f>
        <v>244141078.42000014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Providence St. Peter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3596105.9099999997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933159731.51999986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260452930.40000001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13211487.75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50702467.56000001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243680132.86000001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8486147.0199999996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1509692897.1099997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1663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18087216.559999999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12866219.959999999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30953436.519999996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1544242439.5399997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Providence St. Peter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19970.379999999997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256790908.34999999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193138807.16999999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48294273.819999993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8477272.790000001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259014.77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120702632.94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41801639.990000002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41801639.990000002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3679313.69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4959465.5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178272986.42000002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44093977.289999999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118161922.25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1558898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3946197.3099999996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354672760.45999998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244141078.42000002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110531682.03999996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29745297.949999999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29745297.949999999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5840477.3300000001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5840477.3300000001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308621730.24999994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Providence St. Peter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17409602.470000003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14653997.690000001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8443410.9399999976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40507011.100000001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45857748.390000001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45857748.390000001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45857748.390000001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222256970.75999999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222256970.75999999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308621730.25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Providence St. Peter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1338945285.9499979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706525156.47999978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2045470442.4299977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3596105.9099999997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1509692897.1100001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30953436.52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1544242439.5400002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501228002.88999748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7386117.9200000037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7386117.9200000037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508614120.8099975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184318915.95999983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17716022.399999995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8494967.9200000018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90117210.490000099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3124126.6800000006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29763975.679999974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13334951.920000004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4492493.8899999997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4827.24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18500558.43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2401761.41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159583398.35326296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531853210.37326294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-23239089.563265443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-7181233.5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-30420323.063265443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-30420323.063265443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Providence St. Peter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12824</v>
      </c>
      <c r="D9" s="14">
        <f>data!D59</f>
        <v>0</v>
      </c>
      <c r="E9" s="14">
        <f>data!E59</f>
        <v>81126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132.26999999999998</v>
      </c>
      <c r="D10" s="26">
        <f>data!D60</f>
        <v>0</v>
      </c>
      <c r="E10" s="26">
        <f>data!E60</f>
        <v>621.54999999999984</v>
      </c>
      <c r="F10" s="26">
        <f>data!F60</f>
        <v>0</v>
      </c>
      <c r="G10" s="26">
        <f>data!G60</f>
        <v>0</v>
      </c>
      <c r="H10" s="26">
        <f>data!H60</f>
        <v>29.56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12938275.079999998</v>
      </c>
      <c r="D11" s="14">
        <f>data!D61</f>
        <v>0</v>
      </c>
      <c r="E11" s="14">
        <f>data!E61</f>
        <v>54529088.780000024</v>
      </c>
      <c r="F11" s="14">
        <f>data!F61</f>
        <v>0</v>
      </c>
      <c r="G11" s="14">
        <f>data!G61</f>
        <v>0</v>
      </c>
      <c r="H11" s="14">
        <f>data!H61</f>
        <v>2639406.6799999997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1243577</v>
      </c>
      <c r="D12" s="14">
        <f>data!D62</f>
        <v>0</v>
      </c>
      <c r="E12" s="14">
        <f>data!E62</f>
        <v>5241125</v>
      </c>
      <c r="F12" s="14">
        <f>data!F62</f>
        <v>0</v>
      </c>
      <c r="G12" s="14">
        <f>data!G62</f>
        <v>0</v>
      </c>
      <c r="H12" s="14">
        <f>data!H62</f>
        <v>253690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1806722.5499999998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1285386.9999999998</v>
      </c>
      <c r="D14" s="14">
        <f>data!D64</f>
        <v>0</v>
      </c>
      <c r="E14" s="14">
        <f>data!E64</f>
        <v>3638467.470000003</v>
      </c>
      <c r="F14" s="14">
        <f>data!F64</f>
        <v>0</v>
      </c>
      <c r="G14" s="14">
        <f>data!G64</f>
        <v>911.38</v>
      </c>
      <c r="H14" s="14">
        <f>data!H64</f>
        <v>35894.030000000006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205.5</v>
      </c>
      <c r="D15" s="14">
        <f>data!D65</f>
        <v>0</v>
      </c>
      <c r="E15" s="14">
        <f>data!E65</f>
        <v>2277.09</v>
      </c>
      <c r="F15" s="14">
        <f>data!F65</f>
        <v>0</v>
      </c>
      <c r="G15" s="14">
        <f>data!G65</f>
        <v>0</v>
      </c>
      <c r="H15" s="14">
        <f>data!H65</f>
        <v>67.52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100860.12000000001</v>
      </c>
      <c r="D16" s="14">
        <f>data!D66</f>
        <v>0</v>
      </c>
      <c r="E16" s="14">
        <f>data!E66</f>
        <v>2778287.85</v>
      </c>
      <c r="F16" s="14">
        <f>data!F66</f>
        <v>0</v>
      </c>
      <c r="G16" s="14">
        <f>data!G66</f>
        <v>1443.81</v>
      </c>
      <c r="H16" s="14">
        <f>data!H66</f>
        <v>17845.859999999997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692098</v>
      </c>
      <c r="D17" s="14">
        <f>data!D67</f>
        <v>0</v>
      </c>
      <c r="E17" s="14">
        <f>data!E67</f>
        <v>2288065</v>
      </c>
      <c r="F17" s="14">
        <f>data!F67</f>
        <v>0</v>
      </c>
      <c r="G17" s="14">
        <f>data!G67</f>
        <v>277337</v>
      </c>
      <c r="H17" s="14">
        <f>data!H67</f>
        <v>376021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7894.3399999999983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68175.22</v>
      </c>
      <c r="D19" s="14">
        <f>data!D69</f>
        <v>0</v>
      </c>
      <c r="E19" s="14">
        <f>data!E69</f>
        <v>478112.47000000038</v>
      </c>
      <c r="F19" s="14">
        <f>data!F69</f>
        <v>0</v>
      </c>
      <c r="G19" s="14">
        <f>data!G69</f>
        <v>0</v>
      </c>
      <c r="H19" s="14">
        <f>data!H69</f>
        <v>15000.46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-12607.24</v>
      </c>
      <c r="D20" s="14">
        <f>-data!D70</f>
        <v>0</v>
      </c>
      <c r="E20" s="14">
        <f>-data!E70</f>
        <v>-135826.65999999997</v>
      </c>
      <c r="F20" s="14">
        <f>-data!F70</f>
        <v>0</v>
      </c>
      <c r="G20" s="14">
        <f>-data!G70</f>
        <v>0</v>
      </c>
      <c r="H20" s="14">
        <f>-data!H70</f>
        <v>-894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16315970.679999998</v>
      </c>
      <c r="D21" s="14">
        <f>data!D71</f>
        <v>0</v>
      </c>
      <c r="E21" s="14">
        <f>data!E71</f>
        <v>70634213.89000003</v>
      </c>
      <c r="F21" s="14">
        <f>data!F71</f>
        <v>0</v>
      </c>
      <c r="G21" s="14">
        <f>data!G71</f>
        <v>279692.19</v>
      </c>
      <c r="H21" s="14">
        <f>data!H71</f>
        <v>3337031.5499999993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19175834</v>
      </c>
      <c r="D23" s="48">
        <f>+data!M669</f>
        <v>0</v>
      </c>
      <c r="E23" s="48">
        <f>+data!M670</f>
        <v>78495306</v>
      </c>
      <c r="F23" s="48">
        <f>+data!M671</f>
        <v>0</v>
      </c>
      <c r="G23" s="48">
        <f>+data!M672</f>
        <v>2020216</v>
      </c>
      <c r="H23" s="48">
        <f>+data!M673</f>
        <v>4877669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78861212.829999998</v>
      </c>
      <c r="D24" s="14">
        <f>data!D73</f>
        <v>0</v>
      </c>
      <c r="E24" s="14">
        <f>data!E73</f>
        <v>325281840.32999986</v>
      </c>
      <c r="F24" s="14">
        <f>data!F73</f>
        <v>0</v>
      </c>
      <c r="G24" s="14">
        <f>data!G73</f>
        <v>7.2759576141834259E-12</v>
      </c>
      <c r="H24" s="14">
        <f>data!H73</f>
        <v>17807816.009999998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157229.88</v>
      </c>
      <c r="D25" s="14">
        <f>data!D74</f>
        <v>0</v>
      </c>
      <c r="E25" s="14">
        <f>data!E74</f>
        <v>27919376.170000006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79018442.709999993</v>
      </c>
      <c r="D26" s="14">
        <f>data!D75</f>
        <v>0</v>
      </c>
      <c r="E26" s="14">
        <f>data!E75</f>
        <v>353201216.49999988</v>
      </c>
      <c r="F26" s="14">
        <f>data!F75</f>
        <v>0</v>
      </c>
      <c r="G26" s="14">
        <f>data!G75</f>
        <v>7.2759576141834259E-12</v>
      </c>
      <c r="H26" s="14">
        <f>data!H75</f>
        <v>17807816.009999998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23715.499999999996</v>
      </c>
      <c r="D28" s="14">
        <f>data!D76</f>
        <v>0</v>
      </c>
      <c r="E28" s="14">
        <f>data!E76</f>
        <v>78403.040000000037</v>
      </c>
      <c r="F28" s="14">
        <f>data!F76</f>
        <v>0</v>
      </c>
      <c r="G28" s="14">
        <f>data!G76</f>
        <v>9503.24</v>
      </c>
      <c r="H28" s="14">
        <f>data!H76</f>
        <v>12884.749999999995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85977.003781979874</v>
      </c>
      <c r="D29" s="14">
        <f>data!D77</f>
        <v>0</v>
      </c>
      <c r="E29" s="14">
        <f>data!E77</f>
        <v>384304.9962180201</v>
      </c>
      <c r="F29" s="14">
        <f>data!F77</f>
        <v>0</v>
      </c>
      <c r="G29" s="14">
        <f>data!G77</f>
        <v>7.91669658193614E-15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9500.3360889857413</v>
      </c>
      <c r="D30" s="14">
        <f>data!D78</f>
        <v>0</v>
      </c>
      <c r="E30" s="14">
        <f>data!E78</f>
        <v>31407.949669970825</v>
      </c>
      <c r="F30" s="14">
        <f>data!F78</f>
        <v>0</v>
      </c>
      <c r="G30" s="14">
        <f>data!G78</f>
        <v>3806.9605926205586</v>
      </c>
      <c r="H30" s="14">
        <f>data!H78</f>
        <v>5161.5802079888254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496690.40974772855</v>
      </c>
      <c r="D31" s="14">
        <f>data!D79</f>
        <v>0</v>
      </c>
      <c r="E31" s="14">
        <f>data!E79</f>
        <v>2220135.5902522714</v>
      </c>
      <c r="F31" s="14">
        <f>data!F79</f>
        <v>0</v>
      </c>
      <c r="G31" s="14">
        <f>data!G79</f>
        <v>4.5734872072320936E-14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94.41</v>
      </c>
      <c r="D32" s="84">
        <f>data!D80</f>
        <v>0</v>
      </c>
      <c r="E32" s="84">
        <f>data!E80</f>
        <v>402.28</v>
      </c>
      <c r="F32" s="84">
        <f>data!F80</f>
        <v>0</v>
      </c>
      <c r="G32" s="84">
        <f>data!G80</f>
        <v>0</v>
      </c>
      <c r="H32" s="84">
        <f>data!H80</f>
        <v>12.93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Providence St. Peter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5017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2297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13.920000000000002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0.33999999999999997</v>
      </c>
      <c r="I42" s="26">
        <f>data!P60</f>
        <v>130.45000000000002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1601085.1700000002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45389.890000000007</v>
      </c>
      <c r="I43" s="14">
        <f>data!P61</f>
        <v>11440065.93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153890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4363</v>
      </c>
      <c r="I44" s="14">
        <f>data!P62</f>
        <v>1099575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429174.99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5425</v>
      </c>
      <c r="I45" s="14">
        <f>data!P63</f>
        <v>2524272.1900000004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93469.260000000009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8589026.8199999984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438.41999999999996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26498.809999999998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12290.079999999998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2166103.2099999995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75430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877178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629942.51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12034.77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323.70999999999998</v>
      </c>
      <c r="I51" s="14">
        <f>data!P69</f>
        <v>279471.98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-162.09000000000015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-26357.18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2377650.6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55501.600000000006</v>
      </c>
      <c r="I53" s="14">
        <f>data!P71</f>
        <v>27605777.27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2153950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28237</v>
      </c>
      <c r="I55" s="48">
        <f>+data!M681</f>
        <v>24704846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6611288.709999999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164365911.84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131622493.31999999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6611288.709999999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295988405.15999997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2584.69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30057.47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1035.4166551765957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12040.90434461033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11.47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0.04</v>
      </c>
      <c r="I64" s="26">
        <f>data!P80</f>
        <v>46.83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Providence St. Peter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67.52</v>
      </c>
      <c r="D74" s="26">
        <f>data!R60</f>
        <v>6.4399999999999995</v>
      </c>
      <c r="E74" s="26">
        <f>data!S60</f>
        <v>35.54</v>
      </c>
      <c r="F74" s="26">
        <f>data!T60</f>
        <v>31.41</v>
      </c>
      <c r="G74" s="26">
        <f>data!U60</f>
        <v>69.199999999999974</v>
      </c>
      <c r="H74" s="26">
        <f>data!V60</f>
        <v>46.68</v>
      </c>
      <c r="I74" s="26">
        <f>data!W60</f>
        <v>6.9399999999999995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7356795.0899999999</v>
      </c>
      <c r="D75" s="14">
        <f>data!R61</f>
        <v>426132.74999999994</v>
      </c>
      <c r="E75" s="14">
        <f>data!S61</f>
        <v>1817561.52</v>
      </c>
      <c r="F75" s="14">
        <f>data!T61</f>
        <v>3563013.33</v>
      </c>
      <c r="G75" s="14">
        <f>data!U61</f>
        <v>4662681.45</v>
      </c>
      <c r="H75" s="14">
        <f>data!V61</f>
        <v>4534959.78</v>
      </c>
      <c r="I75" s="14">
        <f>data!W61</f>
        <v>700928.89999999991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707107</v>
      </c>
      <c r="D76" s="14">
        <f>data!R62</f>
        <v>40958</v>
      </c>
      <c r="E76" s="14">
        <f>data!S62</f>
        <v>174697</v>
      </c>
      <c r="F76" s="14">
        <f>data!T62</f>
        <v>342463</v>
      </c>
      <c r="G76" s="14">
        <f>data!U62</f>
        <v>448159</v>
      </c>
      <c r="H76" s="14">
        <f>data!V62</f>
        <v>435883</v>
      </c>
      <c r="I76" s="14">
        <f>data!W62</f>
        <v>67371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235150</v>
      </c>
      <c r="E77" s="14">
        <f>data!S63</f>
        <v>0</v>
      </c>
      <c r="F77" s="14">
        <f>data!T63</f>
        <v>0</v>
      </c>
      <c r="G77" s="14">
        <f>data!U63</f>
        <v>138616.23000000001</v>
      </c>
      <c r="H77" s="14">
        <f>data!V63</f>
        <v>3946.11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905872.75</v>
      </c>
      <c r="D78" s="14">
        <f>data!R64</f>
        <v>56287.799999999996</v>
      </c>
      <c r="E78" s="14">
        <f>data!S64</f>
        <v>27454484.159999993</v>
      </c>
      <c r="F78" s="14">
        <f>data!T64</f>
        <v>1084509.4800000002</v>
      </c>
      <c r="G78" s="14">
        <f>data!U64</f>
        <v>6114569.7699999996</v>
      </c>
      <c r="H78" s="14">
        <f>data!V64</f>
        <v>9339596.2400000002</v>
      </c>
      <c r="I78" s="14">
        <f>data!W64</f>
        <v>84361.900000000009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6974.98</v>
      </c>
      <c r="D79" s="14">
        <f>data!R65</f>
        <v>33.169999999999995</v>
      </c>
      <c r="E79" s="14">
        <f>data!S65</f>
        <v>0</v>
      </c>
      <c r="F79" s="14">
        <f>data!T65</f>
        <v>851.92000000000007</v>
      </c>
      <c r="G79" s="14">
        <f>data!U65</f>
        <v>1027.1299999999999</v>
      </c>
      <c r="H79" s="14">
        <f>data!V65</f>
        <v>2556.5699999999997</v>
      </c>
      <c r="I79" s="14">
        <f>data!W65</f>
        <v>66.339999999999989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82077.840000000011</v>
      </c>
      <c r="D80" s="14">
        <f>data!R66</f>
        <v>442.33000000000004</v>
      </c>
      <c r="E80" s="14">
        <f>data!S66</f>
        <v>268063.78000000009</v>
      </c>
      <c r="F80" s="14">
        <f>data!T66</f>
        <v>10216.000000000002</v>
      </c>
      <c r="G80" s="14">
        <f>data!U66</f>
        <v>2974913.19</v>
      </c>
      <c r="H80" s="14">
        <f>data!V66</f>
        <v>146031.20999999996</v>
      </c>
      <c r="I80" s="14">
        <f>data!W66</f>
        <v>12887.369999999999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377720</v>
      </c>
      <c r="D81" s="14">
        <f>data!R67</f>
        <v>24487</v>
      </c>
      <c r="E81" s="14">
        <f>data!S67</f>
        <v>493578</v>
      </c>
      <c r="F81" s="14">
        <f>data!T67</f>
        <v>102877</v>
      </c>
      <c r="G81" s="14">
        <f>data!U67</f>
        <v>308944</v>
      </c>
      <c r="H81" s="14">
        <f>data!V67</f>
        <v>246917</v>
      </c>
      <c r="I81" s="14">
        <f>data!W67</f>
        <v>40080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199693.01999999996</v>
      </c>
      <c r="F82" s="14">
        <f>data!T68</f>
        <v>0</v>
      </c>
      <c r="G82" s="14">
        <f>data!U68</f>
        <v>412295.04</v>
      </c>
      <c r="H82" s="14">
        <f>data!V68</f>
        <v>41798.039999999986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13045.01</v>
      </c>
      <c r="D83" s="14">
        <f>data!R69</f>
        <v>1723.98</v>
      </c>
      <c r="E83" s="14">
        <f>data!S69</f>
        <v>60903.849999999991</v>
      </c>
      <c r="F83" s="14">
        <f>data!T69</f>
        <v>11169.190000000002</v>
      </c>
      <c r="G83" s="14">
        <f>data!U69</f>
        <v>147854.94</v>
      </c>
      <c r="H83" s="14">
        <f>data!V69</f>
        <v>84028.74</v>
      </c>
      <c r="I83" s="14">
        <f>data!W69</f>
        <v>1971.3600000000001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129190.88</v>
      </c>
      <c r="H84" s="14">
        <f>-data!V70</f>
        <v>-45294.71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9449592.6699999999</v>
      </c>
      <c r="D85" s="14">
        <f>data!R71</f>
        <v>785215.03</v>
      </c>
      <c r="E85" s="14">
        <f>data!S71</f>
        <v>30468981.329999994</v>
      </c>
      <c r="F85" s="14">
        <f>data!T71</f>
        <v>5115099.9200000009</v>
      </c>
      <c r="G85" s="14">
        <f>data!U71</f>
        <v>15338251.629999999</v>
      </c>
      <c r="H85" s="14">
        <f>data!V71</f>
        <v>14790421.979999999</v>
      </c>
      <c r="I85" s="14">
        <f>data!W71</f>
        <v>907666.86999999988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9367013</v>
      </c>
      <c r="D87" s="48">
        <f>+data!M683</f>
        <v>1194168</v>
      </c>
      <c r="E87" s="48">
        <f>+data!M684</f>
        <v>20035364</v>
      </c>
      <c r="F87" s="48">
        <f>+data!M685</f>
        <v>4236106</v>
      </c>
      <c r="G87" s="48">
        <f>+data!M686</f>
        <v>11620960</v>
      </c>
      <c r="H87" s="48">
        <f>+data!M687</f>
        <v>12077411</v>
      </c>
      <c r="I87" s="48">
        <f>+data!M688</f>
        <v>819975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15402195.66</v>
      </c>
      <c r="D88" s="14">
        <f>data!R73</f>
        <v>20105855.039999999</v>
      </c>
      <c r="E88" s="14">
        <f>data!S73</f>
        <v>130456900.21000001</v>
      </c>
      <c r="F88" s="14">
        <f>data!T73</f>
        <v>10796918.229999997</v>
      </c>
      <c r="G88" s="14">
        <f>data!U73</f>
        <v>104367145.20999999</v>
      </c>
      <c r="H88" s="14">
        <f>data!V73</f>
        <v>127034020.84999999</v>
      </c>
      <c r="I88" s="14">
        <f>data!W73</f>
        <v>3759344.03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13573028.809999999</v>
      </c>
      <c r="D89" s="14">
        <f>data!R74</f>
        <v>15293331.960000001</v>
      </c>
      <c r="E89" s="14">
        <f>data!S74</f>
        <v>37298614.729999997</v>
      </c>
      <c r="F89" s="14">
        <f>data!T74</f>
        <v>7337595.6499999976</v>
      </c>
      <c r="G89" s="14">
        <f>data!U74</f>
        <v>62972441.809999987</v>
      </c>
      <c r="H89" s="14">
        <f>data!V74</f>
        <v>105783739.92</v>
      </c>
      <c r="I89" s="14">
        <f>data!W74</f>
        <v>4528506.4800000004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28975224.469999999</v>
      </c>
      <c r="D90" s="14">
        <f>data!R75</f>
        <v>35399187</v>
      </c>
      <c r="E90" s="14">
        <f>data!S75</f>
        <v>167755514.94</v>
      </c>
      <c r="F90" s="14">
        <f>data!T75</f>
        <v>18134513.879999995</v>
      </c>
      <c r="G90" s="14">
        <f>data!U75</f>
        <v>167339587.01999998</v>
      </c>
      <c r="H90" s="14">
        <f>data!V75</f>
        <v>232817760.76999998</v>
      </c>
      <c r="I90" s="14">
        <f>data!W75</f>
        <v>8287850.5099999998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12942.980000000001</v>
      </c>
      <c r="D92" s="14">
        <f>data!R76</f>
        <v>839.09</v>
      </c>
      <c r="E92" s="14">
        <f>data!S76</f>
        <v>16912.990000000002</v>
      </c>
      <c r="F92" s="14">
        <f>data!T76</f>
        <v>3525.19</v>
      </c>
      <c r="G92" s="14">
        <f>data!U76</f>
        <v>10586.29</v>
      </c>
      <c r="H92" s="14">
        <f>data!V76</f>
        <v>8460.880000000001</v>
      </c>
      <c r="I92" s="14">
        <f>data!W76</f>
        <v>1373.38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5184.9069171225856</v>
      </c>
      <c r="D94" s="14">
        <f>data!R78</f>
        <v>336.13615605435461</v>
      </c>
      <c r="E94" s="14">
        <f>data!S78</f>
        <v>6775.2773194600568</v>
      </c>
      <c r="F94" s="14">
        <f>data!T78</f>
        <v>1412.1772586507409</v>
      </c>
      <c r="G94" s="14">
        <f>data!U78</f>
        <v>4240.8261658185102</v>
      </c>
      <c r="H94" s="14">
        <f>data!V78</f>
        <v>3389.3952734952964</v>
      </c>
      <c r="I94" s="14">
        <f>data!W78</f>
        <v>550.17063008965613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51.63</v>
      </c>
      <c r="D96" s="84">
        <f>data!R80</f>
        <v>5.4499999999999993</v>
      </c>
      <c r="E96" s="84">
        <f>data!S80</f>
        <v>0</v>
      </c>
      <c r="F96" s="84">
        <f>data!T80</f>
        <v>23.28</v>
      </c>
      <c r="G96" s="84">
        <f>data!U80</f>
        <v>0</v>
      </c>
      <c r="H96" s="84">
        <f>data!V80</f>
        <v>9.379999999999999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Providence St. Peter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13.350000000000001</v>
      </c>
      <c r="D106" s="26">
        <f>data!Y60</f>
        <v>67.490000000000009</v>
      </c>
      <c r="E106" s="26">
        <f>data!Z60</f>
        <v>0</v>
      </c>
      <c r="F106" s="26">
        <f>data!AA60</f>
        <v>6.3999999999999995</v>
      </c>
      <c r="G106" s="26">
        <f>data!AB60</f>
        <v>60.56</v>
      </c>
      <c r="H106" s="26">
        <f>data!AC60</f>
        <v>57.360000000000007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1170591.67</v>
      </c>
      <c r="D107" s="14">
        <f>data!Y61</f>
        <v>5625647.120000001</v>
      </c>
      <c r="E107" s="14">
        <f>data!Z61</f>
        <v>0</v>
      </c>
      <c r="F107" s="14">
        <f>data!AA61</f>
        <v>602403.12</v>
      </c>
      <c r="G107" s="14">
        <f>data!AB61</f>
        <v>6008411.1700000009</v>
      </c>
      <c r="H107" s="14">
        <f>data!AC61</f>
        <v>4443482.4099999992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112513</v>
      </c>
      <c r="D108" s="14">
        <f>data!Y62</f>
        <v>540715</v>
      </c>
      <c r="E108" s="14">
        <f>data!Z62</f>
        <v>0</v>
      </c>
      <c r="F108" s="14">
        <f>data!AA62</f>
        <v>57901</v>
      </c>
      <c r="G108" s="14">
        <f>data!AB62</f>
        <v>577505</v>
      </c>
      <c r="H108" s="14">
        <f>data!AC62</f>
        <v>427090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520014.76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8017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463534.51</v>
      </c>
      <c r="D110" s="14">
        <f>data!Y64</f>
        <v>270709.3</v>
      </c>
      <c r="E110" s="14">
        <f>data!Z64</f>
        <v>33566.699999999997</v>
      </c>
      <c r="F110" s="14">
        <f>data!AA64</f>
        <v>1755099.8000000003</v>
      </c>
      <c r="G110" s="14">
        <f>data!AB64</f>
        <v>17270188.450000003</v>
      </c>
      <c r="H110" s="14">
        <f>data!AC64</f>
        <v>777529.75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185.35</v>
      </c>
      <c r="D111" s="14">
        <f>data!Y65</f>
        <v>140.34</v>
      </c>
      <c r="E111" s="14">
        <f>data!Z65</f>
        <v>0</v>
      </c>
      <c r="F111" s="14">
        <f>data!AA65</f>
        <v>0</v>
      </c>
      <c r="G111" s="14">
        <f>data!AB65</f>
        <v>258.76</v>
      </c>
      <c r="H111" s="14">
        <f>data!AC65</f>
        <v>21668.240000000002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106210.9</v>
      </c>
      <c r="D112" s="14">
        <f>data!Y66</f>
        <v>648705.86</v>
      </c>
      <c r="E112" s="14">
        <f>data!Z66</f>
        <v>8038</v>
      </c>
      <c r="F112" s="14">
        <f>data!AA66</f>
        <v>74961.710000000006</v>
      </c>
      <c r="G112" s="14">
        <f>data!AB66</f>
        <v>293668.37000000005</v>
      </c>
      <c r="H112" s="14">
        <f>data!AC66</f>
        <v>17814.38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36672</v>
      </c>
      <c r="D113" s="14">
        <f>data!Y67</f>
        <v>351055</v>
      </c>
      <c r="E113" s="14">
        <f>data!Z67</f>
        <v>0</v>
      </c>
      <c r="F113" s="14">
        <f>data!AA67</f>
        <v>95040</v>
      </c>
      <c r="G113" s="14">
        <f>data!AB67</f>
        <v>185746</v>
      </c>
      <c r="H113" s="14">
        <f>data!AC67</f>
        <v>34298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620134.82000000007</v>
      </c>
      <c r="E114" s="14">
        <f>data!Z68</f>
        <v>0</v>
      </c>
      <c r="F114" s="14">
        <f>data!AA68</f>
        <v>52247.399999999987</v>
      </c>
      <c r="G114" s="14">
        <f>data!AB68</f>
        <v>714215.95</v>
      </c>
      <c r="H114" s="14">
        <f>data!AC68</f>
        <v>222921.57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27541.29</v>
      </c>
      <c r="D115" s="14">
        <f>data!Y69</f>
        <v>84868.830000000016</v>
      </c>
      <c r="E115" s="14">
        <f>data!Z69</f>
        <v>0</v>
      </c>
      <c r="F115" s="14">
        <f>data!AA69</f>
        <v>52446.62</v>
      </c>
      <c r="G115" s="14">
        <f>data!AB69</f>
        <v>53909.01</v>
      </c>
      <c r="H115" s="14">
        <f>data!AC69</f>
        <v>22588.81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-38080</v>
      </c>
      <c r="E116" s="14">
        <f>-data!Z70</f>
        <v>0</v>
      </c>
      <c r="F116" s="14">
        <f>-data!AA70</f>
        <v>-25979.4</v>
      </c>
      <c r="G116" s="14">
        <f>-data!AB70</f>
        <v>2619.5800000000017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1917248.72</v>
      </c>
      <c r="D117" s="14">
        <f>data!Y71</f>
        <v>8623911.0300000012</v>
      </c>
      <c r="E117" s="14">
        <f>data!Z71</f>
        <v>41604.699999999997</v>
      </c>
      <c r="F117" s="14">
        <f>data!AA71</f>
        <v>2664120.2500000005</v>
      </c>
      <c r="G117" s="14">
        <f>data!AB71</f>
        <v>25106522.290000007</v>
      </c>
      <c r="H117" s="14">
        <f>data!AC71</f>
        <v>5975410.1599999992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1901886</v>
      </c>
      <c r="D119" s="48">
        <f>+data!M690</f>
        <v>7418293</v>
      </c>
      <c r="E119" s="48">
        <f>+data!M691</f>
        <v>19799</v>
      </c>
      <c r="F119" s="48">
        <f>+data!M692</f>
        <v>2290700</v>
      </c>
      <c r="G119" s="48">
        <f>+data!M693</f>
        <v>15633954</v>
      </c>
      <c r="H119" s="48">
        <f>+data!M694</f>
        <v>4158692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24298107.239999998</v>
      </c>
      <c r="D120" s="14">
        <f>data!Y73</f>
        <v>13036505.060000001</v>
      </c>
      <c r="E120" s="14">
        <f>data!Z73</f>
        <v>0</v>
      </c>
      <c r="F120" s="14">
        <f>data!AA73</f>
        <v>4594138.92</v>
      </c>
      <c r="G120" s="14">
        <f>data!AB73</f>
        <v>127923979.62999998</v>
      </c>
      <c r="H120" s="14">
        <f>data!AC73</f>
        <v>66781233.250000007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32330901.380000003</v>
      </c>
      <c r="D121" s="14">
        <f>data!Y74</f>
        <v>25951727.670000002</v>
      </c>
      <c r="E121" s="14">
        <f>data!Z74</f>
        <v>4593</v>
      </c>
      <c r="F121" s="14">
        <f>data!AA74</f>
        <v>24360109.109999999</v>
      </c>
      <c r="G121" s="14">
        <f>data!AB74</f>
        <v>56704418.300000004</v>
      </c>
      <c r="H121" s="14">
        <f>data!AC74</f>
        <v>9880501.5800000019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56629008.620000005</v>
      </c>
      <c r="D122" s="14">
        <f>data!Y75</f>
        <v>38988232.730000004</v>
      </c>
      <c r="E122" s="14">
        <f>data!Z75</f>
        <v>4593</v>
      </c>
      <c r="F122" s="14">
        <f>data!AA75</f>
        <v>28954248.030000001</v>
      </c>
      <c r="G122" s="14">
        <f>data!AB75</f>
        <v>184628397.92999998</v>
      </c>
      <c r="H122" s="14">
        <f>data!AC75</f>
        <v>76661734.830000013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1256.6099999999997</v>
      </c>
      <c r="D124" s="14">
        <f>data!Y76</f>
        <v>12029.269999999999</v>
      </c>
      <c r="E124" s="14">
        <f>data!Z76</f>
        <v>0</v>
      </c>
      <c r="F124" s="14">
        <f>data!AA76</f>
        <v>3256.6400000000008</v>
      </c>
      <c r="G124" s="14">
        <f>data!AB76</f>
        <v>6364.79</v>
      </c>
      <c r="H124" s="14">
        <f>data!AC76</f>
        <v>1175.26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503.39302704055871</v>
      </c>
      <c r="D126" s="14">
        <f>data!Y78</f>
        <v>4818.8782823534611</v>
      </c>
      <c r="E126" s="14">
        <f>data!Z78</f>
        <v>0</v>
      </c>
      <c r="F126" s="14">
        <f>data!AA78</f>
        <v>1304.5971841552796</v>
      </c>
      <c r="G126" s="14">
        <f>data!AB78</f>
        <v>2549.7098579332319</v>
      </c>
      <c r="H126" s="14">
        <f>data!AC78</f>
        <v>470.80453677727149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9.42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0.52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Providence St. Peter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62.620000000000005</v>
      </c>
      <c r="D138" s="26">
        <f>data!AF60</f>
        <v>0</v>
      </c>
      <c r="E138" s="26">
        <f>data!AG60</f>
        <v>129.08000000000001</v>
      </c>
      <c r="F138" s="26">
        <f>data!AH60</f>
        <v>0</v>
      </c>
      <c r="G138" s="26">
        <f>data!AI60</f>
        <v>0</v>
      </c>
      <c r="H138" s="26">
        <f>data!AJ60</f>
        <v>48.269999999999975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6043247.1900000013</v>
      </c>
      <c r="D139" s="14">
        <f>data!AF61</f>
        <v>0</v>
      </c>
      <c r="E139" s="14">
        <f>data!AG61</f>
        <v>11994629.979999999</v>
      </c>
      <c r="F139" s="14">
        <f>data!AH61</f>
        <v>0</v>
      </c>
      <c r="G139" s="14">
        <f>data!AI61</f>
        <v>0</v>
      </c>
      <c r="H139" s="14">
        <f>data!AJ61</f>
        <v>5118973.049999998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580854</v>
      </c>
      <c r="D140" s="14">
        <f>data!AF62</f>
        <v>0</v>
      </c>
      <c r="E140" s="14">
        <f>data!AG62</f>
        <v>1152878</v>
      </c>
      <c r="F140" s="14">
        <f>data!AH62</f>
        <v>0</v>
      </c>
      <c r="G140" s="14">
        <f>data!AI62</f>
        <v>0</v>
      </c>
      <c r="H140" s="14">
        <f>data!AJ62</f>
        <v>492016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45500</v>
      </c>
      <c r="D141" s="14">
        <f>data!AF63</f>
        <v>0</v>
      </c>
      <c r="E141" s="14">
        <f>data!AG63</f>
        <v>349172.38</v>
      </c>
      <c r="F141" s="14">
        <f>data!AH63</f>
        <v>0</v>
      </c>
      <c r="G141" s="14">
        <f>data!AI63</f>
        <v>0</v>
      </c>
      <c r="H141" s="14">
        <f>data!AJ63</f>
        <v>34806.6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44968.17</v>
      </c>
      <c r="D142" s="14">
        <f>data!AF64</f>
        <v>0</v>
      </c>
      <c r="E142" s="14">
        <f>data!AG64</f>
        <v>1267843.53</v>
      </c>
      <c r="F142" s="14">
        <f>data!AH64</f>
        <v>0</v>
      </c>
      <c r="G142" s="14">
        <f>data!AI64</f>
        <v>0</v>
      </c>
      <c r="H142" s="14">
        <f>data!AJ64</f>
        <v>165965.17000000001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2586.8399999999997</v>
      </c>
      <c r="D143" s="14">
        <f>data!AF65</f>
        <v>0</v>
      </c>
      <c r="E143" s="14">
        <f>data!AG65</f>
        <v>1318.4</v>
      </c>
      <c r="F143" s="14">
        <f>data!AH65</f>
        <v>0</v>
      </c>
      <c r="G143" s="14">
        <f>data!AI65</f>
        <v>0</v>
      </c>
      <c r="H143" s="14">
        <f>data!AJ65</f>
        <v>42765.38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108666.59999999999</v>
      </c>
      <c r="D144" s="14">
        <f>data!AF66</f>
        <v>0</v>
      </c>
      <c r="E144" s="14">
        <f>data!AG66</f>
        <v>380251.18000000005</v>
      </c>
      <c r="F144" s="14">
        <f>data!AH66</f>
        <v>0</v>
      </c>
      <c r="G144" s="14">
        <f>data!AI66</f>
        <v>0</v>
      </c>
      <c r="H144" s="14">
        <f>data!AJ66</f>
        <v>449241.62000000005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432274</v>
      </c>
      <c r="D145" s="14">
        <f>data!AF67</f>
        <v>0</v>
      </c>
      <c r="E145" s="14">
        <f>data!AG67</f>
        <v>450873</v>
      </c>
      <c r="F145" s="14">
        <f>data!AH67</f>
        <v>0</v>
      </c>
      <c r="G145" s="14">
        <f>data!AI67</f>
        <v>0</v>
      </c>
      <c r="H145" s="14">
        <f>data!AJ67</f>
        <v>580702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36.56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376853.75999999995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57810.790000000008</v>
      </c>
      <c r="D147" s="14">
        <f>data!AF69</f>
        <v>0</v>
      </c>
      <c r="E147" s="14">
        <f>data!AG69</f>
        <v>79669.73</v>
      </c>
      <c r="F147" s="14">
        <f>data!AH69</f>
        <v>0</v>
      </c>
      <c r="G147" s="14">
        <f>data!AI69</f>
        <v>0</v>
      </c>
      <c r="H147" s="14">
        <f>data!AJ69</f>
        <v>212808.35000000012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-32327.439999999999</v>
      </c>
      <c r="D148" s="14">
        <f>-data!AF70</f>
        <v>0</v>
      </c>
      <c r="E148" s="14">
        <f>-data!AG70</f>
        <v>-36204.67</v>
      </c>
      <c r="F148" s="14">
        <f>-data!AH70</f>
        <v>0</v>
      </c>
      <c r="G148" s="14">
        <f>-data!AI70</f>
        <v>0</v>
      </c>
      <c r="H148" s="14">
        <f>-data!AJ70</f>
        <v>-1026064.2399999999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7283616.71</v>
      </c>
      <c r="D149" s="14">
        <f>data!AF71</f>
        <v>0</v>
      </c>
      <c r="E149" s="14">
        <f>data!AG71</f>
        <v>15640431.529999999</v>
      </c>
      <c r="F149" s="14">
        <f>data!AH71</f>
        <v>0</v>
      </c>
      <c r="G149" s="14">
        <f>data!AI71</f>
        <v>0</v>
      </c>
      <c r="H149" s="14">
        <f>data!AJ71</f>
        <v>6448067.6899999976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6985026</v>
      </c>
      <c r="D151" s="48">
        <f>+data!M697</f>
        <v>0</v>
      </c>
      <c r="E151" s="48">
        <f>+data!M698</f>
        <v>16183142</v>
      </c>
      <c r="F151" s="48">
        <f>+data!M699</f>
        <v>0</v>
      </c>
      <c r="G151" s="48">
        <f>+data!M700</f>
        <v>0</v>
      </c>
      <c r="H151" s="48">
        <f>+data!M701</f>
        <v>7536169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20083079.559999999</v>
      </c>
      <c r="D152" s="14">
        <f>data!AF73</f>
        <v>0</v>
      </c>
      <c r="E152" s="14">
        <f>data!AG73</f>
        <v>77344373.329999998</v>
      </c>
      <c r="F152" s="14">
        <f>data!AH73</f>
        <v>0</v>
      </c>
      <c r="G152" s="14">
        <f>data!AI73</f>
        <v>0</v>
      </c>
      <c r="H152" s="14">
        <f>data!AJ73</f>
        <v>33270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18196909.709999993</v>
      </c>
      <c r="D153" s="14">
        <f>data!AF74</f>
        <v>0</v>
      </c>
      <c r="E153" s="14">
        <f>data!AG74</f>
        <v>115599985.66</v>
      </c>
      <c r="F153" s="14">
        <f>data!AH74</f>
        <v>0</v>
      </c>
      <c r="G153" s="14">
        <f>data!AI74</f>
        <v>0</v>
      </c>
      <c r="H153" s="14">
        <f>data!AJ74</f>
        <v>16247892.580000002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38279989.269999996</v>
      </c>
      <c r="D154" s="14">
        <f>data!AF75</f>
        <v>0</v>
      </c>
      <c r="E154" s="14">
        <f>data!AG75</f>
        <v>192944358.99000001</v>
      </c>
      <c r="F154" s="14">
        <f>data!AH75</f>
        <v>0</v>
      </c>
      <c r="G154" s="14">
        <f>data!AI75</f>
        <v>0</v>
      </c>
      <c r="H154" s="14">
        <f>data!AJ75</f>
        <v>16281162.580000002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14812.35</v>
      </c>
      <c r="D156" s="14">
        <f>data!AF76</f>
        <v>0</v>
      </c>
      <c r="E156" s="14">
        <f>data!AG76</f>
        <v>15449.650000000003</v>
      </c>
      <c r="F156" s="14">
        <f>data!AH76</f>
        <v>0</v>
      </c>
      <c r="G156" s="14">
        <f>data!AI76</f>
        <v>0</v>
      </c>
      <c r="H156" s="14">
        <f>data!AJ76</f>
        <v>19898.390000000003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5933.7691917812381</v>
      </c>
      <c r="D158" s="14">
        <f>data!AF78</f>
        <v>0</v>
      </c>
      <c r="E158" s="14">
        <f>data!AG78</f>
        <v>6189.0690669477171</v>
      </c>
      <c r="F158" s="14">
        <f>data!AH78</f>
        <v>0</v>
      </c>
      <c r="G158" s="14">
        <f>data!AI78</f>
        <v>0</v>
      </c>
      <c r="H158" s="14">
        <f>data!AJ78</f>
        <v>7971.216825692607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85.11</v>
      </c>
      <c r="F160" s="26">
        <f>data!AH80</f>
        <v>0</v>
      </c>
      <c r="G160" s="26">
        <f>data!AI80</f>
        <v>0</v>
      </c>
      <c r="H160" s="26">
        <f>data!AJ80</f>
        <v>6.7899999999999991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Providence St. Peter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2.96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223869.94000000003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21518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3310.7500000000032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7.4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4969.0899999999992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-1130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252545.18000000002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142669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150.01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761758.75999999989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761908.7699999999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0.23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Providence St. Peter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470282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70.48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3362781.15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323218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33653.589999999989</v>
      </c>
      <c r="I206" s="14">
        <f>data!AY64</f>
        <v>1319362.9999999995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293.08000000000004</v>
      </c>
      <c r="G207" s="14">
        <f>data!AW65</f>
        <v>0</v>
      </c>
      <c r="H207" s="14">
        <f>data!AX65</f>
        <v>0</v>
      </c>
      <c r="I207" s="14">
        <f>data!AY65</f>
        <v>441.14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-3428.17</v>
      </c>
      <c r="G208" s="14">
        <f>data!AW66</f>
        <v>0</v>
      </c>
      <c r="H208" s="14">
        <f>data!AX66</f>
        <v>229422.05999999997</v>
      </c>
      <c r="I208" s="14">
        <f>data!AY66</f>
        <v>66273.919999999998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34704</v>
      </c>
      <c r="I209" s="14">
        <f>data!AY67</f>
        <v>212536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263591.88</v>
      </c>
      <c r="I210" s="14">
        <f>data!AY68</f>
        <v>3598.62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187088.58000000002</v>
      </c>
      <c r="I211" s="14">
        <f>data!AY69</f>
        <v>81560.14999999998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-13749.94</v>
      </c>
      <c r="G212" s="14">
        <f>-data!AW70</f>
        <v>0</v>
      </c>
      <c r="H212" s="14">
        <f>-data!AX70</f>
        <v>-13886.94</v>
      </c>
      <c r="I212" s="14">
        <f>-data!AY70</f>
        <v>-8307.01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-16885.03</v>
      </c>
      <c r="G213" s="14">
        <f>data!AW71</f>
        <v>0</v>
      </c>
      <c r="H213" s="14">
        <f>data!AX71</f>
        <v>734573.17000000016</v>
      </c>
      <c r="I213" s="14">
        <f>data!AY71</f>
        <v>5361464.97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-7954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1189.17</v>
      </c>
      <c r="I220" s="85">
        <f>data!AY76</f>
        <v>7282.7699999999995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Providence St. Peter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456936.56000000011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19.84</v>
      </c>
      <c r="D234" s="26">
        <f>data!BA60</f>
        <v>5.33</v>
      </c>
      <c r="E234" s="26">
        <f>data!BB60</f>
        <v>0</v>
      </c>
      <c r="F234" s="26">
        <f>data!BC60</f>
        <v>42.51</v>
      </c>
      <c r="G234" s="26">
        <f>data!BD60</f>
        <v>0</v>
      </c>
      <c r="H234" s="26">
        <f>data!BE60</f>
        <v>56.989999999999988</v>
      </c>
      <c r="I234" s="26">
        <f>data!BF60</f>
        <v>87.999999999999986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909303.74</v>
      </c>
      <c r="D235" s="14">
        <f>data!BA61</f>
        <v>237622.04</v>
      </c>
      <c r="E235" s="14">
        <f>data!BB61</f>
        <v>0</v>
      </c>
      <c r="F235" s="14">
        <f>data!BC61</f>
        <v>1853971.9200000002</v>
      </c>
      <c r="G235" s="14">
        <f>data!BD61</f>
        <v>0</v>
      </c>
      <c r="H235" s="14">
        <f>data!BE61</f>
        <v>3818547.84</v>
      </c>
      <c r="I235" s="14">
        <f>data!BF61</f>
        <v>3632862.77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87399</v>
      </c>
      <c r="D236" s="14">
        <f>data!BA62</f>
        <v>22839</v>
      </c>
      <c r="E236" s="14">
        <f>data!BB62</f>
        <v>0</v>
      </c>
      <c r="F236" s="14">
        <f>data!BC62</f>
        <v>178197</v>
      </c>
      <c r="G236" s="14">
        <f>data!BD62</f>
        <v>0</v>
      </c>
      <c r="H236" s="14">
        <f>data!BE62</f>
        <v>367024</v>
      </c>
      <c r="I236" s="14">
        <f>data!BF62</f>
        <v>349177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125643.5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2262630.31</v>
      </c>
      <c r="D238" s="14">
        <f>data!BA64</f>
        <v>105904.27</v>
      </c>
      <c r="E238" s="14">
        <f>data!BB64</f>
        <v>0</v>
      </c>
      <c r="F238" s="14">
        <f>data!BC64</f>
        <v>120798.01</v>
      </c>
      <c r="G238" s="14">
        <f>data!BD64</f>
        <v>-41849.490000000005</v>
      </c>
      <c r="H238" s="14">
        <f>data!BE64</f>
        <v>2640755.2200000011</v>
      </c>
      <c r="I238" s="14">
        <f>data!BF64</f>
        <v>764961.8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2506639.5099999998</v>
      </c>
      <c r="I239" s="14">
        <f>data!BF65</f>
        <v>488433.55999999994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113721.54999999999</v>
      </c>
      <c r="D240" s="14">
        <f>data!BA66</f>
        <v>647260.9</v>
      </c>
      <c r="E240" s="14">
        <f>data!BB66</f>
        <v>0</v>
      </c>
      <c r="F240" s="14">
        <f>data!BC66</f>
        <v>79690.510000000009</v>
      </c>
      <c r="G240" s="14">
        <f>data!BD66</f>
        <v>108904.01000000002</v>
      </c>
      <c r="H240" s="14">
        <f>data!BE66</f>
        <v>8009257.8900000006</v>
      </c>
      <c r="I240" s="14">
        <f>data!BF66</f>
        <v>538760.14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151637</v>
      </c>
      <c r="D241" s="14">
        <f>data!BA67</f>
        <v>138611</v>
      </c>
      <c r="E241" s="14">
        <f>data!BB67</f>
        <v>0</v>
      </c>
      <c r="F241" s="14">
        <f>data!BC67</f>
        <v>75606</v>
      </c>
      <c r="G241" s="14">
        <f>data!BD67</f>
        <v>28902</v>
      </c>
      <c r="H241" s="14">
        <f>data!BE67</f>
        <v>2810118</v>
      </c>
      <c r="I241" s="14">
        <f>data!BF67</f>
        <v>92973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8459.32</v>
      </c>
      <c r="D242" s="14">
        <f>data!BA68</f>
        <v>24.26</v>
      </c>
      <c r="E242" s="14">
        <f>data!BB68</f>
        <v>0</v>
      </c>
      <c r="F242" s="14">
        <f>data!BC68</f>
        <v>24025.87999999999</v>
      </c>
      <c r="G242" s="14">
        <f>data!BD68</f>
        <v>37420.400000000001</v>
      </c>
      <c r="H242" s="14">
        <f>data!BE68</f>
        <v>842232.72000000009</v>
      </c>
      <c r="I242" s="14">
        <f>data!BF68</f>
        <v>22911.590000000004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66506.510000000009</v>
      </c>
      <c r="D243" s="14">
        <f>data!BA69</f>
        <v>2833.8599999999997</v>
      </c>
      <c r="E243" s="14">
        <f>data!BB69</f>
        <v>0</v>
      </c>
      <c r="F243" s="14">
        <f>data!BC69</f>
        <v>160262.63</v>
      </c>
      <c r="G243" s="14">
        <f>data!BD69</f>
        <v>0</v>
      </c>
      <c r="H243" s="14">
        <f>data!BE69</f>
        <v>98028.82</v>
      </c>
      <c r="I243" s="14">
        <f>data!BF69</f>
        <v>51948.759999999995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-2093735.72</v>
      </c>
      <c r="D244" s="14">
        <f>-data!BA70</f>
        <v>-36286.81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-473167.49999999994</v>
      </c>
      <c r="I244" s="14">
        <f>-data!BF70</f>
        <v>-104201.64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1505921.7099999997</v>
      </c>
      <c r="D245" s="14">
        <f>data!BA71</f>
        <v>1118808.52</v>
      </c>
      <c r="E245" s="14">
        <f>data!BB71</f>
        <v>0</v>
      </c>
      <c r="F245" s="14">
        <f>data!BC71</f>
        <v>2492551.9500000002</v>
      </c>
      <c r="G245" s="14">
        <f>data!BD71</f>
        <v>133376.92000000001</v>
      </c>
      <c r="H245" s="14">
        <f>data!BE71</f>
        <v>20745080</v>
      </c>
      <c r="I245" s="14">
        <f>data!BF71</f>
        <v>5837826.9799999995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5196.0199999999995</v>
      </c>
      <c r="D252" s="85">
        <f>data!BA76</f>
        <v>4749.6499999999996</v>
      </c>
      <c r="E252" s="85">
        <f>data!BB76</f>
        <v>0</v>
      </c>
      <c r="F252" s="85">
        <f>data!BC76</f>
        <v>2590.7200000000003</v>
      </c>
      <c r="G252" s="85">
        <f>data!BD76</f>
        <v>990.36</v>
      </c>
      <c r="H252" s="85">
        <f>data!BE76</f>
        <v>96291.749999999942</v>
      </c>
      <c r="I252" s="85">
        <f>data!BF76</f>
        <v>3185.8199999999993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1902.6911220531349</v>
      </c>
      <c r="E254" s="85">
        <f>data!BB78</f>
        <v>0</v>
      </c>
      <c r="F254" s="85">
        <f>data!BC78</f>
        <v>1037.8322494763822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Providence St. Peter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9.120000000000001</v>
      </c>
      <c r="D266" s="26">
        <f>data!BH60</f>
        <v>15.29</v>
      </c>
      <c r="E266" s="26">
        <f>data!BI60</f>
        <v>0</v>
      </c>
      <c r="F266" s="26">
        <f>data!BJ60</f>
        <v>0</v>
      </c>
      <c r="G266" s="26">
        <f>data!BK60</f>
        <v>7.7100000000000009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384379.45</v>
      </c>
      <c r="D267" s="14">
        <f>data!BH61</f>
        <v>1680132.37</v>
      </c>
      <c r="E267" s="14">
        <f>data!BI61</f>
        <v>0</v>
      </c>
      <c r="F267" s="14">
        <f>data!BJ61</f>
        <v>0</v>
      </c>
      <c r="G267" s="14">
        <f>data!BK61</f>
        <v>329530.96999999997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36945</v>
      </c>
      <c r="D268" s="14">
        <f>data!BH62</f>
        <v>161488</v>
      </c>
      <c r="E268" s="14">
        <f>data!BI62</f>
        <v>0</v>
      </c>
      <c r="F268" s="14">
        <f>data!BJ62</f>
        <v>0</v>
      </c>
      <c r="G268" s="14">
        <f>data!BK62</f>
        <v>31673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2384.6899999999996</v>
      </c>
      <c r="D270" s="14">
        <f>data!BH64</f>
        <v>1744.3600000000001</v>
      </c>
      <c r="E270" s="14">
        <f>data!BI64</f>
        <v>0</v>
      </c>
      <c r="F270" s="14">
        <f>data!BJ64</f>
        <v>0</v>
      </c>
      <c r="G270" s="14">
        <f>data!BK64</f>
        <v>823.5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50.610000000000007</v>
      </c>
      <c r="D271" s="14">
        <f>data!BH65</f>
        <v>5.63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1210.8800000000001</v>
      </c>
      <c r="D272" s="14">
        <f>data!BH66</f>
        <v>13485.589999999998</v>
      </c>
      <c r="E272" s="14">
        <f>data!BI66</f>
        <v>0</v>
      </c>
      <c r="F272" s="14">
        <f>data!BJ66</f>
        <v>21216</v>
      </c>
      <c r="G272" s="14">
        <f>data!BK66</f>
        <v>155.54000000000002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12191</v>
      </c>
      <c r="D273" s="14">
        <f>data!BH67</f>
        <v>143767</v>
      </c>
      <c r="E273" s="14">
        <f>data!BI67</f>
        <v>0</v>
      </c>
      <c r="F273" s="14">
        <f>data!BJ67</f>
        <v>0</v>
      </c>
      <c r="G273" s="14">
        <f>data!BK67</f>
        <v>34168</v>
      </c>
      <c r="H273" s="14">
        <f>data!BL67</f>
        <v>59211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3551.4999999999995</v>
      </c>
      <c r="D275" s="14">
        <f>data!BH69</f>
        <v>11994.019999999999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440713.13</v>
      </c>
      <c r="D277" s="14">
        <f>data!BH71</f>
        <v>2012616.9700000002</v>
      </c>
      <c r="E277" s="14">
        <f>data!BI71</f>
        <v>0</v>
      </c>
      <c r="F277" s="14">
        <f>data!BJ71</f>
        <v>21216</v>
      </c>
      <c r="G277" s="14">
        <f>data!BK71</f>
        <v>396351.00999999995</v>
      </c>
      <c r="H277" s="14">
        <f>data!BL71</f>
        <v>59211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417.74</v>
      </c>
      <c r="D284" s="85">
        <f>data!BH76</f>
        <v>4926.329999999999</v>
      </c>
      <c r="E284" s="85">
        <f>data!BI76</f>
        <v>0</v>
      </c>
      <c r="F284" s="85">
        <f>data!BJ76</f>
        <v>0</v>
      </c>
      <c r="G284" s="85">
        <f>data!BK76</f>
        <v>1170.8</v>
      </c>
      <c r="H284" s="85">
        <f>data!BL76</f>
        <v>2028.92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1973.4684356329456</v>
      </c>
      <c r="E286" s="85">
        <f>data!BI78</f>
        <v>0</v>
      </c>
      <c r="F286" s="213" t="str">
        <f>IF(data!BJ78&gt;0,data!BJ78,"")</f>
        <v>x</v>
      </c>
      <c r="G286" s="85">
        <f>data!BK78</f>
        <v>469.01787830678273</v>
      </c>
      <c r="H286" s="85">
        <f>data!BL78</f>
        <v>812.77737756593581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Providence St. Peter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14.32</v>
      </c>
      <c r="D298" s="26">
        <f>data!BO60</f>
        <v>4.82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18.090000000000003</v>
      </c>
      <c r="I298" s="26">
        <f>data!BT60</f>
        <v>12.43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2305382.75</v>
      </c>
      <c r="D299" s="14">
        <f>data!BO61</f>
        <v>350805.33999999997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1032848.1300000001</v>
      </c>
      <c r="I299" s="14">
        <f>data!BT61</f>
        <v>731815.02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221584</v>
      </c>
      <c r="D300" s="14">
        <f>data!BO62</f>
        <v>33718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99273</v>
      </c>
      <c r="I300" s="14">
        <f>data!BT62</f>
        <v>70339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2358200.19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90971.459999999992</v>
      </c>
      <c r="D302" s="14">
        <f>data!BO64</f>
        <v>84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704889.55</v>
      </c>
      <c r="I302" s="14">
        <f>data!BT64</f>
        <v>2362.6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9483.75</v>
      </c>
      <c r="D303" s="14">
        <f>data!BO65</f>
        <v>0</v>
      </c>
      <c r="E303" s="14">
        <f>data!BP65</f>
        <v>202.56</v>
      </c>
      <c r="F303" s="14">
        <f>data!BQ65</f>
        <v>0</v>
      </c>
      <c r="G303" s="14">
        <f>data!BR65</f>
        <v>0</v>
      </c>
      <c r="H303" s="14">
        <f>data!BS65</f>
        <v>1160</v>
      </c>
      <c r="I303" s="14">
        <f>data!BT65</f>
        <v>1435.9599999999998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644161.48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119527.15000000001</v>
      </c>
      <c r="I304" s="14">
        <f>data!BT66</f>
        <v>3005.4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226281</v>
      </c>
      <c r="D305" s="14">
        <f>data!BO67</f>
        <v>31383</v>
      </c>
      <c r="E305" s="14">
        <f>data!BP67</f>
        <v>17505</v>
      </c>
      <c r="F305" s="14">
        <f>data!BQ67</f>
        <v>0</v>
      </c>
      <c r="G305" s="14">
        <f>data!BR67</f>
        <v>0</v>
      </c>
      <c r="H305" s="14">
        <f>data!BS67</f>
        <v>82500</v>
      </c>
      <c r="I305" s="14">
        <f>data!BT67</f>
        <v>59718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6069.4800000000005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6126.7300000000005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335207.28999999998</v>
      </c>
      <c r="D307" s="14">
        <f>data!BO69</f>
        <v>0</v>
      </c>
      <c r="E307" s="14">
        <f>data!BP69</f>
        <v>25</v>
      </c>
      <c r="F307" s="14">
        <f>data!BQ69</f>
        <v>0</v>
      </c>
      <c r="G307" s="14">
        <f>data!BR69</f>
        <v>0</v>
      </c>
      <c r="H307" s="14">
        <f>data!BS69</f>
        <v>173871.08999999997</v>
      </c>
      <c r="I307" s="14">
        <f>data!BT69</f>
        <v>31583.229999999996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-161027.04999999996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-1227835.75</v>
      </c>
      <c r="I308" s="14">
        <f>-data!BT70</f>
        <v>-104159.67999999999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6036314.3499999996</v>
      </c>
      <c r="D309" s="14">
        <f>data!BO71</f>
        <v>415990.33999999997</v>
      </c>
      <c r="E309" s="14">
        <f>data!BP71</f>
        <v>17732.560000000001</v>
      </c>
      <c r="F309" s="14">
        <f>data!BQ71</f>
        <v>0</v>
      </c>
      <c r="G309" s="14">
        <f>data!BR71</f>
        <v>0</v>
      </c>
      <c r="H309" s="14">
        <f>data!BS71</f>
        <v>992359.89999999991</v>
      </c>
      <c r="I309" s="14">
        <f>data!BT71</f>
        <v>796099.53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7753.76</v>
      </c>
      <c r="D316" s="85">
        <f>data!BO76</f>
        <v>1075.3700000000001</v>
      </c>
      <c r="E316" s="85">
        <f>data!BP76</f>
        <v>599.81999999999994</v>
      </c>
      <c r="F316" s="85">
        <f>data!BQ76</f>
        <v>0</v>
      </c>
      <c r="G316" s="85">
        <f>data!BR76</f>
        <v>0</v>
      </c>
      <c r="H316" s="85">
        <f>data!BS76</f>
        <v>2826.94</v>
      </c>
      <c r="I316" s="85">
        <f>data!BT76</f>
        <v>2046.3100000000004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1132.4610530411483</v>
      </c>
      <c r="I318" s="85">
        <f>data!BT78</f>
        <v>819.74374321656364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Providence St. Peter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42.519999999999996</v>
      </c>
      <c r="E330" s="26">
        <f>data!BW60</f>
        <v>7.830000000000001</v>
      </c>
      <c r="F330" s="26">
        <f>data!BX60</f>
        <v>0</v>
      </c>
      <c r="G330" s="26">
        <f>data!BY60</f>
        <v>94.8</v>
      </c>
      <c r="H330" s="26">
        <f>data!BZ60</f>
        <v>0</v>
      </c>
      <c r="I330" s="26">
        <f>data!CA60</f>
        <v>12.04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4452961.0699999994</v>
      </c>
      <c r="E331" s="86">
        <f>data!BW61</f>
        <v>579312.02000000014</v>
      </c>
      <c r="F331" s="86">
        <f>data!BX61</f>
        <v>0</v>
      </c>
      <c r="G331" s="86">
        <f>data!BY61</f>
        <v>8415715.0300000012</v>
      </c>
      <c r="H331" s="86">
        <f>data!BZ61</f>
        <v>0</v>
      </c>
      <c r="I331" s="86">
        <f>data!CA61</f>
        <v>937627.85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428001</v>
      </c>
      <c r="E332" s="86">
        <f>data!BW62</f>
        <v>55681</v>
      </c>
      <c r="F332" s="86">
        <f>data!BX62</f>
        <v>0</v>
      </c>
      <c r="G332" s="86">
        <f>data!BY62</f>
        <v>808886</v>
      </c>
      <c r="H332" s="86">
        <f>data!BZ62</f>
        <v>0</v>
      </c>
      <c r="I332" s="86">
        <f>data!CA62</f>
        <v>90121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7436.5</v>
      </c>
      <c r="E333" s="86">
        <f>data!BW63</f>
        <v>83700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2854.97</v>
      </c>
      <c r="E334" s="86">
        <f>data!BW64</f>
        <v>6038.09</v>
      </c>
      <c r="F334" s="86">
        <f>data!BX64</f>
        <v>0</v>
      </c>
      <c r="G334" s="86">
        <f>data!BY64</f>
        <v>13075.019999999999</v>
      </c>
      <c r="H334" s="86">
        <f>data!BZ64</f>
        <v>0</v>
      </c>
      <c r="I334" s="86">
        <f>data!CA64</f>
        <v>3357.9900000000002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1286.3799999999999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1614154.1400000001</v>
      </c>
      <c r="E336" s="86">
        <f>data!BW66</f>
        <v>41709.629999999997</v>
      </c>
      <c r="F336" s="86">
        <f>data!BX66</f>
        <v>0</v>
      </c>
      <c r="G336" s="86">
        <f>data!BY66</f>
        <v>687937.94999999984</v>
      </c>
      <c r="H336" s="86">
        <f>data!BZ66</f>
        <v>0</v>
      </c>
      <c r="I336" s="86">
        <f>data!CA66</f>
        <v>5845641.4799999977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186132</v>
      </c>
      <c r="E337" s="86">
        <f>data!BW67</f>
        <v>88326</v>
      </c>
      <c r="F337" s="86">
        <f>data!BX67</f>
        <v>0</v>
      </c>
      <c r="G337" s="86">
        <f>data!BY67</f>
        <v>194144</v>
      </c>
      <c r="H337" s="86">
        <f>data!BZ67</f>
        <v>0</v>
      </c>
      <c r="I337" s="86">
        <f>data!CA67</f>
        <v>13637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30921.15</v>
      </c>
      <c r="E339" s="86">
        <f>data!BW69</f>
        <v>30998.71</v>
      </c>
      <c r="F339" s="86">
        <f>data!BX69</f>
        <v>0</v>
      </c>
      <c r="G339" s="86">
        <f>data!BY69</f>
        <v>229679.34999999998</v>
      </c>
      <c r="H339" s="86">
        <f>data!BZ69</f>
        <v>0</v>
      </c>
      <c r="I339" s="86">
        <f>data!CA69</f>
        <v>73812.67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-117899.08</v>
      </c>
      <c r="E340" s="14">
        <f>-data!BW70</f>
        <v>-114529.81</v>
      </c>
      <c r="F340" s="14">
        <f>-data!BX70</f>
        <v>0</v>
      </c>
      <c r="G340" s="14">
        <f>-data!BY70</f>
        <v>-10673.57</v>
      </c>
      <c r="H340" s="14">
        <f>-data!BZ70</f>
        <v>0</v>
      </c>
      <c r="I340" s="14">
        <f>-data!CA70</f>
        <v>-19448.800000000003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6604561.75</v>
      </c>
      <c r="E341" s="14">
        <f>data!BW71</f>
        <v>771235.64000000013</v>
      </c>
      <c r="F341" s="14">
        <f>data!BX71</f>
        <v>0</v>
      </c>
      <c r="G341" s="14">
        <f>data!BY71</f>
        <v>10340050.16</v>
      </c>
      <c r="H341" s="14">
        <f>data!BZ71</f>
        <v>0</v>
      </c>
      <c r="I341" s="14">
        <f>data!CA71</f>
        <v>6944749.1899999976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6378</v>
      </c>
      <c r="E348" s="85">
        <f>data!BW76</f>
        <v>3026.59</v>
      </c>
      <c r="F348" s="85">
        <f>data!BX76</f>
        <v>0</v>
      </c>
      <c r="G348" s="85">
        <f>data!BY76</f>
        <v>6652.5600000000013</v>
      </c>
      <c r="H348" s="85">
        <f>data!BZ76</f>
        <v>0</v>
      </c>
      <c r="I348" s="85">
        <f>data!CA76</f>
        <v>467.28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2555.0017320128636</v>
      </c>
      <c r="E350" s="85">
        <f>data!BW78</f>
        <v>1212.4400583400459</v>
      </c>
      <c r="F350" s="85">
        <f>data!BX78</f>
        <v>0</v>
      </c>
      <c r="G350" s="85">
        <f>data!BY78</f>
        <v>2664.9893888867196</v>
      </c>
      <c r="H350" s="85">
        <f>data!BZ78</f>
        <v>0</v>
      </c>
      <c r="I350" s="85">
        <f>data!CA78</f>
        <v>187.19053141031213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Providence St. Peter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2.48</v>
      </c>
      <c r="D362" s="26">
        <f>data!CC60</f>
        <v>21.230000000000004</v>
      </c>
      <c r="E362" s="217"/>
      <c r="F362" s="211"/>
      <c r="G362" s="211"/>
      <c r="H362" s="211"/>
      <c r="I362" s="87">
        <f>data!CE60</f>
        <v>2185.7399999999998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223390.23</v>
      </c>
      <c r="D363" s="86">
        <f>data!CC61</f>
        <v>1593286.27</v>
      </c>
      <c r="E363" s="218"/>
      <c r="F363" s="219"/>
      <c r="G363" s="219"/>
      <c r="H363" s="219"/>
      <c r="I363" s="86">
        <f>data!CE61</f>
        <v>184318915.96000007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21471</v>
      </c>
      <c r="D364" s="86">
        <f>data!CC62</f>
        <v>153141</v>
      </c>
      <c r="E364" s="218"/>
      <c r="F364" s="219"/>
      <c r="G364" s="219"/>
      <c r="H364" s="219"/>
      <c r="I364" s="86">
        <f>data!CE62</f>
        <v>17716023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5046.66</v>
      </c>
      <c r="D365" s="86">
        <f>data!CC63</f>
        <v>-185876.74</v>
      </c>
      <c r="E365" s="218"/>
      <c r="F365" s="219"/>
      <c r="G365" s="219"/>
      <c r="H365" s="219"/>
      <c r="I365" s="86">
        <f>data!CE63</f>
        <v>8494967.9199999999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11279.05</v>
      </c>
      <c r="D366" s="86">
        <f>data!CC64</f>
        <v>1338885.0600000003</v>
      </c>
      <c r="E366" s="218"/>
      <c r="F366" s="219"/>
      <c r="G366" s="219"/>
      <c r="H366" s="219"/>
      <c r="I366" s="86">
        <f>data!CE64</f>
        <v>90117210.48999998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135.04</v>
      </c>
      <c r="D367" s="86">
        <f>data!CC65</f>
        <v>1327.9499999999998</v>
      </c>
      <c r="E367" s="218"/>
      <c r="F367" s="219"/>
      <c r="G367" s="219"/>
      <c r="H367" s="219"/>
      <c r="I367" s="86">
        <f>data!CE65</f>
        <v>3124126.6799999997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676.06</v>
      </c>
      <c r="D368" s="86">
        <f>data!CC66</f>
        <v>322202.90000000002</v>
      </c>
      <c r="E368" s="218"/>
      <c r="F368" s="219"/>
      <c r="G368" s="219"/>
      <c r="H368" s="219"/>
      <c r="I368" s="86">
        <f>data!CE66</f>
        <v>29763975.679999992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293510</v>
      </c>
      <c r="E369" s="218"/>
      <c r="F369" s="219"/>
      <c r="G369" s="219"/>
      <c r="H369" s="219"/>
      <c r="I369" s="86">
        <f>data!CE67</f>
        <v>13334952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4492493.8899999997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5159.75</v>
      </c>
      <c r="D371" s="86">
        <f>data!CC69</f>
        <v>156237937.08326384</v>
      </c>
      <c r="E371" s="86">
        <f>data!CD69</f>
        <v>20907147.079999998</v>
      </c>
      <c r="F371" s="219"/>
      <c r="G371" s="219"/>
      <c r="H371" s="219"/>
      <c r="I371" s="86">
        <f>data!CE69</f>
        <v>180490545.43326384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-1638091.45</v>
      </c>
      <c r="E372" s="229">
        <f>data!CD70</f>
        <v>0</v>
      </c>
      <c r="F372" s="220"/>
      <c r="G372" s="220"/>
      <c r="H372" s="220"/>
      <c r="I372" s="14">
        <f>-data!CE70</f>
        <v>-7386117.919999999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267157.79000000004</v>
      </c>
      <c r="D373" s="86">
        <f>data!CC71</f>
        <v>158116322.07326385</v>
      </c>
      <c r="E373" s="86">
        <f>data!CD71</f>
        <v>20907147.079999998</v>
      </c>
      <c r="F373" s="219"/>
      <c r="G373" s="219"/>
      <c r="H373" s="219"/>
      <c r="I373" s="14">
        <f>data!CE71</f>
        <v>524467093.13326383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1338945285.9499996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706525156.48000014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2045470442.4299996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10057.43</v>
      </c>
      <c r="E380" s="214"/>
      <c r="F380" s="211"/>
      <c r="G380" s="211"/>
      <c r="H380" s="211"/>
      <c r="I380" s="14">
        <f>data!CE76</f>
        <v>456936.56000000011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470282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129351.08882266827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2716826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759.76999999999987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Providence St. Peter Hospital Year End Report</dc:title>
  <dc:subject>2018 Providence St. Peter Hospital Year End Report</dc:subject>
  <dc:creator>Washington State Dept of Health - HSQA - Community Health Systems</dc:creator>
  <cp:keywords>hospital financial reports</cp:keywords>
  <cp:lastModifiedBy>Huyck, Randall  (DOH)</cp:lastModifiedBy>
  <cp:lastPrinted>2019-04-24T16:00:37Z</cp:lastPrinted>
  <dcterms:created xsi:type="dcterms:W3CDTF">1999-06-02T22:01:56Z</dcterms:created>
  <dcterms:modified xsi:type="dcterms:W3CDTF">2019-06-05T21:28:13Z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